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9" r:id="rId19"/>
  </pivotCaches>
</workbook>
</file>

<file path=xl/calcChain.xml><?xml version="1.0" encoding="utf-8"?>
<calcChain xmlns="http://schemas.openxmlformats.org/spreadsheetml/2006/main">
  <c r="N928" i="1" l="1"/>
  <c r="N922" i="1" l="1"/>
  <c r="M917" i="1"/>
  <c r="B919" i="1"/>
  <c r="B920" i="1"/>
  <c r="B921" i="1"/>
  <c r="B923" i="1"/>
  <c r="B924" i="1"/>
  <c r="B925" i="1"/>
  <c r="B926" i="1"/>
  <c r="B927" i="1"/>
  <c r="B928" i="1"/>
  <c r="B929" i="1"/>
  <c r="B930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C919" i="1"/>
  <c r="C920" i="1"/>
  <c r="C921" i="1"/>
  <c r="C923" i="1"/>
  <c r="C924" i="1"/>
  <c r="C925" i="1"/>
  <c r="C926" i="1"/>
  <c r="C927" i="1"/>
  <c r="C928" i="1"/>
  <c r="C929" i="1"/>
  <c r="C930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921" i="1"/>
  <c r="AI921" i="1" s="1"/>
  <c r="D930" i="1"/>
  <c r="AU930" i="1" s="1"/>
  <c r="D933" i="1"/>
  <c r="AG933" i="1" s="1"/>
  <c r="D934" i="1"/>
  <c r="D935" i="1"/>
  <c r="AS935" i="1" s="1"/>
  <c r="D936" i="1"/>
  <c r="AI936" i="1" s="1"/>
  <c r="D937" i="1"/>
  <c r="D938" i="1"/>
  <c r="AU938" i="1" s="1"/>
  <c r="D939" i="1"/>
  <c r="AS939" i="1" s="1"/>
  <c r="D940" i="1"/>
  <c r="AI940" i="1" s="1"/>
  <c r="D941" i="1"/>
  <c r="D942" i="1"/>
  <c r="D943" i="1"/>
  <c r="AS943" i="1" s="1"/>
  <c r="D944" i="1"/>
  <c r="AI944" i="1" s="1"/>
  <c r="D945" i="1"/>
  <c r="D946" i="1"/>
  <c r="AU946" i="1" s="1"/>
  <c r="D947" i="1"/>
  <c r="AD947" i="1" s="1"/>
  <c r="D948" i="1"/>
  <c r="AI948" i="1" s="1"/>
  <c r="D949" i="1"/>
  <c r="AG949" i="1" s="1"/>
  <c r="D950" i="1"/>
  <c r="D951" i="1"/>
  <c r="AS951" i="1" s="1"/>
  <c r="D952" i="1"/>
  <c r="AI952" i="1" s="1"/>
  <c r="D953" i="1"/>
  <c r="D954" i="1"/>
  <c r="AU954" i="1" s="1"/>
  <c r="D955" i="1"/>
  <c r="AC955" i="1" s="1"/>
  <c r="D956" i="1"/>
  <c r="AI956" i="1" s="1"/>
  <c r="D957" i="1"/>
  <c r="D958" i="1"/>
  <c r="D959" i="1"/>
  <c r="AS959" i="1" s="1"/>
  <c r="D960" i="1"/>
  <c r="AI960" i="1" s="1"/>
  <c r="D961" i="1"/>
  <c r="D962" i="1"/>
  <c r="AU962" i="1" s="1"/>
  <c r="D963" i="1"/>
  <c r="AS963" i="1" s="1"/>
  <c r="D964" i="1"/>
  <c r="AI964" i="1" s="1"/>
  <c r="D965" i="1"/>
  <c r="AG965" i="1" s="1"/>
  <c r="D966" i="1"/>
  <c r="D967" i="1"/>
  <c r="AS967" i="1" s="1"/>
  <c r="D968" i="1"/>
  <c r="AI968" i="1" s="1"/>
  <c r="D969" i="1"/>
  <c r="D970" i="1"/>
  <c r="AU970" i="1" s="1"/>
  <c r="D971" i="1"/>
  <c r="AS971" i="1" s="1"/>
  <c r="D972" i="1"/>
  <c r="AI972" i="1" s="1"/>
  <c r="D973" i="1"/>
  <c r="D974" i="1"/>
  <c r="D975" i="1"/>
  <c r="AS975" i="1" s="1"/>
  <c r="D976" i="1"/>
  <c r="AI976" i="1" s="1"/>
  <c r="D977" i="1"/>
  <c r="D978" i="1"/>
  <c r="AU978" i="1" s="1"/>
  <c r="D979" i="1"/>
  <c r="AD979" i="1" s="1"/>
  <c r="D980" i="1"/>
  <c r="AI980" i="1" s="1"/>
  <c r="D981" i="1"/>
  <c r="AG981" i="1" s="1"/>
  <c r="D982" i="1"/>
  <c r="D983" i="1"/>
  <c r="AS983" i="1" s="1"/>
  <c r="D984" i="1"/>
  <c r="AI984" i="1" s="1"/>
  <c r="D985" i="1"/>
  <c r="D986" i="1"/>
  <c r="AU986" i="1" s="1"/>
  <c r="D987" i="1"/>
  <c r="AC987" i="1" s="1"/>
  <c r="D988" i="1"/>
  <c r="AI988" i="1" s="1"/>
  <c r="D989" i="1"/>
  <c r="D990" i="1"/>
  <c r="D991" i="1"/>
  <c r="AS991" i="1" s="1"/>
  <c r="D992" i="1"/>
  <c r="AI992" i="1" s="1"/>
  <c r="D993" i="1"/>
  <c r="D994" i="1"/>
  <c r="AU994" i="1" s="1"/>
  <c r="D995" i="1"/>
  <c r="AS995" i="1" s="1"/>
  <c r="D996" i="1"/>
  <c r="AI996" i="1" s="1"/>
  <c r="D997" i="1"/>
  <c r="AG997" i="1" s="1"/>
  <c r="D998" i="1"/>
  <c r="D999" i="1"/>
  <c r="AS999" i="1" s="1"/>
  <c r="D1000" i="1"/>
  <c r="AI1000" i="1" s="1"/>
  <c r="D1001" i="1"/>
  <c r="D1002" i="1"/>
  <c r="AU1002" i="1" s="1"/>
  <c r="D1003" i="1"/>
  <c r="AS1003" i="1" s="1"/>
  <c r="D1004" i="1"/>
  <c r="AI1004" i="1" s="1"/>
  <c r="D1005" i="1"/>
  <c r="D1006" i="1"/>
  <c r="D1007" i="1"/>
  <c r="AS1007" i="1" s="1"/>
  <c r="D1008" i="1"/>
  <c r="AI1008" i="1" s="1"/>
  <c r="D1009" i="1"/>
  <c r="D1010" i="1"/>
  <c r="AU1010" i="1" s="1"/>
  <c r="D1011" i="1"/>
  <c r="AS1011" i="1" s="1"/>
  <c r="D1012" i="1"/>
  <c r="AI1012" i="1" s="1"/>
  <c r="D1013" i="1"/>
  <c r="AG1013" i="1" s="1"/>
  <c r="D1014" i="1"/>
  <c r="D1015" i="1"/>
  <c r="AS1015" i="1" s="1"/>
  <c r="D1016" i="1"/>
  <c r="AI1016" i="1" s="1"/>
  <c r="D1017" i="1"/>
  <c r="D1018" i="1"/>
  <c r="AU1018" i="1" s="1"/>
  <c r="D1019" i="1"/>
  <c r="AC1019" i="1" s="1"/>
  <c r="D1020" i="1"/>
  <c r="AI1020" i="1" s="1"/>
  <c r="D1021" i="1"/>
  <c r="D1022" i="1"/>
  <c r="D1023" i="1"/>
  <c r="AS1023" i="1" s="1"/>
  <c r="D1024" i="1"/>
  <c r="AI1024" i="1" s="1"/>
  <c r="D1025" i="1"/>
  <c r="D1026" i="1"/>
  <c r="AU1026" i="1" s="1"/>
  <c r="D1027" i="1"/>
  <c r="AS1027" i="1" s="1"/>
  <c r="D1028" i="1"/>
  <c r="AI1028" i="1" s="1"/>
  <c r="D1029" i="1"/>
  <c r="AG1029" i="1" s="1"/>
  <c r="D1030" i="1"/>
  <c r="D1031" i="1"/>
  <c r="AS1031" i="1" s="1"/>
  <c r="D1032" i="1"/>
  <c r="AI1032" i="1" s="1"/>
  <c r="D1033" i="1"/>
  <c r="D1034" i="1"/>
  <c r="AU1034" i="1" s="1"/>
  <c r="D1035" i="1"/>
  <c r="AS1035" i="1" s="1"/>
  <c r="D1036" i="1"/>
  <c r="AI1036" i="1" s="1"/>
  <c r="D1037" i="1"/>
  <c r="D1038" i="1"/>
  <c r="D1039" i="1"/>
  <c r="AS1039" i="1" s="1"/>
  <c r="D1040" i="1"/>
  <c r="AI1040" i="1" s="1"/>
  <c r="D1041" i="1"/>
  <c r="D1042" i="1"/>
  <c r="AU1042" i="1" s="1"/>
  <c r="D1043" i="1"/>
  <c r="AD1043" i="1" s="1"/>
  <c r="D1044" i="1"/>
  <c r="AI1044" i="1" s="1"/>
  <c r="D1045" i="1"/>
  <c r="AG1045" i="1" s="1"/>
  <c r="D1046" i="1"/>
  <c r="D1047" i="1"/>
  <c r="AS1047" i="1" s="1"/>
  <c r="D1048" i="1"/>
  <c r="AI1048" i="1" s="1"/>
  <c r="D1049" i="1"/>
  <c r="D1050" i="1"/>
  <c r="AU1050" i="1" s="1"/>
  <c r="D1051" i="1"/>
  <c r="AS1051" i="1" s="1"/>
  <c r="D1052" i="1"/>
  <c r="AI1052" i="1" s="1"/>
  <c r="D1053" i="1"/>
  <c r="D1054" i="1"/>
  <c r="D1055" i="1"/>
  <c r="AS1055" i="1" s="1"/>
  <c r="D1056" i="1"/>
  <c r="AI1056" i="1" s="1"/>
  <c r="D1057" i="1"/>
  <c r="D1058" i="1"/>
  <c r="AU1058" i="1" s="1"/>
  <c r="D1059" i="1"/>
  <c r="AS1059" i="1" s="1"/>
  <c r="D1060" i="1"/>
  <c r="AI1060" i="1" s="1"/>
  <c r="D1061" i="1"/>
  <c r="AG1061" i="1" s="1"/>
  <c r="D1062" i="1"/>
  <c r="D1063" i="1"/>
  <c r="AS1063" i="1" s="1"/>
  <c r="D1064" i="1"/>
  <c r="AI1064" i="1" s="1"/>
  <c r="D1065" i="1"/>
  <c r="D1066" i="1"/>
  <c r="AU1066" i="1" s="1"/>
  <c r="D1067" i="1"/>
  <c r="AS1067" i="1" s="1"/>
  <c r="D1068" i="1"/>
  <c r="AI1068" i="1" s="1"/>
  <c r="D1069" i="1"/>
  <c r="D1070" i="1"/>
  <c r="D1071" i="1"/>
  <c r="AS1071" i="1" s="1"/>
  <c r="D1072" i="1"/>
  <c r="AI1072" i="1" s="1"/>
  <c r="D1073" i="1"/>
  <c r="D1074" i="1"/>
  <c r="AU1074" i="1" s="1"/>
  <c r="D1075" i="1"/>
  <c r="AD1075" i="1" s="1"/>
  <c r="D1076" i="1"/>
  <c r="AI1076" i="1" s="1"/>
  <c r="D1077" i="1"/>
  <c r="AG1077" i="1" s="1"/>
  <c r="D1078" i="1"/>
  <c r="D1079" i="1"/>
  <c r="AS1079" i="1" s="1"/>
  <c r="D1080" i="1"/>
  <c r="AI1080" i="1" s="1"/>
  <c r="D1081" i="1"/>
  <c r="D1082" i="1"/>
  <c r="AU1082" i="1" s="1"/>
  <c r="D1083" i="1"/>
  <c r="AC1083" i="1" s="1"/>
  <c r="D1084" i="1"/>
  <c r="AI1084" i="1" s="1"/>
  <c r="D1085" i="1"/>
  <c r="D1086" i="1"/>
  <c r="AI1086" i="1" s="1"/>
  <c r="D1087" i="1"/>
  <c r="AS1087" i="1" s="1"/>
  <c r="D1088" i="1"/>
  <c r="AI1088" i="1" s="1"/>
  <c r="D1089" i="1"/>
  <c r="D1090" i="1"/>
  <c r="AU1090" i="1" s="1"/>
  <c r="D1091" i="1"/>
  <c r="AS1091" i="1" s="1"/>
  <c r="D1092" i="1"/>
  <c r="AU1092" i="1" s="1"/>
  <c r="D1093" i="1"/>
  <c r="AG1093" i="1" s="1"/>
  <c r="D1094" i="1"/>
  <c r="AU1094" i="1" s="1"/>
  <c r="D1095" i="1"/>
  <c r="AS1095" i="1" s="1"/>
  <c r="D1096" i="1"/>
  <c r="AU1096" i="1" s="1"/>
  <c r="D1097" i="1"/>
  <c r="D1098" i="1"/>
  <c r="AC1098" i="1" s="1"/>
  <c r="D1099" i="1"/>
  <c r="AS1099" i="1" s="1"/>
  <c r="D1100" i="1"/>
  <c r="AU1100" i="1" s="1"/>
  <c r="D1101" i="1"/>
  <c r="AD1101" i="1" s="1"/>
  <c r="D1102" i="1"/>
  <c r="AU1102" i="1" s="1"/>
  <c r="D1103" i="1"/>
  <c r="AS1103" i="1" s="1"/>
  <c r="D1104" i="1"/>
  <c r="D1105" i="1"/>
  <c r="D1106" i="1"/>
  <c r="AI1106" i="1" s="1"/>
  <c r="D1107" i="1"/>
  <c r="AS1107" i="1" s="1"/>
  <c r="D1108" i="1"/>
  <c r="AU1108" i="1" s="1"/>
  <c r="D1109" i="1"/>
  <c r="AG1109" i="1" s="1"/>
  <c r="D1110" i="1"/>
  <c r="AU1110" i="1" s="1"/>
  <c r="D1111" i="1"/>
  <c r="AS1111" i="1" s="1"/>
  <c r="D1112" i="1"/>
  <c r="AC1112" i="1" s="1"/>
  <c r="D1113" i="1"/>
  <c r="D1114" i="1"/>
  <c r="AU1114" i="1" s="1"/>
  <c r="D1115" i="1"/>
  <c r="AS1115" i="1" s="1"/>
  <c r="D1116" i="1"/>
  <c r="AU1116" i="1" s="1"/>
  <c r="D1117" i="1"/>
  <c r="AD1117" i="1" s="1"/>
  <c r="D1118" i="1"/>
  <c r="AU1118" i="1" s="1"/>
  <c r="D1119" i="1"/>
  <c r="AS1119" i="1" s="1"/>
  <c r="D1120" i="1"/>
  <c r="D1121" i="1"/>
  <c r="D1122" i="1"/>
  <c r="AI1122" i="1" s="1"/>
  <c r="D1123" i="1"/>
  <c r="AS1123" i="1" s="1"/>
  <c r="D1124" i="1"/>
  <c r="AU1124" i="1" s="1"/>
  <c r="D1125" i="1"/>
  <c r="AG1125" i="1" s="1"/>
  <c r="D1126" i="1"/>
  <c r="AU1126" i="1" s="1"/>
  <c r="D1127" i="1"/>
  <c r="AS1127" i="1" s="1"/>
  <c r="D1128" i="1"/>
  <c r="AC1128" i="1" s="1"/>
  <c r="D1129" i="1"/>
  <c r="D1130" i="1"/>
  <c r="AU1130" i="1" s="1"/>
  <c r="D1131" i="1"/>
  <c r="AS1131" i="1" s="1"/>
  <c r="D1132" i="1"/>
  <c r="AU1132" i="1" s="1"/>
  <c r="D1133" i="1"/>
  <c r="AD1133" i="1" s="1"/>
  <c r="D1134" i="1"/>
  <c r="AU1134" i="1" s="1"/>
  <c r="D1135" i="1"/>
  <c r="AS1135" i="1" s="1"/>
  <c r="D1136" i="1"/>
  <c r="D1137" i="1"/>
  <c r="D1138" i="1"/>
  <c r="AI1138" i="1" s="1"/>
  <c r="D1139" i="1"/>
  <c r="AS1139" i="1" s="1"/>
  <c r="D1140" i="1"/>
  <c r="AU1140" i="1" s="1"/>
  <c r="D1141" i="1"/>
  <c r="AG1141" i="1" s="1"/>
  <c r="D1142" i="1"/>
  <c r="AI1142" i="1" s="1"/>
  <c r="D1143" i="1"/>
  <c r="AS1143" i="1" s="1"/>
  <c r="D1144" i="1"/>
  <c r="AC1144" i="1" s="1"/>
  <c r="D1145" i="1"/>
  <c r="D1146" i="1"/>
  <c r="AU1146" i="1" s="1"/>
  <c r="D1147" i="1"/>
  <c r="AS1147" i="1" s="1"/>
  <c r="D1148" i="1"/>
  <c r="AU1148" i="1" s="1"/>
  <c r="D1149" i="1"/>
  <c r="AD1149" i="1" s="1"/>
  <c r="D1150" i="1"/>
  <c r="AI1150" i="1" s="1"/>
  <c r="D1151" i="1"/>
  <c r="AS1151" i="1" s="1"/>
  <c r="D1152" i="1"/>
  <c r="D1153" i="1"/>
  <c r="D1154" i="1"/>
  <c r="AU1154" i="1" s="1"/>
  <c r="D1155" i="1"/>
  <c r="AS1155" i="1" s="1"/>
  <c r="D1156" i="1"/>
  <c r="AU1156" i="1" s="1"/>
  <c r="D1157" i="1"/>
  <c r="AG1157" i="1" s="1"/>
  <c r="D1158" i="1"/>
  <c r="AI1158" i="1" s="1"/>
  <c r="D1159" i="1"/>
  <c r="AS1159" i="1" s="1"/>
  <c r="D1160" i="1"/>
  <c r="AC1160" i="1" s="1"/>
  <c r="D1161" i="1"/>
  <c r="D1162" i="1"/>
  <c r="AU1162" i="1" s="1"/>
  <c r="D1163" i="1"/>
  <c r="AS1163" i="1" s="1"/>
  <c r="D1164" i="1"/>
  <c r="AU1164" i="1" s="1"/>
  <c r="D1165" i="1"/>
  <c r="AD1165" i="1" s="1"/>
  <c r="D1166" i="1"/>
  <c r="AI1166" i="1" s="1"/>
  <c r="D1167" i="1"/>
  <c r="AS1167" i="1" s="1"/>
  <c r="D1168" i="1"/>
  <c r="D1169" i="1"/>
  <c r="D1170" i="1"/>
  <c r="AI1170" i="1" s="1"/>
  <c r="D1171" i="1"/>
  <c r="AS1171" i="1" s="1"/>
  <c r="D1172" i="1"/>
  <c r="AU1172" i="1" s="1"/>
  <c r="D1173" i="1"/>
  <c r="AG1173" i="1" s="1"/>
  <c r="D1174" i="1"/>
  <c r="AI1174" i="1" s="1"/>
  <c r="D1175" i="1"/>
  <c r="AS1175" i="1" s="1"/>
  <c r="D1176" i="1"/>
  <c r="AC1176" i="1" s="1"/>
  <c r="D1177" i="1"/>
  <c r="D1178" i="1"/>
  <c r="AU1178" i="1" s="1"/>
  <c r="D1179" i="1"/>
  <c r="AS1179" i="1" s="1"/>
  <c r="D1180" i="1"/>
  <c r="AU1180" i="1" s="1"/>
  <c r="D1181" i="1"/>
  <c r="AD1181" i="1" s="1"/>
  <c r="D1182" i="1"/>
  <c r="AI1182" i="1" s="1"/>
  <c r="D1183" i="1"/>
  <c r="AS1183" i="1" s="1"/>
  <c r="D1184" i="1"/>
  <c r="D1185" i="1"/>
  <c r="D1186" i="1"/>
  <c r="AU1186" i="1" s="1"/>
  <c r="D1187" i="1"/>
  <c r="AS1187" i="1" s="1"/>
  <c r="D1188" i="1"/>
  <c r="AU1188" i="1" s="1"/>
  <c r="D1189" i="1"/>
  <c r="AG1189" i="1" s="1"/>
  <c r="D1190" i="1"/>
  <c r="AI1190" i="1" s="1"/>
  <c r="D1191" i="1"/>
  <c r="AS1191" i="1" s="1"/>
  <c r="D1192" i="1"/>
  <c r="AC1192" i="1" s="1"/>
  <c r="D1193" i="1"/>
  <c r="D1194" i="1"/>
  <c r="AU1194" i="1" s="1"/>
  <c r="D1195" i="1"/>
  <c r="AS1195" i="1" s="1"/>
  <c r="D1196" i="1"/>
  <c r="AC1196" i="1" s="1"/>
  <c r="D1197" i="1"/>
  <c r="AD1197" i="1" s="1"/>
  <c r="D1198" i="1"/>
  <c r="AI1198" i="1" s="1"/>
  <c r="D1199" i="1"/>
  <c r="AS1199" i="1" s="1"/>
  <c r="D1200" i="1"/>
  <c r="AC1200" i="1" s="1"/>
  <c r="D1201" i="1"/>
  <c r="D1202" i="1"/>
  <c r="AI1202" i="1" s="1"/>
  <c r="D1203" i="1"/>
  <c r="AS1203" i="1" s="1"/>
  <c r="D1204" i="1"/>
  <c r="AU1204" i="1" s="1"/>
  <c r="D1205" i="1"/>
  <c r="AG1205" i="1" s="1"/>
  <c r="D1206" i="1"/>
  <c r="AI1206" i="1" s="1"/>
  <c r="D1207" i="1"/>
  <c r="AS1207" i="1" s="1"/>
  <c r="D1208" i="1"/>
  <c r="AC1208" i="1" s="1"/>
  <c r="D1209" i="1"/>
  <c r="D1210" i="1"/>
  <c r="AU1210" i="1" s="1"/>
  <c r="D1211" i="1"/>
  <c r="AS1211" i="1" s="1"/>
  <c r="D1212" i="1"/>
  <c r="D1213" i="1"/>
  <c r="AD1213" i="1" s="1"/>
  <c r="D1214" i="1"/>
  <c r="AI1214" i="1" s="1"/>
  <c r="D1215" i="1"/>
  <c r="AS1215" i="1" s="1"/>
  <c r="D1216" i="1"/>
  <c r="AC1216" i="1" s="1"/>
  <c r="D1217" i="1"/>
  <c r="D1218" i="1"/>
  <c r="AU1218" i="1" s="1"/>
  <c r="D1219" i="1"/>
  <c r="AS1219" i="1" s="1"/>
  <c r="D1220" i="1"/>
  <c r="AU1220" i="1" s="1"/>
  <c r="D1221" i="1"/>
  <c r="AG1221" i="1" s="1"/>
  <c r="D1222" i="1"/>
  <c r="AI1222" i="1" s="1"/>
  <c r="D1223" i="1"/>
  <c r="AS1223" i="1" s="1"/>
  <c r="D1224" i="1"/>
  <c r="AC1224" i="1" s="1"/>
  <c r="D1225" i="1"/>
  <c r="D1226" i="1"/>
  <c r="AU1226" i="1" s="1"/>
  <c r="D1227" i="1"/>
  <c r="AS1227" i="1" s="1"/>
  <c r="D1228" i="1"/>
  <c r="AC1228" i="1" s="1"/>
  <c r="D1229" i="1"/>
  <c r="AD1229" i="1" s="1"/>
  <c r="D1230" i="1"/>
  <c r="AI1230" i="1" s="1"/>
  <c r="D1231" i="1"/>
  <c r="AS1231" i="1" s="1"/>
  <c r="D1232" i="1"/>
  <c r="AC1232" i="1" s="1"/>
  <c r="D1233" i="1"/>
  <c r="D1234" i="1"/>
  <c r="AI1234" i="1" s="1"/>
  <c r="D1235" i="1"/>
  <c r="AS1235" i="1" s="1"/>
  <c r="D1236" i="1"/>
  <c r="AU1236" i="1" s="1"/>
  <c r="D1237" i="1"/>
  <c r="AG1237" i="1" s="1"/>
  <c r="D1238" i="1"/>
  <c r="AS1238" i="1" s="1"/>
  <c r="D1239" i="1"/>
  <c r="AI1239" i="1" s="1"/>
  <c r="D1240" i="1"/>
  <c r="AS1240" i="1" s="1"/>
  <c r="D1241" i="1"/>
  <c r="AI1241" i="1" s="1"/>
  <c r="D1242" i="1"/>
  <c r="AU1242" i="1" s="1"/>
  <c r="D1243" i="1"/>
  <c r="AI1243" i="1" s="1"/>
  <c r="D1244" i="1"/>
  <c r="AI1244" i="1" s="1"/>
  <c r="D1245" i="1"/>
  <c r="AC1245" i="1" s="1"/>
  <c r="D1246" i="1"/>
  <c r="AS1246" i="1" s="1"/>
  <c r="D1247" i="1"/>
  <c r="AI1247" i="1" s="1"/>
  <c r="D1248" i="1"/>
  <c r="AS1248" i="1" s="1"/>
  <c r="D1249" i="1"/>
  <c r="AI1249" i="1" s="1"/>
  <c r="D1250" i="1"/>
  <c r="AU1250" i="1" s="1"/>
  <c r="D1251" i="1"/>
  <c r="AI1251" i="1" s="1"/>
  <c r="D1252" i="1"/>
  <c r="AI1252" i="1" s="1"/>
  <c r="D1253" i="1"/>
  <c r="D1254" i="1"/>
  <c r="AS1254" i="1" s="1"/>
  <c r="D1255" i="1"/>
  <c r="AI1255" i="1" s="1"/>
  <c r="D1256" i="1"/>
  <c r="AS1256" i="1" s="1"/>
  <c r="D1257" i="1"/>
  <c r="AI1257" i="1" s="1"/>
  <c r="D1258" i="1"/>
  <c r="AI1258" i="1" s="1"/>
  <c r="D1259" i="1"/>
  <c r="AI1259" i="1" s="1"/>
  <c r="D1260" i="1"/>
  <c r="AS1260" i="1" s="1"/>
  <c r="D1261" i="1"/>
  <c r="AG1261" i="1" s="1"/>
  <c r="D1262" i="1"/>
  <c r="AS1262" i="1" s="1"/>
  <c r="D1263" i="1"/>
  <c r="AI1263" i="1" s="1"/>
  <c r="D1264" i="1"/>
  <c r="AS1264" i="1" s="1"/>
  <c r="D1265" i="1"/>
  <c r="AI1265" i="1" s="1"/>
  <c r="D1266" i="1"/>
  <c r="AU1266" i="1" s="1"/>
  <c r="D1267" i="1"/>
  <c r="AI1267" i="1" s="1"/>
  <c r="D1268" i="1"/>
  <c r="AS1268" i="1" s="1"/>
  <c r="D1269" i="1"/>
  <c r="D1270" i="1"/>
  <c r="AU1270" i="1" s="1"/>
  <c r="D1271" i="1"/>
  <c r="AI1271" i="1" s="1"/>
  <c r="D1272" i="1"/>
  <c r="AS1272" i="1" s="1"/>
  <c r="D1273" i="1"/>
  <c r="AI1273" i="1" s="1"/>
  <c r="D1274" i="1"/>
  <c r="AS1274" i="1" s="1"/>
  <c r="AE921" i="1"/>
  <c r="AE930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F945" i="1"/>
  <c r="W945" i="1" s="1"/>
  <c r="AF946" i="1"/>
  <c r="W946" i="1" s="1"/>
  <c r="AF947" i="1"/>
  <c r="W947" i="1" s="1"/>
  <c r="AF948" i="1"/>
  <c r="W948" i="1" s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W955" i="1" s="1"/>
  <c r="AF956" i="1"/>
  <c r="W956" i="1" s="1"/>
  <c r="AF957" i="1"/>
  <c r="W957" i="1" s="1"/>
  <c r="AF958" i="1"/>
  <c r="W958" i="1" s="1"/>
  <c r="AF959" i="1"/>
  <c r="W959" i="1" s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W965" i="1" s="1"/>
  <c r="AF966" i="1"/>
  <c r="W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W977" i="1" s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W995" i="1" s="1"/>
  <c r="AF996" i="1"/>
  <c r="W996" i="1" s="1"/>
  <c r="AF997" i="1"/>
  <c r="W997" i="1" s="1"/>
  <c r="AF998" i="1"/>
  <c r="W998" i="1" s="1"/>
  <c r="AF999" i="1"/>
  <c r="W999" i="1" s="1"/>
  <c r="AF1000" i="1"/>
  <c r="W1000" i="1" s="1"/>
  <c r="AF1001" i="1"/>
  <c r="W1001" i="1" s="1"/>
  <c r="AF1002" i="1"/>
  <c r="W1002" i="1" s="1"/>
  <c r="AF1003" i="1"/>
  <c r="W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W1050" i="1" s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W1096" i="1" s="1"/>
  <c r="AF1097" i="1"/>
  <c r="W1097" i="1" s="1"/>
  <c r="AF1098" i="1"/>
  <c r="W1098" i="1" s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W1118" i="1" s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7" i="1"/>
  <c r="W1167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5" i="1"/>
  <c r="W1175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F1192" i="1"/>
  <c r="W1192" i="1" s="1"/>
  <c r="AF1193" i="1"/>
  <c r="W1193" i="1" s="1"/>
  <c r="AF1194" i="1"/>
  <c r="W1194" i="1" s="1"/>
  <c r="AF1195" i="1"/>
  <c r="W1195" i="1" s="1"/>
  <c r="AF1196" i="1"/>
  <c r="W1196" i="1" s="1"/>
  <c r="AF1197" i="1"/>
  <c r="W1197" i="1" s="1"/>
  <c r="AF1198" i="1"/>
  <c r="W1198" i="1" s="1"/>
  <c r="AF1199" i="1"/>
  <c r="W1199" i="1" s="1"/>
  <c r="AF1200" i="1"/>
  <c r="W1200" i="1" s="1"/>
  <c r="AF1201" i="1"/>
  <c r="W1201" i="1" s="1"/>
  <c r="AF1202" i="1"/>
  <c r="W1202" i="1" s="1"/>
  <c r="AF1203" i="1"/>
  <c r="W1203" i="1" s="1"/>
  <c r="AF1204" i="1"/>
  <c r="W1204" i="1" s="1"/>
  <c r="AF1205" i="1"/>
  <c r="W1205" i="1" s="1"/>
  <c r="AF1206" i="1"/>
  <c r="W1206" i="1" s="1"/>
  <c r="AF1207" i="1"/>
  <c r="W1207" i="1" s="1"/>
  <c r="AF1208" i="1"/>
  <c r="W1208" i="1" s="1"/>
  <c r="AF1209" i="1"/>
  <c r="W1209" i="1" s="1"/>
  <c r="AF1210" i="1"/>
  <c r="W1210" i="1" s="1"/>
  <c r="AF1211" i="1"/>
  <c r="W1211" i="1" s="1"/>
  <c r="AF1212" i="1"/>
  <c r="W1212" i="1" s="1"/>
  <c r="AF1213" i="1"/>
  <c r="W1213" i="1" s="1"/>
  <c r="AF1214" i="1"/>
  <c r="W1214" i="1" s="1"/>
  <c r="AF1215" i="1"/>
  <c r="W1215" i="1" s="1"/>
  <c r="AF1216" i="1"/>
  <c r="W1216" i="1" s="1"/>
  <c r="AF1217" i="1"/>
  <c r="W1217" i="1" s="1"/>
  <c r="AF1218" i="1"/>
  <c r="W1218" i="1" s="1"/>
  <c r="AF1219" i="1"/>
  <c r="W1219" i="1" s="1"/>
  <c r="AF1220" i="1"/>
  <c r="W1220" i="1" s="1"/>
  <c r="AF1221" i="1"/>
  <c r="W1221" i="1" s="1"/>
  <c r="AF1222" i="1"/>
  <c r="W1222" i="1" s="1"/>
  <c r="AF1223" i="1"/>
  <c r="W1223" i="1" s="1"/>
  <c r="AF1224" i="1"/>
  <c r="W1224" i="1" s="1"/>
  <c r="AF1225" i="1"/>
  <c r="W1225" i="1" s="1"/>
  <c r="AF1226" i="1"/>
  <c r="W1226" i="1" s="1"/>
  <c r="AF1227" i="1"/>
  <c r="W1227" i="1" s="1"/>
  <c r="AF1228" i="1"/>
  <c r="W1228" i="1" s="1"/>
  <c r="AF1229" i="1"/>
  <c r="W1229" i="1" s="1"/>
  <c r="AF1230" i="1"/>
  <c r="W1230" i="1" s="1"/>
  <c r="AF1231" i="1"/>
  <c r="W1231" i="1" s="1"/>
  <c r="AF1232" i="1"/>
  <c r="W1232" i="1" s="1"/>
  <c r="AF1233" i="1"/>
  <c r="W1233" i="1" s="1"/>
  <c r="AF1234" i="1"/>
  <c r="W1234" i="1" s="1"/>
  <c r="AF1235" i="1"/>
  <c r="W1235" i="1" s="1"/>
  <c r="AF1236" i="1"/>
  <c r="W1236" i="1" s="1"/>
  <c r="AF1237" i="1"/>
  <c r="W1237" i="1" s="1"/>
  <c r="AF1238" i="1"/>
  <c r="W1238" i="1" s="1"/>
  <c r="AF1239" i="1"/>
  <c r="W1239" i="1" s="1"/>
  <c r="AF1240" i="1"/>
  <c r="W1240" i="1" s="1"/>
  <c r="AF1241" i="1"/>
  <c r="W1241" i="1" s="1"/>
  <c r="AF1242" i="1"/>
  <c r="W1242" i="1" s="1"/>
  <c r="AF1243" i="1"/>
  <c r="W1243" i="1" s="1"/>
  <c r="AF1244" i="1"/>
  <c r="W1244" i="1" s="1"/>
  <c r="AF1245" i="1"/>
  <c r="W1245" i="1" s="1"/>
  <c r="AF1246" i="1"/>
  <c r="W1246" i="1" s="1"/>
  <c r="AF1247" i="1"/>
  <c r="W1247" i="1" s="1"/>
  <c r="AF1248" i="1"/>
  <c r="W1248" i="1" s="1"/>
  <c r="AF1249" i="1"/>
  <c r="W1249" i="1" s="1"/>
  <c r="AF1250" i="1"/>
  <c r="W1250" i="1" s="1"/>
  <c r="AF1251" i="1"/>
  <c r="W1251" i="1" s="1"/>
  <c r="AF1252" i="1"/>
  <c r="W1252" i="1" s="1"/>
  <c r="AF1253" i="1"/>
  <c r="W1253" i="1" s="1"/>
  <c r="AF1254" i="1"/>
  <c r="W1254" i="1" s="1"/>
  <c r="AF1255" i="1"/>
  <c r="W1255" i="1" s="1"/>
  <c r="AF1256" i="1"/>
  <c r="W1256" i="1" s="1"/>
  <c r="AF1257" i="1"/>
  <c r="W1257" i="1" s="1"/>
  <c r="AF1258" i="1"/>
  <c r="W1258" i="1" s="1"/>
  <c r="AF1259" i="1"/>
  <c r="W1259" i="1" s="1"/>
  <c r="AF1260" i="1"/>
  <c r="W1260" i="1" s="1"/>
  <c r="AF1261" i="1"/>
  <c r="W1261" i="1" s="1"/>
  <c r="AF1262" i="1"/>
  <c r="W1262" i="1" s="1"/>
  <c r="AF1263" i="1"/>
  <c r="W1263" i="1" s="1"/>
  <c r="AF1264" i="1"/>
  <c r="W1264" i="1" s="1"/>
  <c r="AF1265" i="1"/>
  <c r="W1265" i="1" s="1"/>
  <c r="AF1266" i="1"/>
  <c r="W1266" i="1" s="1"/>
  <c r="AF1267" i="1"/>
  <c r="W1267" i="1" s="1"/>
  <c r="AF1268" i="1"/>
  <c r="W1268" i="1" s="1"/>
  <c r="AF1269" i="1"/>
  <c r="W1269" i="1" s="1"/>
  <c r="AF1270" i="1"/>
  <c r="W1270" i="1" s="1"/>
  <c r="AF1271" i="1"/>
  <c r="W1271" i="1" s="1"/>
  <c r="AF1272" i="1"/>
  <c r="W1272" i="1" s="1"/>
  <c r="AF1273" i="1"/>
  <c r="W1273" i="1" s="1"/>
  <c r="AF1274" i="1"/>
  <c r="W1274" i="1" s="1"/>
  <c r="AH921" i="1"/>
  <c r="AK921" i="1" s="1"/>
  <c r="AH930" i="1"/>
  <c r="AK930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H945" i="1"/>
  <c r="AK945" i="1" s="1"/>
  <c r="AH946" i="1"/>
  <c r="AK946" i="1" s="1"/>
  <c r="AH947" i="1"/>
  <c r="AK947" i="1" s="1"/>
  <c r="AH948" i="1"/>
  <c r="AK948" i="1" s="1"/>
  <c r="AH949" i="1"/>
  <c r="AK949" i="1" s="1"/>
  <c r="AH950" i="1"/>
  <c r="AK950" i="1" s="1"/>
  <c r="AH951" i="1"/>
  <c r="AK951" i="1" s="1"/>
  <c r="AH952" i="1"/>
  <c r="AK952" i="1" s="1"/>
  <c r="AH953" i="1"/>
  <c r="AK953" i="1" s="1"/>
  <c r="AH954" i="1"/>
  <c r="AK954" i="1" s="1"/>
  <c r="AH955" i="1"/>
  <c r="AK955" i="1" s="1"/>
  <c r="AH956" i="1"/>
  <c r="AK956" i="1" s="1"/>
  <c r="AH957" i="1"/>
  <c r="AK957" i="1" s="1"/>
  <c r="AH958" i="1"/>
  <c r="AK958" i="1" s="1"/>
  <c r="AH959" i="1"/>
  <c r="AK959" i="1" s="1"/>
  <c r="AH960" i="1"/>
  <c r="AK960" i="1" s="1"/>
  <c r="AH961" i="1"/>
  <c r="AK961" i="1" s="1"/>
  <c r="AH962" i="1"/>
  <c r="AK962" i="1" s="1"/>
  <c r="AH963" i="1"/>
  <c r="AK963" i="1" s="1"/>
  <c r="AH964" i="1"/>
  <c r="AK964" i="1" s="1"/>
  <c r="AH965" i="1"/>
  <c r="AK965" i="1" s="1"/>
  <c r="AH966" i="1"/>
  <c r="AK966" i="1" s="1"/>
  <c r="AH967" i="1"/>
  <c r="AK967" i="1" s="1"/>
  <c r="AH968" i="1"/>
  <c r="AK968" i="1" s="1"/>
  <c r="AH969" i="1"/>
  <c r="AK969" i="1" s="1"/>
  <c r="AH970" i="1"/>
  <c r="AK970" i="1" s="1"/>
  <c r="AH971" i="1"/>
  <c r="AK971" i="1" s="1"/>
  <c r="AH972" i="1"/>
  <c r="AK972" i="1" s="1"/>
  <c r="AH973" i="1"/>
  <c r="AK973" i="1" s="1"/>
  <c r="AH974" i="1"/>
  <c r="AK974" i="1" s="1"/>
  <c r="AH975" i="1"/>
  <c r="AK975" i="1" s="1"/>
  <c r="AH976" i="1"/>
  <c r="AK976" i="1" s="1"/>
  <c r="AH977" i="1"/>
  <c r="AK977" i="1" s="1"/>
  <c r="AH978" i="1"/>
  <c r="AK978" i="1" s="1"/>
  <c r="AH979" i="1"/>
  <c r="AK979" i="1" s="1"/>
  <c r="AH980" i="1"/>
  <c r="AK980" i="1" s="1"/>
  <c r="AH981" i="1"/>
  <c r="AK981" i="1" s="1"/>
  <c r="AH982" i="1"/>
  <c r="AK982" i="1" s="1"/>
  <c r="AH983" i="1"/>
  <c r="AK983" i="1" s="1"/>
  <c r="AH984" i="1"/>
  <c r="AK984" i="1" s="1"/>
  <c r="AH985" i="1"/>
  <c r="AK985" i="1" s="1"/>
  <c r="AH986" i="1"/>
  <c r="AK986" i="1" s="1"/>
  <c r="AH987" i="1"/>
  <c r="AK987" i="1" s="1"/>
  <c r="AH988" i="1"/>
  <c r="AK988" i="1" s="1"/>
  <c r="AH989" i="1"/>
  <c r="AK989" i="1" s="1"/>
  <c r="AH990" i="1"/>
  <c r="AK990" i="1" s="1"/>
  <c r="AH991" i="1"/>
  <c r="AK991" i="1" s="1"/>
  <c r="AH992" i="1"/>
  <c r="AK992" i="1" s="1"/>
  <c r="AH993" i="1"/>
  <c r="AK993" i="1" s="1"/>
  <c r="AH994" i="1"/>
  <c r="AK994" i="1" s="1"/>
  <c r="AH995" i="1"/>
  <c r="AK995" i="1" s="1"/>
  <c r="AH996" i="1"/>
  <c r="AK996" i="1" s="1"/>
  <c r="AH997" i="1"/>
  <c r="AK997" i="1" s="1"/>
  <c r="AH998" i="1"/>
  <c r="AK998" i="1" s="1"/>
  <c r="AH999" i="1"/>
  <c r="AK999" i="1" s="1"/>
  <c r="AH1000" i="1"/>
  <c r="AK1000" i="1" s="1"/>
  <c r="AH1001" i="1"/>
  <c r="AK1001" i="1" s="1"/>
  <c r="AH1002" i="1"/>
  <c r="AK1002" i="1" s="1"/>
  <c r="AH1003" i="1"/>
  <c r="AK1003" i="1" s="1"/>
  <c r="AH1004" i="1"/>
  <c r="AK1004" i="1" s="1"/>
  <c r="AH1005" i="1"/>
  <c r="AK1005" i="1" s="1"/>
  <c r="AH1006" i="1"/>
  <c r="AK1006" i="1" s="1"/>
  <c r="AH1007" i="1"/>
  <c r="AK1007" i="1" s="1"/>
  <c r="AH1008" i="1"/>
  <c r="AK1008" i="1" s="1"/>
  <c r="AH1009" i="1"/>
  <c r="AK1009" i="1" s="1"/>
  <c r="AH1010" i="1"/>
  <c r="AK1010" i="1" s="1"/>
  <c r="AH1011" i="1"/>
  <c r="AK1011" i="1" s="1"/>
  <c r="AH1012" i="1"/>
  <c r="AK1012" i="1" s="1"/>
  <c r="AH1013" i="1"/>
  <c r="AK1013" i="1" s="1"/>
  <c r="AH1014" i="1"/>
  <c r="AK1014" i="1" s="1"/>
  <c r="AH1015" i="1"/>
  <c r="AK1015" i="1" s="1"/>
  <c r="AH1016" i="1"/>
  <c r="AK1016" i="1" s="1"/>
  <c r="AH1017" i="1"/>
  <c r="AK1017" i="1" s="1"/>
  <c r="AH1018" i="1"/>
  <c r="AK1018" i="1" s="1"/>
  <c r="AH1019" i="1"/>
  <c r="AK1019" i="1" s="1"/>
  <c r="AH1020" i="1"/>
  <c r="AK1020" i="1" s="1"/>
  <c r="AH1021" i="1"/>
  <c r="AK1021" i="1" s="1"/>
  <c r="AH1022" i="1"/>
  <c r="AK1022" i="1" s="1"/>
  <c r="AH1023" i="1"/>
  <c r="AK1023" i="1" s="1"/>
  <c r="AH1024" i="1"/>
  <c r="AK1024" i="1" s="1"/>
  <c r="AH1025" i="1"/>
  <c r="AK1025" i="1" s="1"/>
  <c r="AH1026" i="1"/>
  <c r="AK1026" i="1" s="1"/>
  <c r="AH1027" i="1"/>
  <c r="AK1027" i="1" s="1"/>
  <c r="AH1028" i="1"/>
  <c r="AK1028" i="1" s="1"/>
  <c r="AH1029" i="1"/>
  <c r="AK1029" i="1" s="1"/>
  <c r="AH1030" i="1"/>
  <c r="AK1030" i="1" s="1"/>
  <c r="AH1031" i="1"/>
  <c r="AK1031" i="1" s="1"/>
  <c r="AH1032" i="1"/>
  <c r="AK1032" i="1" s="1"/>
  <c r="AH1033" i="1"/>
  <c r="AK1033" i="1" s="1"/>
  <c r="AH1034" i="1"/>
  <c r="AK1034" i="1" s="1"/>
  <c r="AH1035" i="1"/>
  <c r="AK1035" i="1" s="1"/>
  <c r="AH1036" i="1"/>
  <c r="AK1036" i="1" s="1"/>
  <c r="AH1037" i="1"/>
  <c r="AK1037" i="1" s="1"/>
  <c r="AH1038" i="1"/>
  <c r="AK1038" i="1" s="1"/>
  <c r="AH1039" i="1"/>
  <c r="AK1039" i="1" s="1"/>
  <c r="AH1040" i="1"/>
  <c r="AK1040" i="1" s="1"/>
  <c r="AH1041" i="1"/>
  <c r="AK1041" i="1" s="1"/>
  <c r="AH1042" i="1"/>
  <c r="AK1042" i="1" s="1"/>
  <c r="AH1043" i="1"/>
  <c r="AK1043" i="1" s="1"/>
  <c r="AH1044" i="1"/>
  <c r="AK1044" i="1" s="1"/>
  <c r="AH1045" i="1"/>
  <c r="AK1045" i="1" s="1"/>
  <c r="AH1046" i="1"/>
  <c r="AK1046" i="1" s="1"/>
  <c r="AH1047" i="1"/>
  <c r="AK1047" i="1" s="1"/>
  <c r="AH1048" i="1"/>
  <c r="AK1048" i="1" s="1"/>
  <c r="AH1049" i="1"/>
  <c r="AK1049" i="1" s="1"/>
  <c r="AH1050" i="1"/>
  <c r="AK1050" i="1" s="1"/>
  <c r="AH1051" i="1"/>
  <c r="AK1051" i="1" s="1"/>
  <c r="AH1052" i="1"/>
  <c r="AK1052" i="1" s="1"/>
  <c r="AH1053" i="1"/>
  <c r="AK1053" i="1" s="1"/>
  <c r="AH1054" i="1"/>
  <c r="AK1054" i="1" s="1"/>
  <c r="AH1055" i="1"/>
  <c r="AK1055" i="1" s="1"/>
  <c r="AH1056" i="1"/>
  <c r="AK1056" i="1" s="1"/>
  <c r="AH1057" i="1"/>
  <c r="AK1057" i="1" s="1"/>
  <c r="AH1058" i="1"/>
  <c r="AK1058" i="1" s="1"/>
  <c r="AH1059" i="1"/>
  <c r="AK1059" i="1" s="1"/>
  <c r="AH1060" i="1"/>
  <c r="AK1060" i="1" s="1"/>
  <c r="AH1061" i="1"/>
  <c r="AK1061" i="1" s="1"/>
  <c r="AH1062" i="1"/>
  <c r="AK1062" i="1" s="1"/>
  <c r="AH1063" i="1"/>
  <c r="AK1063" i="1" s="1"/>
  <c r="AH1064" i="1"/>
  <c r="AK1064" i="1" s="1"/>
  <c r="AH1065" i="1"/>
  <c r="AK1065" i="1" s="1"/>
  <c r="AH1066" i="1"/>
  <c r="AK1066" i="1" s="1"/>
  <c r="AH1067" i="1"/>
  <c r="AK1067" i="1" s="1"/>
  <c r="AH1068" i="1"/>
  <c r="AK1068" i="1" s="1"/>
  <c r="AH1069" i="1"/>
  <c r="AK1069" i="1" s="1"/>
  <c r="AH1070" i="1"/>
  <c r="AK1070" i="1" s="1"/>
  <c r="AH1071" i="1"/>
  <c r="AK1071" i="1" s="1"/>
  <c r="AH1072" i="1"/>
  <c r="AK1072" i="1" s="1"/>
  <c r="AH1073" i="1"/>
  <c r="AK1073" i="1" s="1"/>
  <c r="AH1074" i="1"/>
  <c r="AK1074" i="1" s="1"/>
  <c r="AH1075" i="1"/>
  <c r="AK1075" i="1" s="1"/>
  <c r="AH1076" i="1"/>
  <c r="AK1076" i="1" s="1"/>
  <c r="AH1077" i="1"/>
  <c r="AK1077" i="1" s="1"/>
  <c r="AH1078" i="1"/>
  <c r="AK1078" i="1" s="1"/>
  <c r="AH1079" i="1"/>
  <c r="AK1079" i="1" s="1"/>
  <c r="AH1080" i="1"/>
  <c r="AK1080" i="1" s="1"/>
  <c r="AH1081" i="1"/>
  <c r="AK1081" i="1" s="1"/>
  <c r="AH1082" i="1"/>
  <c r="AK1082" i="1" s="1"/>
  <c r="AH1083" i="1"/>
  <c r="AK1083" i="1" s="1"/>
  <c r="AH1084" i="1"/>
  <c r="AK1084" i="1" s="1"/>
  <c r="AH1085" i="1"/>
  <c r="AK1085" i="1" s="1"/>
  <c r="AH1086" i="1"/>
  <c r="AK1086" i="1" s="1"/>
  <c r="AH1087" i="1"/>
  <c r="AK1087" i="1" s="1"/>
  <c r="AH1088" i="1"/>
  <c r="AK1088" i="1" s="1"/>
  <c r="AH1089" i="1"/>
  <c r="AK1089" i="1" s="1"/>
  <c r="AH1090" i="1"/>
  <c r="AK1090" i="1" s="1"/>
  <c r="AH1091" i="1"/>
  <c r="AK1091" i="1" s="1"/>
  <c r="AH1092" i="1"/>
  <c r="AK1092" i="1" s="1"/>
  <c r="AH1093" i="1"/>
  <c r="AK1093" i="1" s="1"/>
  <c r="AH1094" i="1"/>
  <c r="AK1094" i="1" s="1"/>
  <c r="AH1095" i="1"/>
  <c r="AK1095" i="1" s="1"/>
  <c r="AH1096" i="1"/>
  <c r="AK1096" i="1" s="1"/>
  <c r="AH1097" i="1"/>
  <c r="AK1097" i="1" s="1"/>
  <c r="AH1098" i="1"/>
  <c r="AK1098" i="1" s="1"/>
  <c r="AH1099" i="1"/>
  <c r="AK1099" i="1" s="1"/>
  <c r="AH1100" i="1"/>
  <c r="AK1100" i="1" s="1"/>
  <c r="AH1101" i="1"/>
  <c r="AK1101" i="1" s="1"/>
  <c r="AH1102" i="1"/>
  <c r="AK1102" i="1" s="1"/>
  <c r="AH1103" i="1"/>
  <c r="AK1103" i="1" s="1"/>
  <c r="AH1104" i="1"/>
  <c r="AK1104" i="1" s="1"/>
  <c r="AH1105" i="1"/>
  <c r="AK1105" i="1" s="1"/>
  <c r="AH1106" i="1"/>
  <c r="AK1106" i="1" s="1"/>
  <c r="AH1107" i="1"/>
  <c r="AK1107" i="1" s="1"/>
  <c r="AH1108" i="1"/>
  <c r="AK1108" i="1" s="1"/>
  <c r="AH1109" i="1"/>
  <c r="AK1109" i="1" s="1"/>
  <c r="AH1110" i="1"/>
  <c r="AK1110" i="1" s="1"/>
  <c r="AH1111" i="1"/>
  <c r="AK1111" i="1" s="1"/>
  <c r="AH1112" i="1"/>
  <c r="AK1112" i="1" s="1"/>
  <c r="AH1113" i="1"/>
  <c r="AK1113" i="1" s="1"/>
  <c r="AH1114" i="1"/>
  <c r="AK1114" i="1" s="1"/>
  <c r="AH1115" i="1"/>
  <c r="AK1115" i="1" s="1"/>
  <c r="AH1116" i="1"/>
  <c r="AK1116" i="1" s="1"/>
  <c r="AH1117" i="1"/>
  <c r="AK1117" i="1" s="1"/>
  <c r="AH1118" i="1"/>
  <c r="AK1118" i="1" s="1"/>
  <c r="AH1119" i="1"/>
  <c r="AK1119" i="1" s="1"/>
  <c r="AH1120" i="1"/>
  <c r="AK1120" i="1" s="1"/>
  <c r="AH1121" i="1"/>
  <c r="AK1121" i="1" s="1"/>
  <c r="AH1122" i="1"/>
  <c r="AK1122" i="1" s="1"/>
  <c r="AH1123" i="1"/>
  <c r="AK1123" i="1" s="1"/>
  <c r="AH1124" i="1"/>
  <c r="AK1124" i="1" s="1"/>
  <c r="AH1125" i="1"/>
  <c r="AK1125" i="1" s="1"/>
  <c r="AH1126" i="1"/>
  <c r="AK1126" i="1" s="1"/>
  <c r="AH1127" i="1"/>
  <c r="AK1127" i="1" s="1"/>
  <c r="AH1128" i="1"/>
  <c r="AK1128" i="1" s="1"/>
  <c r="AH1129" i="1"/>
  <c r="AK1129" i="1" s="1"/>
  <c r="AH1130" i="1"/>
  <c r="AK1130" i="1" s="1"/>
  <c r="AH1131" i="1"/>
  <c r="AK1131" i="1" s="1"/>
  <c r="AH1132" i="1"/>
  <c r="AK1132" i="1" s="1"/>
  <c r="AH1133" i="1"/>
  <c r="AK1133" i="1" s="1"/>
  <c r="AH1134" i="1"/>
  <c r="AK1134" i="1" s="1"/>
  <c r="AH1135" i="1"/>
  <c r="AK1135" i="1" s="1"/>
  <c r="AH1136" i="1"/>
  <c r="AK1136" i="1" s="1"/>
  <c r="AH1137" i="1"/>
  <c r="AK1137" i="1" s="1"/>
  <c r="AH1138" i="1"/>
  <c r="AK1138" i="1" s="1"/>
  <c r="AH1139" i="1"/>
  <c r="AK1139" i="1" s="1"/>
  <c r="AH1140" i="1"/>
  <c r="AK1140" i="1" s="1"/>
  <c r="AH1141" i="1"/>
  <c r="AK1141" i="1" s="1"/>
  <c r="AH1142" i="1"/>
  <c r="AK1142" i="1" s="1"/>
  <c r="AH1143" i="1"/>
  <c r="AK1143" i="1" s="1"/>
  <c r="AH1144" i="1"/>
  <c r="AK1144" i="1" s="1"/>
  <c r="AH1145" i="1"/>
  <c r="AK1145" i="1" s="1"/>
  <c r="AH1146" i="1"/>
  <c r="AK1146" i="1" s="1"/>
  <c r="AH1147" i="1"/>
  <c r="AK1147" i="1" s="1"/>
  <c r="AH1148" i="1"/>
  <c r="AK1148" i="1" s="1"/>
  <c r="AH1149" i="1"/>
  <c r="AK1149" i="1" s="1"/>
  <c r="AH1150" i="1"/>
  <c r="AK1150" i="1" s="1"/>
  <c r="AH1151" i="1"/>
  <c r="AK1151" i="1" s="1"/>
  <c r="AH1152" i="1"/>
  <c r="AK1152" i="1" s="1"/>
  <c r="AH1153" i="1"/>
  <c r="AK1153" i="1" s="1"/>
  <c r="AH1154" i="1"/>
  <c r="AK1154" i="1" s="1"/>
  <c r="AH1155" i="1"/>
  <c r="AK1155" i="1" s="1"/>
  <c r="AH1156" i="1"/>
  <c r="AK1156" i="1" s="1"/>
  <c r="AH1157" i="1"/>
  <c r="AK1157" i="1" s="1"/>
  <c r="AH1158" i="1"/>
  <c r="AK1158" i="1" s="1"/>
  <c r="AH1159" i="1"/>
  <c r="AK1159" i="1" s="1"/>
  <c r="AH1160" i="1"/>
  <c r="AK1160" i="1" s="1"/>
  <c r="AH1161" i="1"/>
  <c r="AK1161" i="1" s="1"/>
  <c r="AH1162" i="1"/>
  <c r="AK1162" i="1" s="1"/>
  <c r="AH1163" i="1"/>
  <c r="AK1163" i="1" s="1"/>
  <c r="AH1164" i="1"/>
  <c r="AK1164" i="1" s="1"/>
  <c r="AH1165" i="1"/>
  <c r="AK1165" i="1" s="1"/>
  <c r="AH1166" i="1"/>
  <c r="AK1166" i="1" s="1"/>
  <c r="AH1167" i="1"/>
  <c r="AK1167" i="1" s="1"/>
  <c r="AH1168" i="1"/>
  <c r="AK1168" i="1" s="1"/>
  <c r="AH1169" i="1"/>
  <c r="AK1169" i="1" s="1"/>
  <c r="AH1170" i="1"/>
  <c r="AK1170" i="1" s="1"/>
  <c r="AH1171" i="1"/>
  <c r="AK1171" i="1" s="1"/>
  <c r="AH1172" i="1"/>
  <c r="AK1172" i="1" s="1"/>
  <c r="AH1173" i="1"/>
  <c r="AK1173" i="1" s="1"/>
  <c r="AH1174" i="1"/>
  <c r="AK1174" i="1" s="1"/>
  <c r="AH1175" i="1"/>
  <c r="AK1175" i="1" s="1"/>
  <c r="AH1176" i="1"/>
  <c r="AK1176" i="1" s="1"/>
  <c r="AH1177" i="1"/>
  <c r="AK1177" i="1" s="1"/>
  <c r="AH1178" i="1"/>
  <c r="AK1178" i="1" s="1"/>
  <c r="AH1179" i="1"/>
  <c r="AK1179" i="1" s="1"/>
  <c r="AH1180" i="1"/>
  <c r="AK1180" i="1" s="1"/>
  <c r="AH1181" i="1"/>
  <c r="AK1181" i="1" s="1"/>
  <c r="AH1182" i="1"/>
  <c r="AK1182" i="1" s="1"/>
  <c r="AH1183" i="1"/>
  <c r="AK1183" i="1" s="1"/>
  <c r="AH1184" i="1"/>
  <c r="AK1184" i="1" s="1"/>
  <c r="AH1185" i="1"/>
  <c r="AK1185" i="1" s="1"/>
  <c r="AH1186" i="1"/>
  <c r="AK1186" i="1" s="1"/>
  <c r="AH1187" i="1"/>
  <c r="AK1187" i="1" s="1"/>
  <c r="AH1188" i="1"/>
  <c r="AK1188" i="1" s="1"/>
  <c r="AH1189" i="1"/>
  <c r="AK1189" i="1" s="1"/>
  <c r="AH1190" i="1"/>
  <c r="AK1190" i="1" s="1"/>
  <c r="AH1191" i="1"/>
  <c r="AK1191" i="1" s="1"/>
  <c r="AH1192" i="1"/>
  <c r="AK1192" i="1" s="1"/>
  <c r="AH1193" i="1"/>
  <c r="AK1193" i="1" s="1"/>
  <c r="AH1194" i="1"/>
  <c r="AK1194" i="1" s="1"/>
  <c r="AH1195" i="1"/>
  <c r="AK1195" i="1" s="1"/>
  <c r="AH1196" i="1"/>
  <c r="AK1196" i="1" s="1"/>
  <c r="AH1197" i="1"/>
  <c r="AK1197" i="1" s="1"/>
  <c r="AH1198" i="1"/>
  <c r="AK1198" i="1" s="1"/>
  <c r="AH1199" i="1"/>
  <c r="AK1199" i="1" s="1"/>
  <c r="AH1200" i="1"/>
  <c r="AK1200" i="1" s="1"/>
  <c r="AH1201" i="1"/>
  <c r="AK1201" i="1" s="1"/>
  <c r="AH1202" i="1"/>
  <c r="AK1202" i="1" s="1"/>
  <c r="AH1203" i="1"/>
  <c r="AK1203" i="1" s="1"/>
  <c r="AH1204" i="1"/>
  <c r="AK1204" i="1" s="1"/>
  <c r="AH1205" i="1"/>
  <c r="AK1205" i="1" s="1"/>
  <c r="AH1206" i="1"/>
  <c r="AK1206" i="1" s="1"/>
  <c r="AH1207" i="1"/>
  <c r="AK1207" i="1" s="1"/>
  <c r="AH1208" i="1"/>
  <c r="AK1208" i="1" s="1"/>
  <c r="AH1209" i="1"/>
  <c r="AK1209" i="1" s="1"/>
  <c r="AH1210" i="1"/>
  <c r="AK1210" i="1" s="1"/>
  <c r="AH1211" i="1"/>
  <c r="AK1211" i="1" s="1"/>
  <c r="AH1212" i="1"/>
  <c r="AK1212" i="1" s="1"/>
  <c r="AH1213" i="1"/>
  <c r="AK1213" i="1" s="1"/>
  <c r="AH1214" i="1"/>
  <c r="AK1214" i="1" s="1"/>
  <c r="AH1215" i="1"/>
  <c r="AK1215" i="1" s="1"/>
  <c r="AH1216" i="1"/>
  <c r="AK1216" i="1" s="1"/>
  <c r="AH1217" i="1"/>
  <c r="AK1217" i="1" s="1"/>
  <c r="AH1218" i="1"/>
  <c r="AK1218" i="1" s="1"/>
  <c r="AH1219" i="1"/>
  <c r="AK1219" i="1" s="1"/>
  <c r="AH1220" i="1"/>
  <c r="AK1220" i="1" s="1"/>
  <c r="AH1221" i="1"/>
  <c r="AK1221" i="1" s="1"/>
  <c r="AH1222" i="1"/>
  <c r="AK1222" i="1" s="1"/>
  <c r="AH1223" i="1"/>
  <c r="AK1223" i="1" s="1"/>
  <c r="AH1224" i="1"/>
  <c r="AK1224" i="1" s="1"/>
  <c r="AH1225" i="1"/>
  <c r="AK1225" i="1" s="1"/>
  <c r="AH1226" i="1"/>
  <c r="AK1226" i="1" s="1"/>
  <c r="AH1227" i="1"/>
  <c r="AK1227" i="1" s="1"/>
  <c r="AH1228" i="1"/>
  <c r="AK1228" i="1" s="1"/>
  <c r="AH1229" i="1"/>
  <c r="AK1229" i="1" s="1"/>
  <c r="AH1230" i="1"/>
  <c r="AK1230" i="1" s="1"/>
  <c r="AH1231" i="1"/>
  <c r="AK1231" i="1" s="1"/>
  <c r="AH1232" i="1"/>
  <c r="AK1232" i="1" s="1"/>
  <c r="AH1233" i="1"/>
  <c r="AK1233" i="1" s="1"/>
  <c r="AH1234" i="1"/>
  <c r="AK1234" i="1" s="1"/>
  <c r="AH1235" i="1"/>
  <c r="AK1235" i="1" s="1"/>
  <c r="AH1236" i="1"/>
  <c r="AK1236" i="1" s="1"/>
  <c r="AH1237" i="1"/>
  <c r="AK1237" i="1" s="1"/>
  <c r="AH1238" i="1"/>
  <c r="AK1238" i="1" s="1"/>
  <c r="AH1239" i="1"/>
  <c r="AK1239" i="1" s="1"/>
  <c r="AH1240" i="1"/>
  <c r="AK1240" i="1" s="1"/>
  <c r="AH1241" i="1"/>
  <c r="AK1241" i="1" s="1"/>
  <c r="AH1242" i="1"/>
  <c r="AK1242" i="1" s="1"/>
  <c r="AH1243" i="1"/>
  <c r="AK1243" i="1" s="1"/>
  <c r="AH1244" i="1"/>
  <c r="AK1244" i="1" s="1"/>
  <c r="AH1245" i="1"/>
  <c r="AK1245" i="1" s="1"/>
  <c r="AH1246" i="1"/>
  <c r="AK1246" i="1" s="1"/>
  <c r="AH1247" i="1"/>
  <c r="AK1247" i="1" s="1"/>
  <c r="AH1248" i="1"/>
  <c r="AK1248" i="1" s="1"/>
  <c r="AH1249" i="1"/>
  <c r="AK1249" i="1" s="1"/>
  <c r="AH1250" i="1"/>
  <c r="AK1250" i="1" s="1"/>
  <c r="AH1251" i="1"/>
  <c r="AK1251" i="1" s="1"/>
  <c r="AH1252" i="1"/>
  <c r="AK1252" i="1" s="1"/>
  <c r="AH1253" i="1"/>
  <c r="AK1253" i="1" s="1"/>
  <c r="AH1254" i="1"/>
  <c r="AK1254" i="1" s="1"/>
  <c r="AH1255" i="1"/>
  <c r="AK1255" i="1" s="1"/>
  <c r="AH1256" i="1"/>
  <c r="AK1256" i="1" s="1"/>
  <c r="AH1257" i="1"/>
  <c r="AK1257" i="1" s="1"/>
  <c r="AH1258" i="1"/>
  <c r="AK1258" i="1" s="1"/>
  <c r="AH1259" i="1"/>
  <c r="AK1259" i="1" s="1"/>
  <c r="AH1260" i="1"/>
  <c r="AK1260" i="1" s="1"/>
  <c r="AH1261" i="1"/>
  <c r="AK1261" i="1" s="1"/>
  <c r="AH1262" i="1"/>
  <c r="AK1262" i="1" s="1"/>
  <c r="AH1263" i="1"/>
  <c r="AK1263" i="1" s="1"/>
  <c r="AH1264" i="1"/>
  <c r="AK1264" i="1" s="1"/>
  <c r="AH1265" i="1"/>
  <c r="AK1265" i="1" s="1"/>
  <c r="AH1266" i="1"/>
  <c r="AK1266" i="1" s="1"/>
  <c r="AH1267" i="1"/>
  <c r="AK1267" i="1" s="1"/>
  <c r="AH1268" i="1"/>
  <c r="AK1268" i="1" s="1"/>
  <c r="AH1269" i="1"/>
  <c r="AK1269" i="1" s="1"/>
  <c r="AH1270" i="1"/>
  <c r="AK1270" i="1" s="1"/>
  <c r="AH1271" i="1"/>
  <c r="AK1271" i="1" s="1"/>
  <c r="AH1272" i="1"/>
  <c r="AK1272" i="1" s="1"/>
  <c r="AH1273" i="1"/>
  <c r="AK1273" i="1" s="1"/>
  <c r="AH1274" i="1"/>
  <c r="AK1274" i="1" s="1"/>
  <c r="AK922" i="1"/>
  <c r="AL919" i="1"/>
  <c r="AL920" i="1"/>
  <c r="AL921" i="1"/>
  <c r="AN921" i="1" s="1"/>
  <c r="AL922" i="1"/>
  <c r="AO922" i="1" s="1"/>
  <c r="AP922" i="1" s="1"/>
  <c r="AL923" i="1"/>
  <c r="AL924" i="1"/>
  <c r="AL925" i="1"/>
  <c r="AL926" i="1"/>
  <c r="AL927" i="1"/>
  <c r="AL928" i="1"/>
  <c r="AL929" i="1"/>
  <c r="AL930" i="1"/>
  <c r="AN930" i="1" s="1"/>
  <c r="AL931" i="1"/>
  <c r="AL932" i="1"/>
  <c r="AL933" i="1"/>
  <c r="AQ933" i="1" s="1"/>
  <c r="AL934" i="1"/>
  <c r="AQ934" i="1" s="1"/>
  <c r="AL935" i="1"/>
  <c r="AL936" i="1"/>
  <c r="AQ936" i="1" s="1"/>
  <c r="AL937" i="1"/>
  <c r="AL938" i="1"/>
  <c r="AQ938" i="1" s="1"/>
  <c r="AL939" i="1"/>
  <c r="AL940" i="1"/>
  <c r="AL941" i="1"/>
  <c r="AQ941" i="1" s="1"/>
  <c r="AL942" i="1"/>
  <c r="AQ942" i="1" s="1"/>
  <c r="AL943" i="1"/>
  <c r="AL944" i="1"/>
  <c r="AQ944" i="1" s="1"/>
  <c r="AL945" i="1"/>
  <c r="AL946" i="1"/>
  <c r="AQ946" i="1" s="1"/>
  <c r="AL947" i="1"/>
  <c r="AL948" i="1"/>
  <c r="AL949" i="1"/>
  <c r="AQ949" i="1" s="1"/>
  <c r="AL950" i="1"/>
  <c r="AQ950" i="1" s="1"/>
  <c r="AL951" i="1"/>
  <c r="AL952" i="1"/>
  <c r="AQ952" i="1" s="1"/>
  <c r="AL953" i="1"/>
  <c r="AL954" i="1"/>
  <c r="AQ954" i="1" s="1"/>
  <c r="AL955" i="1"/>
  <c r="AL956" i="1"/>
  <c r="AL957" i="1"/>
  <c r="AQ957" i="1" s="1"/>
  <c r="AL958" i="1"/>
  <c r="AQ958" i="1" s="1"/>
  <c r="AL959" i="1"/>
  <c r="AL960" i="1"/>
  <c r="AQ960" i="1" s="1"/>
  <c r="AL961" i="1"/>
  <c r="AL962" i="1"/>
  <c r="AQ962" i="1" s="1"/>
  <c r="AL963" i="1"/>
  <c r="AL964" i="1"/>
  <c r="AL965" i="1"/>
  <c r="AQ965" i="1" s="1"/>
  <c r="AL966" i="1"/>
  <c r="AQ966" i="1" s="1"/>
  <c r="AL967" i="1"/>
  <c r="AL968" i="1"/>
  <c r="AQ968" i="1" s="1"/>
  <c r="AL969" i="1"/>
  <c r="AL970" i="1"/>
  <c r="AQ970" i="1" s="1"/>
  <c r="AL971" i="1"/>
  <c r="AL972" i="1"/>
  <c r="AL973" i="1"/>
  <c r="AQ973" i="1" s="1"/>
  <c r="AL974" i="1"/>
  <c r="AQ974" i="1" s="1"/>
  <c r="AL975" i="1"/>
  <c r="AL976" i="1"/>
  <c r="AQ976" i="1" s="1"/>
  <c r="AL977" i="1"/>
  <c r="AL978" i="1"/>
  <c r="AQ978" i="1" s="1"/>
  <c r="AL979" i="1"/>
  <c r="AL980" i="1"/>
  <c r="AL981" i="1"/>
  <c r="AQ981" i="1" s="1"/>
  <c r="AL982" i="1"/>
  <c r="AQ982" i="1" s="1"/>
  <c r="AL983" i="1"/>
  <c r="AL984" i="1"/>
  <c r="AQ984" i="1" s="1"/>
  <c r="AL985" i="1"/>
  <c r="AL986" i="1"/>
  <c r="AQ986" i="1" s="1"/>
  <c r="AL987" i="1"/>
  <c r="AL988" i="1"/>
  <c r="AL989" i="1"/>
  <c r="AQ989" i="1" s="1"/>
  <c r="AL990" i="1"/>
  <c r="AQ990" i="1" s="1"/>
  <c r="AL991" i="1"/>
  <c r="AL992" i="1"/>
  <c r="AQ992" i="1" s="1"/>
  <c r="AL993" i="1"/>
  <c r="AL994" i="1"/>
  <c r="AQ994" i="1" s="1"/>
  <c r="AL995" i="1"/>
  <c r="AL996" i="1"/>
  <c r="AL997" i="1"/>
  <c r="AQ997" i="1" s="1"/>
  <c r="AL998" i="1"/>
  <c r="AQ998" i="1" s="1"/>
  <c r="AL999" i="1"/>
  <c r="AL1000" i="1"/>
  <c r="AQ1000" i="1" s="1"/>
  <c r="AL1001" i="1"/>
  <c r="AL1002" i="1"/>
  <c r="AQ1002" i="1" s="1"/>
  <c r="AL1003" i="1"/>
  <c r="AL1004" i="1"/>
  <c r="AL1005" i="1"/>
  <c r="AQ1005" i="1" s="1"/>
  <c r="AL1006" i="1"/>
  <c r="AQ1006" i="1" s="1"/>
  <c r="AL1007" i="1"/>
  <c r="AL1008" i="1"/>
  <c r="AQ1008" i="1" s="1"/>
  <c r="AL1009" i="1"/>
  <c r="AL1010" i="1"/>
  <c r="AQ1010" i="1" s="1"/>
  <c r="AL1011" i="1"/>
  <c r="AL1012" i="1"/>
  <c r="AL1013" i="1"/>
  <c r="AQ1013" i="1" s="1"/>
  <c r="AL1014" i="1"/>
  <c r="AQ1014" i="1" s="1"/>
  <c r="AL1015" i="1"/>
  <c r="AL1016" i="1"/>
  <c r="AQ1016" i="1" s="1"/>
  <c r="AL1017" i="1"/>
  <c r="AL1018" i="1"/>
  <c r="AQ1018" i="1" s="1"/>
  <c r="AL1019" i="1"/>
  <c r="AL1020" i="1"/>
  <c r="AL1021" i="1"/>
  <c r="AQ1021" i="1" s="1"/>
  <c r="AL1022" i="1"/>
  <c r="AQ1022" i="1" s="1"/>
  <c r="AL1023" i="1"/>
  <c r="AL1024" i="1"/>
  <c r="AQ1024" i="1" s="1"/>
  <c r="AL1025" i="1"/>
  <c r="AL1026" i="1"/>
  <c r="AQ1026" i="1" s="1"/>
  <c r="AL1027" i="1"/>
  <c r="AL1028" i="1"/>
  <c r="AL1029" i="1"/>
  <c r="AQ1029" i="1" s="1"/>
  <c r="AL1030" i="1"/>
  <c r="AQ1030" i="1" s="1"/>
  <c r="AL1031" i="1"/>
  <c r="AL1032" i="1"/>
  <c r="AQ1032" i="1" s="1"/>
  <c r="AL1033" i="1"/>
  <c r="AL1034" i="1"/>
  <c r="AQ1034" i="1" s="1"/>
  <c r="AL1035" i="1"/>
  <c r="AL1036" i="1"/>
  <c r="AL1037" i="1"/>
  <c r="AQ1037" i="1" s="1"/>
  <c r="AL1038" i="1"/>
  <c r="AQ1038" i="1" s="1"/>
  <c r="AL1039" i="1"/>
  <c r="AL1040" i="1"/>
  <c r="AQ1040" i="1" s="1"/>
  <c r="AL1041" i="1"/>
  <c r="AL1042" i="1"/>
  <c r="AQ1042" i="1" s="1"/>
  <c r="AL1043" i="1"/>
  <c r="AL1044" i="1"/>
  <c r="AL1045" i="1"/>
  <c r="AQ1045" i="1" s="1"/>
  <c r="AL1046" i="1"/>
  <c r="AQ1046" i="1" s="1"/>
  <c r="AL1047" i="1"/>
  <c r="AL1048" i="1"/>
  <c r="AQ1048" i="1" s="1"/>
  <c r="AL1049" i="1"/>
  <c r="AL1050" i="1"/>
  <c r="AQ1050" i="1" s="1"/>
  <c r="AL1051" i="1"/>
  <c r="AL1052" i="1"/>
  <c r="AL1053" i="1"/>
  <c r="AQ1053" i="1" s="1"/>
  <c r="AL1054" i="1"/>
  <c r="AQ1054" i="1" s="1"/>
  <c r="AL1055" i="1"/>
  <c r="AL1056" i="1"/>
  <c r="AQ1056" i="1" s="1"/>
  <c r="AL1057" i="1"/>
  <c r="AL1058" i="1"/>
  <c r="AQ1058" i="1" s="1"/>
  <c r="AL1059" i="1"/>
  <c r="AL1060" i="1"/>
  <c r="AL1061" i="1"/>
  <c r="AQ1061" i="1" s="1"/>
  <c r="AL1062" i="1"/>
  <c r="AQ1062" i="1" s="1"/>
  <c r="AL1063" i="1"/>
  <c r="AL1064" i="1"/>
  <c r="AQ1064" i="1" s="1"/>
  <c r="AL1065" i="1"/>
  <c r="AL1066" i="1"/>
  <c r="AQ1066" i="1" s="1"/>
  <c r="AL1067" i="1"/>
  <c r="AL1068" i="1"/>
  <c r="AL1069" i="1"/>
  <c r="AQ1069" i="1" s="1"/>
  <c r="AL1070" i="1"/>
  <c r="AQ1070" i="1" s="1"/>
  <c r="AL1071" i="1"/>
  <c r="AL1072" i="1"/>
  <c r="AQ1072" i="1" s="1"/>
  <c r="AL1073" i="1"/>
  <c r="AL1074" i="1"/>
  <c r="AQ1074" i="1" s="1"/>
  <c r="AL1075" i="1"/>
  <c r="AL1076" i="1"/>
  <c r="AL1077" i="1"/>
  <c r="AQ1077" i="1" s="1"/>
  <c r="AL1078" i="1"/>
  <c r="AQ1078" i="1" s="1"/>
  <c r="AL1079" i="1"/>
  <c r="AL1080" i="1"/>
  <c r="AQ1080" i="1" s="1"/>
  <c r="AL1081" i="1"/>
  <c r="AL1082" i="1"/>
  <c r="AQ1082" i="1" s="1"/>
  <c r="AL1083" i="1"/>
  <c r="AL1084" i="1"/>
  <c r="AL1085" i="1"/>
  <c r="AQ1085" i="1" s="1"/>
  <c r="AL1086" i="1"/>
  <c r="AQ1086" i="1" s="1"/>
  <c r="AL1087" i="1"/>
  <c r="AL1088" i="1"/>
  <c r="AQ1088" i="1" s="1"/>
  <c r="AL1089" i="1"/>
  <c r="AL1090" i="1"/>
  <c r="AQ1090" i="1" s="1"/>
  <c r="AL1091" i="1"/>
  <c r="AL1092" i="1"/>
  <c r="AL1093" i="1"/>
  <c r="AQ1093" i="1" s="1"/>
  <c r="AL1094" i="1"/>
  <c r="AQ1094" i="1" s="1"/>
  <c r="AL1095" i="1"/>
  <c r="AL1096" i="1"/>
  <c r="AQ1096" i="1" s="1"/>
  <c r="AL1097" i="1"/>
  <c r="AL1098" i="1"/>
  <c r="AQ1098" i="1" s="1"/>
  <c r="AL1099" i="1"/>
  <c r="AL1100" i="1"/>
  <c r="AL1101" i="1"/>
  <c r="AQ1101" i="1" s="1"/>
  <c r="AL1102" i="1"/>
  <c r="AN1102" i="1" s="1"/>
  <c r="AL1103" i="1"/>
  <c r="AN1103" i="1" s="1"/>
  <c r="AL1104" i="1"/>
  <c r="AQ1104" i="1" s="1"/>
  <c r="AL1105" i="1"/>
  <c r="AN1105" i="1" s="1"/>
  <c r="AL1106" i="1"/>
  <c r="AN1106" i="1" s="1"/>
  <c r="AL1107" i="1"/>
  <c r="AM1107" i="1" s="1"/>
  <c r="AL1108" i="1"/>
  <c r="AL1109" i="1"/>
  <c r="AN1109" i="1" s="1"/>
  <c r="AL1110" i="1"/>
  <c r="AN1110" i="1" s="1"/>
  <c r="AL1111" i="1"/>
  <c r="AM1111" i="1" s="1"/>
  <c r="AL1112" i="1"/>
  <c r="AQ1112" i="1" s="1"/>
  <c r="AL1113" i="1"/>
  <c r="AN1113" i="1" s="1"/>
  <c r="AL1114" i="1"/>
  <c r="AN1114" i="1" s="1"/>
  <c r="AL1115" i="1"/>
  <c r="AM1115" i="1" s="1"/>
  <c r="AL1116" i="1"/>
  <c r="AL1117" i="1"/>
  <c r="AN1117" i="1" s="1"/>
  <c r="AL1118" i="1"/>
  <c r="AN1118" i="1" s="1"/>
  <c r="AL1119" i="1"/>
  <c r="AM1119" i="1" s="1"/>
  <c r="AL1120" i="1"/>
  <c r="AQ1120" i="1" s="1"/>
  <c r="AL1121" i="1"/>
  <c r="AN1121" i="1" s="1"/>
  <c r="AL1122" i="1"/>
  <c r="AN1122" i="1" s="1"/>
  <c r="AL1123" i="1"/>
  <c r="AM1123" i="1" s="1"/>
  <c r="AL1124" i="1"/>
  <c r="AL1125" i="1"/>
  <c r="AN1125" i="1" s="1"/>
  <c r="AL1126" i="1"/>
  <c r="AN1126" i="1" s="1"/>
  <c r="AL1127" i="1"/>
  <c r="AM1127" i="1" s="1"/>
  <c r="AL1128" i="1"/>
  <c r="AQ1128" i="1" s="1"/>
  <c r="AL1129" i="1"/>
  <c r="AN1129" i="1" s="1"/>
  <c r="AL1130" i="1"/>
  <c r="AN1130" i="1" s="1"/>
  <c r="AL1131" i="1"/>
  <c r="AM1131" i="1" s="1"/>
  <c r="AL1132" i="1"/>
  <c r="AL1133" i="1"/>
  <c r="AN1133" i="1" s="1"/>
  <c r="AL1134" i="1"/>
  <c r="AN1134" i="1" s="1"/>
  <c r="AL1135" i="1"/>
  <c r="AM1135" i="1" s="1"/>
  <c r="AL1136" i="1"/>
  <c r="AQ1136" i="1" s="1"/>
  <c r="AL1137" i="1"/>
  <c r="AN1137" i="1" s="1"/>
  <c r="AL1138" i="1"/>
  <c r="AN1138" i="1" s="1"/>
  <c r="AL1139" i="1"/>
  <c r="AM1139" i="1" s="1"/>
  <c r="AL1140" i="1"/>
  <c r="AL1141" i="1"/>
  <c r="AN1141" i="1" s="1"/>
  <c r="AL1142" i="1"/>
  <c r="AN1142" i="1" s="1"/>
  <c r="AL1143" i="1"/>
  <c r="AM1143" i="1" s="1"/>
  <c r="AL1144" i="1"/>
  <c r="AQ1144" i="1" s="1"/>
  <c r="AL1145" i="1"/>
  <c r="AN1145" i="1" s="1"/>
  <c r="AL1146" i="1"/>
  <c r="AN1146" i="1" s="1"/>
  <c r="AL1147" i="1"/>
  <c r="AM1147" i="1" s="1"/>
  <c r="AL1148" i="1"/>
  <c r="AQ1148" i="1" s="1"/>
  <c r="AL1149" i="1"/>
  <c r="AN1149" i="1" s="1"/>
  <c r="AL1150" i="1"/>
  <c r="AN1150" i="1" s="1"/>
  <c r="AL1151" i="1"/>
  <c r="AM1151" i="1" s="1"/>
  <c r="AL1152" i="1"/>
  <c r="AQ1152" i="1" s="1"/>
  <c r="AL1153" i="1"/>
  <c r="AN1153" i="1" s="1"/>
  <c r="AL1154" i="1"/>
  <c r="AN1154" i="1" s="1"/>
  <c r="AL1155" i="1"/>
  <c r="AM1155" i="1" s="1"/>
  <c r="AL1156" i="1"/>
  <c r="AL1157" i="1"/>
  <c r="AN1157" i="1" s="1"/>
  <c r="AL1158" i="1"/>
  <c r="AN1158" i="1" s="1"/>
  <c r="AL1159" i="1"/>
  <c r="AM1159" i="1" s="1"/>
  <c r="AL1160" i="1"/>
  <c r="AQ1160" i="1" s="1"/>
  <c r="AL1161" i="1"/>
  <c r="AN1161" i="1" s="1"/>
  <c r="AL1162" i="1"/>
  <c r="AN1162" i="1" s="1"/>
  <c r="AL1163" i="1"/>
  <c r="AM1163" i="1" s="1"/>
  <c r="AL1164" i="1"/>
  <c r="AQ1164" i="1" s="1"/>
  <c r="AL1165" i="1"/>
  <c r="AN1165" i="1" s="1"/>
  <c r="AL1166" i="1"/>
  <c r="AN1166" i="1" s="1"/>
  <c r="AL1167" i="1"/>
  <c r="AM1167" i="1" s="1"/>
  <c r="AL1168" i="1"/>
  <c r="AQ1168" i="1" s="1"/>
  <c r="AL1169" i="1"/>
  <c r="AN1169" i="1" s="1"/>
  <c r="AL1170" i="1"/>
  <c r="AN1170" i="1" s="1"/>
  <c r="AL1171" i="1"/>
  <c r="AM1171" i="1" s="1"/>
  <c r="AL1172" i="1"/>
  <c r="AL1173" i="1"/>
  <c r="AN1173" i="1" s="1"/>
  <c r="AL1174" i="1"/>
  <c r="AN1174" i="1" s="1"/>
  <c r="AL1175" i="1"/>
  <c r="AM1175" i="1" s="1"/>
  <c r="AL1176" i="1"/>
  <c r="AQ1176" i="1" s="1"/>
  <c r="AL1177" i="1"/>
  <c r="AN1177" i="1" s="1"/>
  <c r="AL1178" i="1"/>
  <c r="AN1178" i="1" s="1"/>
  <c r="AL1179" i="1"/>
  <c r="AM1179" i="1" s="1"/>
  <c r="AL1180" i="1"/>
  <c r="AQ1180" i="1" s="1"/>
  <c r="AL1181" i="1"/>
  <c r="AN1181" i="1" s="1"/>
  <c r="AL1182" i="1"/>
  <c r="AN1182" i="1" s="1"/>
  <c r="AL1183" i="1"/>
  <c r="AM1183" i="1" s="1"/>
  <c r="AL1184" i="1"/>
  <c r="AQ1184" i="1" s="1"/>
  <c r="AL1185" i="1"/>
  <c r="AN1185" i="1" s="1"/>
  <c r="AL1186" i="1"/>
  <c r="AN1186" i="1" s="1"/>
  <c r="AL1187" i="1"/>
  <c r="AM1187" i="1" s="1"/>
  <c r="AL1188" i="1"/>
  <c r="AL1189" i="1"/>
  <c r="AN1189" i="1" s="1"/>
  <c r="AL1190" i="1"/>
  <c r="AN1190" i="1" s="1"/>
  <c r="AL1191" i="1"/>
  <c r="AM1191" i="1" s="1"/>
  <c r="AL1192" i="1"/>
  <c r="AQ1192" i="1" s="1"/>
  <c r="AL1193" i="1"/>
  <c r="AN1193" i="1" s="1"/>
  <c r="AL1194" i="1"/>
  <c r="AN1194" i="1" s="1"/>
  <c r="AL1195" i="1"/>
  <c r="AM1195" i="1" s="1"/>
  <c r="AL1196" i="1"/>
  <c r="AQ1196" i="1" s="1"/>
  <c r="AL1197" i="1"/>
  <c r="AN1197" i="1" s="1"/>
  <c r="AL1198" i="1"/>
  <c r="AN1198" i="1" s="1"/>
  <c r="AL1199" i="1"/>
  <c r="AM1199" i="1" s="1"/>
  <c r="AL1200" i="1"/>
  <c r="AQ1200" i="1" s="1"/>
  <c r="AL1201" i="1"/>
  <c r="AN1201" i="1" s="1"/>
  <c r="AL1202" i="1"/>
  <c r="AN1202" i="1" s="1"/>
  <c r="AL1203" i="1"/>
  <c r="AM1203" i="1" s="1"/>
  <c r="AL1204" i="1"/>
  <c r="AL1205" i="1"/>
  <c r="AN1205" i="1" s="1"/>
  <c r="AL1206" i="1"/>
  <c r="AN1206" i="1" s="1"/>
  <c r="AL1207" i="1"/>
  <c r="AM1207" i="1" s="1"/>
  <c r="AL1208" i="1"/>
  <c r="AQ1208" i="1" s="1"/>
  <c r="AL1209" i="1"/>
  <c r="AN1209" i="1" s="1"/>
  <c r="AL1210" i="1"/>
  <c r="AN1210" i="1" s="1"/>
  <c r="AL1211" i="1"/>
  <c r="AM1211" i="1" s="1"/>
  <c r="AL1212" i="1"/>
  <c r="AQ1212" i="1" s="1"/>
  <c r="AL1213" i="1"/>
  <c r="AN1213" i="1" s="1"/>
  <c r="AL1214" i="1"/>
  <c r="AN1214" i="1" s="1"/>
  <c r="AL1215" i="1"/>
  <c r="AM1215" i="1" s="1"/>
  <c r="AL1216" i="1"/>
  <c r="AQ1216" i="1" s="1"/>
  <c r="AL1217" i="1"/>
  <c r="AN1217" i="1" s="1"/>
  <c r="AL1218" i="1"/>
  <c r="AN1218" i="1" s="1"/>
  <c r="AL1219" i="1"/>
  <c r="AM1219" i="1" s="1"/>
  <c r="AL1220" i="1"/>
  <c r="AL1221" i="1"/>
  <c r="AN1221" i="1" s="1"/>
  <c r="AL1222" i="1"/>
  <c r="AN1222" i="1" s="1"/>
  <c r="AL1223" i="1"/>
  <c r="AM1223" i="1" s="1"/>
  <c r="AL1224" i="1"/>
  <c r="AQ1224" i="1" s="1"/>
  <c r="AL1225" i="1"/>
  <c r="AN1225" i="1" s="1"/>
  <c r="AL1226" i="1"/>
  <c r="AN1226" i="1" s="1"/>
  <c r="AL1227" i="1"/>
  <c r="AM1227" i="1" s="1"/>
  <c r="AL1228" i="1"/>
  <c r="AQ1228" i="1" s="1"/>
  <c r="AL1229" i="1"/>
  <c r="AN1229" i="1" s="1"/>
  <c r="AL1230" i="1"/>
  <c r="AN1230" i="1" s="1"/>
  <c r="AL1231" i="1"/>
  <c r="AM1231" i="1" s="1"/>
  <c r="AL1232" i="1"/>
  <c r="AQ1232" i="1" s="1"/>
  <c r="AL1233" i="1"/>
  <c r="AN1233" i="1" s="1"/>
  <c r="AL1234" i="1"/>
  <c r="AN1234" i="1" s="1"/>
  <c r="AL1235" i="1"/>
  <c r="AM1235" i="1" s="1"/>
  <c r="AL1236" i="1"/>
  <c r="AQ1236" i="1" s="1"/>
  <c r="AL1237" i="1"/>
  <c r="AN1237" i="1" s="1"/>
  <c r="AL1238" i="1"/>
  <c r="AN1238" i="1" s="1"/>
  <c r="AL1239" i="1"/>
  <c r="AM1239" i="1" s="1"/>
  <c r="AL1240" i="1"/>
  <c r="AQ1240" i="1" s="1"/>
  <c r="AL1241" i="1"/>
  <c r="AN1241" i="1" s="1"/>
  <c r="AL1242" i="1"/>
  <c r="AN1242" i="1" s="1"/>
  <c r="AL1243" i="1"/>
  <c r="AM1243" i="1" s="1"/>
  <c r="AL1244" i="1"/>
  <c r="AQ1244" i="1" s="1"/>
  <c r="AL1245" i="1"/>
  <c r="AN1245" i="1" s="1"/>
  <c r="AL1246" i="1"/>
  <c r="AN1246" i="1" s="1"/>
  <c r="AL1247" i="1"/>
  <c r="AM1247" i="1" s="1"/>
  <c r="AL1248" i="1"/>
  <c r="AQ1248" i="1" s="1"/>
  <c r="AL1249" i="1"/>
  <c r="AN1249" i="1" s="1"/>
  <c r="AL1250" i="1"/>
  <c r="AN1250" i="1" s="1"/>
  <c r="AL1251" i="1"/>
  <c r="AM1251" i="1" s="1"/>
  <c r="AL1252" i="1"/>
  <c r="AQ1252" i="1" s="1"/>
  <c r="AL1253" i="1"/>
  <c r="AN1253" i="1" s="1"/>
  <c r="AL1254" i="1"/>
  <c r="AN1254" i="1" s="1"/>
  <c r="AL1255" i="1"/>
  <c r="AM1255" i="1" s="1"/>
  <c r="AL1256" i="1"/>
  <c r="AQ1256" i="1" s="1"/>
  <c r="AL1257" i="1"/>
  <c r="AN1257" i="1" s="1"/>
  <c r="AL1258" i="1"/>
  <c r="AN1258" i="1" s="1"/>
  <c r="AL1259" i="1"/>
  <c r="AM1259" i="1" s="1"/>
  <c r="AL1260" i="1"/>
  <c r="AL1261" i="1"/>
  <c r="AN1261" i="1" s="1"/>
  <c r="AL1262" i="1"/>
  <c r="AN1262" i="1" s="1"/>
  <c r="AL1263" i="1"/>
  <c r="AM1263" i="1" s="1"/>
  <c r="AL1264" i="1"/>
  <c r="AQ1264" i="1" s="1"/>
  <c r="AL1265" i="1"/>
  <c r="AN1265" i="1" s="1"/>
  <c r="AL1266" i="1"/>
  <c r="AN1266" i="1" s="1"/>
  <c r="AL1267" i="1"/>
  <c r="AM1267" i="1" s="1"/>
  <c r="AL1268" i="1"/>
  <c r="AQ1268" i="1" s="1"/>
  <c r="AL1269" i="1"/>
  <c r="AN1269" i="1" s="1"/>
  <c r="AL1270" i="1"/>
  <c r="AN1270" i="1" s="1"/>
  <c r="AL1271" i="1"/>
  <c r="AM1271" i="1" s="1"/>
  <c r="AL1272" i="1"/>
  <c r="AQ1272" i="1" s="1"/>
  <c r="AL1273" i="1"/>
  <c r="AN1273" i="1" s="1"/>
  <c r="AL1274" i="1"/>
  <c r="AN1274" i="1" s="1"/>
  <c r="AM921" i="1"/>
  <c r="AM930" i="1"/>
  <c r="AM933" i="1"/>
  <c r="AM965" i="1"/>
  <c r="AM997" i="1"/>
  <c r="AM1029" i="1"/>
  <c r="AM1061" i="1"/>
  <c r="AM1093" i="1"/>
  <c r="AM1102" i="1"/>
  <c r="AM1166" i="1"/>
  <c r="AM1230" i="1"/>
  <c r="AN941" i="1"/>
  <c r="AN973" i="1"/>
  <c r="AN1005" i="1"/>
  <c r="AN1037" i="1"/>
  <c r="AN1069" i="1"/>
  <c r="AN1101" i="1"/>
  <c r="AN1119" i="1"/>
  <c r="AN1135" i="1"/>
  <c r="AN1151" i="1"/>
  <c r="AN1167" i="1"/>
  <c r="AN1183" i="1"/>
  <c r="AN1207" i="1"/>
  <c r="AO919" i="1"/>
  <c r="AP919" i="1" s="1"/>
  <c r="AO920" i="1"/>
  <c r="AP920" i="1" s="1"/>
  <c r="AO921" i="1"/>
  <c r="AP921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945" i="1"/>
  <c r="AP945" i="1" s="1"/>
  <c r="AO946" i="1"/>
  <c r="AP946" i="1" s="1"/>
  <c r="AO947" i="1"/>
  <c r="AP947" i="1" s="1"/>
  <c r="AO948" i="1"/>
  <c r="AP948" i="1" s="1"/>
  <c r="AO949" i="1"/>
  <c r="AP949" i="1" s="1"/>
  <c r="AO950" i="1"/>
  <c r="AP950" i="1" s="1"/>
  <c r="AO951" i="1"/>
  <c r="AP951" i="1" s="1"/>
  <c r="AO952" i="1"/>
  <c r="AP952" i="1" s="1"/>
  <c r="AO953" i="1"/>
  <c r="AO954" i="1"/>
  <c r="AP954" i="1" s="1"/>
  <c r="AO955" i="1"/>
  <c r="AP955" i="1" s="1"/>
  <c r="AO956" i="1"/>
  <c r="AP956" i="1" s="1"/>
  <c r="AO957" i="1"/>
  <c r="AP957" i="1" s="1"/>
  <c r="AO958" i="1"/>
  <c r="AP958" i="1" s="1"/>
  <c r="AO959" i="1"/>
  <c r="AP959" i="1" s="1"/>
  <c r="AO960" i="1"/>
  <c r="AP960" i="1" s="1"/>
  <c r="AO961" i="1"/>
  <c r="AP961" i="1" s="1"/>
  <c r="AO962" i="1"/>
  <c r="AP962" i="1" s="1"/>
  <c r="AO963" i="1"/>
  <c r="AP963" i="1" s="1"/>
  <c r="AO964" i="1"/>
  <c r="AP964" i="1" s="1"/>
  <c r="AO965" i="1"/>
  <c r="AP965" i="1" s="1"/>
  <c r="AO966" i="1"/>
  <c r="AP966" i="1" s="1"/>
  <c r="AO967" i="1"/>
  <c r="AP967" i="1" s="1"/>
  <c r="AO968" i="1"/>
  <c r="AP968" i="1" s="1"/>
  <c r="AO969" i="1"/>
  <c r="AP969" i="1" s="1"/>
  <c r="AO970" i="1"/>
  <c r="AP970" i="1" s="1"/>
  <c r="AO971" i="1"/>
  <c r="AP971" i="1" s="1"/>
  <c r="AO972" i="1"/>
  <c r="AP972" i="1" s="1"/>
  <c r="AO973" i="1"/>
  <c r="AP973" i="1" s="1"/>
  <c r="AO974" i="1"/>
  <c r="AP974" i="1" s="1"/>
  <c r="AO975" i="1"/>
  <c r="AP975" i="1" s="1"/>
  <c r="AO976" i="1"/>
  <c r="AP976" i="1" s="1"/>
  <c r="AO977" i="1"/>
  <c r="AP977" i="1" s="1"/>
  <c r="AO978" i="1"/>
  <c r="AP978" i="1" s="1"/>
  <c r="AO979" i="1"/>
  <c r="AP979" i="1" s="1"/>
  <c r="AO980" i="1"/>
  <c r="AP980" i="1" s="1"/>
  <c r="AO981" i="1"/>
  <c r="AP981" i="1" s="1"/>
  <c r="AO982" i="1"/>
  <c r="AP982" i="1" s="1"/>
  <c r="AO983" i="1"/>
  <c r="AP983" i="1" s="1"/>
  <c r="AO984" i="1"/>
  <c r="AP984" i="1" s="1"/>
  <c r="AO985" i="1"/>
  <c r="AP985" i="1" s="1"/>
  <c r="AO986" i="1"/>
  <c r="AP986" i="1" s="1"/>
  <c r="AO987" i="1"/>
  <c r="AP987" i="1" s="1"/>
  <c r="AO988" i="1"/>
  <c r="AP988" i="1" s="1"/>
  <c r="AO989" i="1"/>
  <c r="AP989" i="1" s="1"/>
  <c r="AO990" i="1"/>
  <c r="AP990" i="1" s="1"/>
  <c r="AO991" i="1"/>
  <c r="AP991" i="1" s="1"/>
  <c r="AO992" i="1"/>
  <c r="AP992" i="1" s="1"/>
  <c r="AO993" i="1"/>
  <c r="AP993" i="1" s="1"/>
  <c r="AO994" i="1"/>
  <c r="AP994" i="1" s="1"/>
  <c r="AO995" i="1"/>
  <c r="AP995" i="1" s="1"/>
  <c r="AO996" i="1"/>
  <c r="AP996" i="1" s="1"/>
  <c r="AO997" i="1"/>
  <c r="AP997" i="1" s="1"/>
  <c r="AO998" i="1"/>
  <c r="AP998" i="1" s="1"/>
  <c r="AO999" i="1"/>
  <c r="AP999" i="1" s="1"/>
  <c r="AO1000" i="1"/>
  <c r="AP1000" i="1" s="1"/>
  <c r="AO1001" i="1"/>
  <c r="AP1001" i="1" s="1"/>
  <c r="AO1002" i="1"/>
  <c r="AP1002" i="1" s="1"/>
  <c r="AO1003" i="1"/>
  <c r="AP1003" i="1" s="1"/>
  <c r="AO1004" i="1"/>
  <c r="AP1004" i="1" s="1"/>
  <c r="AO1005" i="1"/>
  <c r="AP1005" i="1" s="1"/>
  <c r="AO1006" i="1"/>
  <c r="AP1006" i="1" s="1"/>
  <c r="AO1007" i="1"/>
  <c r="AP1007" i="1" s="1"/>
  <c r="AO1008" i="1"/>
  <c r="AP1008" i="1" s="1"/>
  <c r="AO1009" i="1"/>
  <c r="AP1009" i="1" s="1"/>
  <c r="AO1010" i="1"/>
  <c r="AP1010" i="1" s="1"/>
  <c r="AO1011" i="1"/>
  <c r="AP1011" i="1" s="1"/>
  <c r="AO1012" i="1"/>
  <c r="AP1012" i="1" s="1"/>
  <c r="AO1013" i="1"/>
  <c r="AP1013" i="1" s="1"/>
  <c r="AO1014" i="1"/>
  <c r="AP1014" i="1" s="1"/>
  <c r="AO1015" i="1"/>
  <c r="AP1015" i="1" s="1"/>
  <c r="AO1016" i="1"/>
  <c r="AP1016" i="1" s="1"/>
  <c r="AO1017" i="1"/>
  <c r="AO1018" i="1"/>
  <c r="AP1018" i="1" s="1"/>
  <c r="AO1019" i="1"/>
  <c r="AP1019" i="1" s="1"/>
  <c r="AO1020" i="1"/>
  <c r="AP1020" i="1" s="1"/>
  <c r="AO1021" i="1"/>
  <c r="AP1021" i="1" s="1"/>
  <c r="AO1022" i="1"/>
  <c r="AP1022" i="1" s="1"/>
  <c r="AO1023" i="1"/>
  <c r="AP1023" i="1" s="1"/>
  <c r="AO1024" i="1"/>
  <c r="AP1024" i="1" s="1"/>
  <c r="AO1025" i="1"/>
  <c r="AP1025" i="1" s="1"/>
  <c r="AO1026" i="1"/>
  <c r="AP1026" i="1" s="1"/>
  <c r="AO1027" i="1"/>
  <c r="AP1027" i="1" s="1"/>
  <c r="AO1028" i="1"/>
  <c r="AP1028" i="1" s="1"/>
  <c r="AO1029" i="1"/>
  <c r="AP1029" i="1" s="1"/>
  <c r="AO1030" i="1"/>
  <c r="AP1030" i="1" s="1"/>
  <c r="AO1031" i="1"/>
  <c r="AP1031" i="1" s="1"/>
  <c r="AO1032" i="1"/>
  <c r="AP1032" i="1" s="1"/>
  <c r="AO1033" i="1"/>
  <c r="AP1033" i="1" s="1"/>
  <c r="AO1034" i="1"/>
  <c r="AP1034" i="1" s="1"/>
  <c r="AO1035" i="1"/>
  <c r="AP1035" i="1" s="1"/>
  <c r="AO1036" i="1"/>
  <c r="AP1036" i="1" s="1"/>
  <c r="AO1037" i="1"/>
  <c r="AP1037" i="1" s="1"/>
  <c r="AO1038" i="1"/>
  <c r="AP1038" i="1" s="1"/>
  <c r="AO1039" i="1"/>
  <c r="AP1039" i="1" s="1"/>
  <c r="AO1040" i="1"/>
  <c r="AP1040" i="1" s="1"/>
  <c r="AO1041" i="1"/>
  <c r="AP1041" i="1" s="1"/>
  <c r="AO1042" i="1"/>
  <c r="AP1042" i="1" s="1"/>
  <c r="AO1043" i="1"/>
  <c r="AP1043" i="1" s="1"/>
  <c r="AO1044" i="1"/>
  <c r="AP1044" i="1" s="1"/>
  <c r="AO1045" i="1"/>
  <c r="AP1045" i="1" s="1"/>
  <c r="AO1046" i="1"/>
  <c r="AP1046" i="1" s="1"/>
  <c r="AO1047" i="1"/>
  <c r="AP1047" i="1" s="1"/>
  <c r="AO1048" i="1"/>
  <c r="AP1048" i="1" s="1"/>
  <c r="AO1049" i="1"/>
  <c r="AP1049" i="1" s="1"/>
  <c r="AO1050" i="1"/>
  <c r="AP1050" i="1" s="1"/>
  <c r="AO1051" i="1"/>
  <c r="AP1051" i="1" s="1"/>
  <c r="AO1052" i="1"/>
  <c r="AP1052" i="1" s="1"/>
  <c r="AO1053" i="1"/>
  <c r="AP1053" i="1" s="1"/>
  <c r="AO1054" i="1"/>
  <c r="AP1054" i="1" s="1"/>
  <c r="AO1055" i="1"/>
  <c r="AP1055" i="1" s="1"/>
  <c r="AO1056" i="1"/>
  <c r="AP1056" i="1" s="1"/>
  <c r="AO1057" i="1"/>
  <c r="AP1057" i="1" s="1"/>
  <c r="AO1058" i="1"/>
  <c r="AP1058" i="1" s="1"/>
  <c r="AO1059" i="1"/>
  <c r="AP1059" i="1" s="1"/>
  <c r="AO1060" i="1"/>
  <c r="AP1060" i="1" s="1"/>
  <c r="AO1061" i="1"/>
  <c r="AP1061" i="1" s="1"/>
  <c r="AO1062" i="1"/>
  <c r="AP1062" i="1" s="1"/>
  <c r="AO1063" i="1"/>
  <c r="AP1063" i="1" s="1"/>
  <c r="AO1064" i="1"/>
  <c r="AP1064" i="1" s="1"/>
  <c r="AO1065" i="1"/>
  <c r="AP1065" i="1" s="1"/>
  <c r="AO1066" i="1"/>
  <c r="AP1066" i="1" s="1"/>
  <c r="AO1067" i="1"/>
  <c r="AP1067" i="1" s="1"/>
  <c r="AO1068" i="1"/>
  <c r="AP1068" i="1" s="1"/>
  <c r="AO1069" i="1"/>
  <c r="AP1069" i="1" s="1"/>
  <c r="AO1070" i="1"/>
  <c r="AP1070" i="1" s="1"/>
  <c r="AO1071" i="1"/>
  <c r="AP1071" i="1" s="1"/>
  <c r="AO1072" i="1"/>
  <c r="AP1072" i="1" s="1"/>
  <c r="AO1073" i="1"/>
  <c r="AP1073" i="1" s="1"/>
  <c r="AO1074" i="1"/>
  <c r="AP1074" i="1" s="1"/>
  <c r="AO1075" i="1"/>
  <c r="AP1075" i="1" s="1"/>
  <c r="AO1076" i="1"/>
  <c r="AP1076" i="1" s="1"/>
  <c r="AO1077" i="1"/>
  <c r="AP1077" i="1" s="1"/>
  <c r="AO1078" i="1"/>
  <c r="AP1078" i="1" s="1"/>
  <c r="AO1079" i="1"/>
  <c r="AP1079" i="1" s="1"/>
  <c r="AO1080" i="1"/>
  <c r="AP1080" i="1" s="1"/>
  <c r="AO1081" i="1"/>
  <c r="AO1082" i="1"/>
  <c r="AP1082" i="1" s="1"/>
  <c r="AO1083" i="1"/>
  <c r="AP1083" i="1" s="1"/>
  <c r="AO1084" i="1"/>
  <c r="AP1084" i="1" s="1"/>
  <c r="AO1085" i="1"/>
  <c r="AP1085" i="1" s="1"/>
  <c r="AO1086" i="1"/>
  <c r="AP1086" i="1" s="1"/>
  <c r="AO1087" i="1"/>
  <c r="AP1087" i="1" s="1"/>
  <c r="AO1088" i="1"/>
  <c r="AP1088" i="1" s="1"/>
  <c r="AO1089" i="1"/>
  <c r="AP1089" i="1" s="1"/>
  <c r="AO1090" i="1"/>
  <c r="AP1090" i="1" s="1"/>
  <c r="AO1091" i="1"/>
  <c r="AP1091" i="1" s="1"/>
  <c r="AO1092" i="1"/>
  <c r="AP1092" i="1" s="1"/>
  <c r="AO1093" i="1"/>
  <c r="AP1093" i="1" s="1"/>
  <c r="AO1094" i="1"/>
  <c r="AP1094" i="1" s="1"/>
  <c r="AO1095" i="1"/>
  <c r="AP1095" i="1" s="1"/>
  <c r="AO1096" i="1"/>
  <c r="AP1096" i="1" s="1"/>
  <c r="AO1097" i="1"/>
  <c r="AP1097" i="1" s="1"/>
  <c r="AO1098" i="1"/>
  <c r="AP1098" i="1" s="1"/>
  <c r="AO1099" i="1"/>
  <c r="AP1099" i="1" s="1"/>
  <c r="AO1100" i="1"/>
  <c r="AP1100" i="1" s="1"/>
  <c r="AO1101" i="1"/>
  <c r="AP1101" i="1" s="1"/>
  <c r="AO1102" i="1"/>
  <c r="AP1102" i="1" s="1"/>
  <c r="AO1103" i="1"/>
  <c r="AP1103" i="1" s="1"/>
  <c r="AO1104" i="1"/>
  <c r="AP1104" i="1" s="1"/>
  <c r="AO1105" i="1"/>
  <c r="AP1105" i="1" s="1"/>
  <c r="AO1106" i="1"/>
  <c r="AP1106" i="1" s="1"/>
  <c r="AO1107" i="1"/>
  <c r="AP1107" i="1" s="1"/>
  <c r="AO1108" i="1"/>
  <c r="AP1108" i="1" s="1"/>
  <c r="AO1109" i="1"/>
  <c r="AP1109" i="1" s="1"/>
  <c r="AO1110" i="1"/>
  <c r="AP1110" i="1" s="1"/>
  <c r="AO1111" i="1"/>
  <c r="AP1111" i="1" s="1"/>
  <c r="AO1112" i="1"/>
  <c r="AP1112" i="1" s="1"/>
  <c r="AO1113" i="1"/>
  <c r="AP1113" i="1" s="1"/>
  <c r="AO1114" i="1"/>
  <c r="AP1114" i="1" s="1"/>
  <c r="AO1115" i="1"/>
  <c r="AO1116" i="1"/>
  <c r="AP1116" i="1" s="1"/>
  <c r="AO1117" i="1"/>
  <c r="AP1117" i="1" s="1"/>
  <c r="AO1118" i="1"/>
  <c r="AP1118" i="1" s="1"/>
  <c r="AO1119" i="1"/>
  <c r="AP1119" i="1" s="1"/>
  <c r="AO1120" i="1"/>
  <c r="AP1120" i="1" s="1"/>
  <c r="AO1121" i="1"/>
  <c r="AP1121" i="1" s="1"/>
  <c r="AO1122" i="1"/>
  <c r="AP1122" i="1" s="1"/>
  <c r="AO1123" i="1"/>
  <c r="AP1123" i="1" s="1"/>
  <c r="AO1124" i="1"/>
  <c r="AP1124" i="1" s="1"/>
  <c r="AO1125" i="1"/>
  <c r="AP1125" i="1" s="1"/>
  <c r="AO1126" i="1"/>
  <c r="AP1126" i="1" s="1"/>
  <c r="AO1127" i="1"/>
  <c r="AP1127" i="1" s="1"/>
  <c r="AO1128" i="1"/>
  <c r="AP1128" i="1" s="1"/>
  <c r="AO1129" i="1"/>
  <c r="AP1129" i="1" s="1"/>
  <c r="AO1130" i="1"/>
  <c r="AP1130" i="1" s="1"/>
  <c r="AO1131" i="1"/>
  <c r="AP1131" i="1" s="1"/>
  <c r="AO1132" i="1"/>
  <c r="AP1132" i="1" s="1"/>
  <c r="AO1133" i="1"/>
  <c r="AP1133" i="1" s="1"/>
  <c r="AO1134" i="1"/>
  <c r="AP1134" i="1" s="1"/>
  <c r="AO1135" i="1"/>
  <c r="AP1135" i="1" s="1"/>
  <c r="AO1136" i="1"/>
  <c r="AP1136" i="1" s="1"/>
  <c r="AO1137" i="1"/>
  <c r="AP1137" i="1" s="1"/>
  <c r="AO1138" i="1"/>
  <c r="AP1138" i="1" s="1"/>
  <c r="AO1139" i="1"/>
  <c r="AP1139" i="1" s="1"/>
  <c r="AO1140" i="1"/>
  <c r="AP1140" i="1" s="1"/>
  <c r="AO1141" i="1"/>
  <c r="AP1141" i="1" s="1"/>
  <c r="AO1142" i="1"/>
  <c r="AP1142" i="1" s="1"/>
  <c r="AO1143" i="1"/>
  <c r="AP1143" i="1" s="1"/>
  <c r="AO1144" i="1"/>
  <c r="AP1144" i="1" s="1"/>
  <c r="AO1145" i="1"/>
  <c r="AP1145" i="1" s="1"/>
  <c r="AO1146" i="1"/>
  <c r="AP1146" i="1" s="1"/>
  <c r="AO1147" i="1"/>
  <c r="AO1148" i="1"/>
  <c r="AP1148" i="1" s="1"/>
  <c r="AO1149" i="1"/>
  <c r="AP1149" i="1" s="1"/>
  <c r="AO1150" i="1"/>
  <c r="AP1150" i="1" s="1"/>
  <c r="AO1151" i="1"/>
  <c r="AP1151" i="1" s="1"/>
  <c r="AO1152" i="1"/>
  <c r="AP1152" i="1" s="1"/>
  <c r="AO1153" i="1"/>
  <c r="AP1153" i="1" s="1"/>
  <c r="AO1154" i="1"/>
  <c r="AP1154" i="1" s="1"/>
  <c r="AO1155" i="1"/>
  <c r="AP1155" i="1" s="1"/>
  <c r="AO1156" i="1"/>
  <c r="AP1156" i="1" s="1"/>
  <c r="AO1157" i="1"/>
  <c r="AP1157" i="1" s="1"/>
  <c r="AO1158" i="1"/>
  <c r="AP1158" i="1" s="1"/>
  <c r="AO1159" i="1"/>
  <c r="AP1159" i="1" s="1"/>
  <c r="AO1160" i="1"/>
  <c r="AP1160" i="1" s="1"/>
  <c r="AO1161" i="1"/>
  <c r="AP1161" i="1" s="1"/>
  <c r="AO1162" i="1"/>
  <c r="AP1162" i="1" s="1"/>
  <c r="AO1163" i="1"/>
  <c r="AP1163" i="1" s="1"/>
  <c r="AO1164" i="1"/>
  <c r="AP1164" i="1" s="1"/>
  <c r="AO1165" i="1"/>
  <c r="AP1165" i="1" s="1"/>
  <c r="AO1166" i="1"/>
  <c r="AP1166" i="1" s="1"/>
  <c r="AO1167" i="1"/>
  <c r="AP1167" i="1" s="1"/>
  <c r="AO1168" i="1"/>
  <c r="AP1168" i="1" s="1"/>
  <c r="AO1169" i="1"/>
  <c r="AP1169" i="1" s="1"/>
  <c r="AO1170" i="1"/>
  <c r="AP1170" i="1" s="1"/>
  <c r="AO1171" i="1"/>
  <c r="AP1171" i="1" s="1"/>
  <c r="AO1172" i="1"/>
  <c r="AP1172" i="1" s="1"/>
  <c r="AO1173" i="1"/>
  <c r="AP1173" i="1" s="1"/>
  <c r="AO1174" i="1"/>
  <c r="AP1174" i="1" s="1"/>
  <c r="AO1175" i="1"/>
  <c r="AP1175" i="1" s="1"/>
  <c r="AO1176" i="1"/>
  <c r="AP1176" i="1" s="1"/>
  <c r="AO1177" i="1"/>
  <c r="AP1177" i="1" s="1"/>
  <c r="AO1178" i="1"/>
  <c r="AP1178" i="1" s="1"/>
  <c r="AO1179" i="1"/>
  <c r="AO1180" i="1"/>
  <c r="AP1180" i="1" s="1"/>
  <c r="AO1181" i="1"/>
  <c r="AP1181" i="1" s="1"/>
  <c r="AO1182" i="1"/>
  <c r="AP1182" i="1" s="1"/>
  <c r="AO1183" i="1"/>
  <c r="AP1183" i="1" s="1"/>
  <c r="AO1184" i="1"/>
  <c r="AP1184" i="1" s="1"/>
  <c r="AO1185" i="1"/>
  <c r="AP1185" i="1" s="1"/>
  <c r="AO1186" i="1"/>
  <c r="AP1186" i="1" s="1"/>
  <c r="AO1187" i="1"/>
  <c r="AP1187" i="1" s="1"/>
  <c r="AO1188" i="1"/>
  <c r="AP1188" i="1" s="1"/>
  <c r="AO1189" i="1"/>
  <c r="AP1189" i="1" s="1"/>
  <c r="AO1190" i="1"/>
  <c r="AP1190" i="1" s="1"/>
  <c r="AO1191" i="1"/>
  <c r="AP1191" i="1" s="1"/>
  <c r="AO1192" i="1"/>
  <c r="AP1192" i="1" s="1"/>
  <c r="AO1193" i="1"/>
  <c r="AP1193" i="1" s="1"/>
  <c r="AO1194" i="1"/>
  <c r="AP1194" i="1" s="1"/>
  <c r="AO1195" i="1"/>
  <c r="AP1195" i="1" s="1"/>
  <c r="AO1196" i="1"/>
  <c r="AP1196" i="1" s="1"/>
  <c r="AO1197" i="1"/>
  <c r="AP1197" i="1" s="1"/>
  <c r="AO1198" i="1"/>
  <c r="AP1198" i="1" s="1"/>
  <c r="AO1199" i="1"/>
  <c r="AP1199" i="1" s="1"/>
  <c r="AO1200" i="1"/>
  <c r="AP1200" i="1" s="1"/>
  <c r="AO1201" i="1"/>
  <c r="AP1201" i="1" s="1"/>
  <c r="AO1202" i="1"/>
  <c r="AP1202" i="1" s="1"/>
  <c r="AO1203" i="1"/>
  <c r="AP1203" i="1" s="1"/>
  <c r="AO1204" i="1"/>
  <c r="AP1204" i="1" s="1"/>
  <c r="AO1205" i="1"/>
  <c r="AP1205" i="1" s="1"/>
  <c r="AO1206" i="1"/>
  <c r="AP1206" i="1" s="1"/>
  <c r="AO1207" i="1"/>
  <c r="AP1207" i="1" s="1"/>
  <c r="AO1208" i="1"/>
  <c r="AP1208" i="1" s="1"/>
  <c r="AO1209" i="1"/>
  <c r="AP1209" i="1" s="1"/>
  <c r="AO1210" i="1"/>
  <c r="AP1210" i="1" s="1"/>
  <c r="AO1211" i="1"/>
  <c r="AO1212" i="1"/>
  <c r="AP1212" i="1" s="1"/>
  <c r="AO1213" i="1"/>
  <c r="AP1213" i="1" s="1"/>
  <c r="AO1214" i="1"/>
  <c r="AP1214" i="1" s="1"/>
  <c r="AO1215" i="1"/>
  <c r="AP1215" i="1" s="1"/>
  <c r="AO1216" i="1"/>
  <c r="AP1216" i="1" s="1"/>
  <c r="AO1217" i="1"/>
  <c r="AP1217" i="1" s="1"/>
  <c r="AO1218" i="1"/>
  <c r="AP1218" i="1" s="1"/>
  <c r="AO1219" i="1"/>
  <c r="AP1219" i="1" s="1"/>
  <c r="AO1220" i="1"/>
  <c r="AP1220" i="1" s="1"/>
  <c r="AO1221" i="1"/>
  <c r="AP1221" i="1" s="1"/>
  <c r="AO1222" i="1"/>
  <c r="AP1222" i="1" s="1"/>
  <c r="AO1223" i="1"/>
  <c r="AP1223" i="1" s="1"/>
  <c r="AO1224" i="1"/>
  <c r="AP1224" i="1" s="1"/>
  <c r="AO1225" i="1"/>
  <c r="AP1225" i="1" s="1"/>
  <c r="AO1226" i="1"/>
  <c r="AP1226" i="1" s="1"/>
  <c r="AO1227" i="1"/>
  <c r="AP1227" i="1" s="1"/>
  <c r="AO1228" i="1"/>
  <c r="AP1228" i="1" s="1"/>
  <c r="AO1229" i="1"/>
  <c r="AP1229" i="1" s="1"/>
  <c r="AO1230" i="1"/>
  <c r="AP1230" i="1" s="1"/>
  <c r="AO1231" i="1"/>
  <c r="AP1231" i="1" s="1"/>
  <c r="AO1232" i="1"/>
  <c r="AP1232" i="1" s="1"/>
  <c r="AO1233" i="1"/>
  <c r="AP1233" i="1" s="1"/>
  <c r="AO1234" i="1"/>
  <c r="AP1234" i="1" s="1"/>
  <c r="AO1235" i="1"/>
  <c r="AP1235" i="1" s="1"/>
  <c r="AO1236" i="1"/>
  <c r="AP1236" i="1" s="1"/>
  <c r="AO1237" i="1"/>
  <c r="AP1237" i="1" s="1"/>
  <c r="AO1238" i="1"/>
  <c r="AP1238" i="1" s="1"/>
  <c r="AO1239" i="1"/>
  <c r="AP1239" i="1" s="1"/>
  <c r="AO1240" i="1"/>
  <c r="AP1240" i="1" s="1"/>
  <c r="AO1241" i="1"/>
  <c r="AP1241" i="1" s="1"/>
  <c r="AO1242" i="1"/>
  <c r="AP1242" i="1" s="1"/>
  <c r="AO1243" i="1"/>
  <c r="AP1243" i="1" s="1"/>
  <c r="AO1244" i="1"/>
  <c r="AP1244" i="1" s="1"/>
  <c r="AO1245" i="1"/>
  <c r="AP1245" i="1" s="1"/>
  <c r="AO1246" i="1"/>
  <c r="AP1246" i="1" s="1"/>
  <c r="AO1247" i="1"/>
  <c r="AP1247" i="1" s="1"/>
  <c r="AO1248" i="1"/>
  <c r="AP1248" i="1" s="1"/>
  <c r="AO1249" i="1"/>
  <c r="AP1249" i="1" s="1"/>
  <c r="AO1250" i="1"/>
  <c r="AP1250" i="1" s="1"/>
  <c r="AO1251" i="1"/>
  <c r="AP1251" i="1" s="1"/>
  <c r="AO1252" i="1"/>
  <c r="AP1252" i="1" s="1"/>
  <c r="AO1253" i="1"/>
  <c r="AP1253" i="1" s="1"/>
  <c r="AO1254" i="1"/>
  <c r="AP1254" i="1" s="1"/>
  <c r="AO1255" i="1"/>
  <c r="AP1255" i="1" s="1"/>
  <c r="AO1256" i="1"/>
  <c r="AP1256" i="1" s="1"/>
  <c r="AO1257" i="1"/>
  <c r="AO1258" i="1"/>
  <c r="AP1258" i="1" s="1"/>
  <c r="AO1259" i="1"/>
  <c r="AP1259" i="1" s="1"/>
  <c r="AO1260" i="1"/>
  <c r="AP1260" i="1" s="1"/>
  <c r="AO1261" i="1"/>
  <c r="AP1261" i="1" s="1"/>
  <c r="AO1262" i="1"/>
  <c r="AP1262" i="1" s="1"/>
  <c r="AO1263" i="1"/>
  <c r="AP1263" i="1" s="1"/>
  <c r="AO1264" i="1"/>
  <c r="AP1264" i="1" s="1"/>
  <c r="AO1265" i="1"/>
  <c r="AP1265" i="1" s="1"/>
  <c r="AO1266" i="1"/>
  <c r="AP1266" i="1" s="1"/>
  <c r="AO1267" i="1"/>
  <c r="AP1267" i="1" s="1"/>
  <c r="AO1268" i="1"/>
  <c r="AP1268" i="1" s="1"/>
  <c r="AO1269" i="1"/>
  <c r="AP1269" i="1" s="1"/>
  <c r="AO1270" i="1"/>
  <c r="AP1270" i="1" s="1"/>
  <c r="AO1271" i="1"/>
  <c r="AP1271" i="1" s="1"/>
  <c r="AO1272" i="1"/>
  <c r="AP1272" i="1" s="1"/>
  <c r="AO1273" i="1"/>
  <c r="AP1273" i="1" s="1"/>
  <c r="AO1274" i="1"/>
  <c r="AP1274" i="1" s="1"/>
  <c r="AP953" i="1"/>
  <c r="AP1017" i="1"/>
  <c r="AP1081" i="1"/>
  <c r="AP1115" i="1"/>
  <c r="AP1147" i="1"/>
  <c r="AP1179" i="1"/>
  <c r="AP1211" i="1"/>
  <c r="AP1257" i="1"/>
  <c r="AQ932" i="1"/>
  <c r="AQ940" i="1"/>
  <c r="AQ948" i="1"/>
  <c r="AQ956" i="1"/>
  <c r="AQ964" i="1"/>
  <c r="AQ972" i="1"/>
  <c r="AQ980" i="1"/>
  <c r="AQ988" i="1"/>
  <c r="AQ996" i="1"/>
  <c r="AQ1004" i="1"/>
  <c r="AQ1012" i="1"/>
  <c r="AQ1020" i="1"/>
  <c r="AQ1028" i="1"/>
  <c r="AQ1036" i="1"/>
  <c r="AQ1044" i="1"/>
  <c r="AQ1052" i="1"/>
  <c r="AQ1060" i="1"/>
  <c r="AQ1068" i="1"/>
  <c r="AQ1076" i="1"/>
  <c r="AQ1084" i="1"/>
  <c r="AQ1092" i="1"/>
  <c r="AQ1100" i="1"/>
  <c r="AQ1108" i="1"/>
  <c r="AQ1116" i="1"/>
  <c r="AQ1124" i="1"/>
  <c r="AQ1132" i="1"/>
  <c r="AQ1140" i="1"/>
  <c r="AQ1156" i="1"/>
  <c r="AQ1172" i="1"/>
  <c r="AQ1188" i="1"/>
  <c r="AQ1204" i="1"/>
  <c r="AQ1220" i="1"/>
  <c r="AQ1260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N896" i="1"/>
  <c r="P894" i="1"/>
  <c r="N894" i="1"/>
  <c r="P893" i="1"/>
  <c r="N893" i="1"/>
  <c r="AN1223" i="1" l="1"/>
  <c r="AN1191" i="1"/>
  <c r="AN1175" i="1"/>
  <c r="AN1159" i="1"/>
  <c r="AN1143" i="1"/>
  <c r="AN1127" i="1"/>
  <c r="AN1111" i="1"/>
  <c r="AN1085" i="1"/>
  <c r="AN1053" i="1"/>
  <c r="AN1021" i="1"/>
  <c r="AN989" i="1"/>
  <c r="AN957" i="1"/>
  <c r="AM1077" i="1"/>
  <c r="AM1045" i="1"/>
  <c r="AM1013" i="1"/>
  <c r="AM981" i="1"/>
  <c r="AM949" i="1"/>
  <c r="AM1198" i="1"/>
  <c r="AM1134" i="1"/>
  <c r="AM1246" i="1"/>
  <c r="AM1214" i="1"/>
  <c r="AM1182" i="1"/>
  <c r="AM1150" i="1"/>
  <c r="AM1118" i="1"/>
  <c r="AQ1138" i="1"/>
  <c r="AQ1134" i="1"/>
  <c r="AQ1130" i="1"/>
  <c r="AQ1126" i="1"/>
  <c r="AQ1122" i="1"/>
  <c r="AQ1118" i="1"/>
  <c r="AQ1114" i="1"/>
  <c r="AQ1110" i="1"/>
  <c r="AQ1106" i="1"/>
  <c r="AQ1102" i="1"/>
  <c r="AQ930" i="1"/>
  <c r="AM1262" i="1"/>
  <c r="AM1238" i="1"/>
  <c r="AM1222" i="1"/>
  <c r="AM1206" i="1"/>
  <c r="AM1190" i="1"/>
  <c r="AM1174" i="1"/>
  <c r="AM1158" i="1"/>
  <c r="AM1142" i="1"/>
  <c r="AM1126" i="1"/>
  <c r="AM1110" i="1"/>
  <c r="AN1255" i="1"/>
  <c r="AM1270" i="1"/>
  <c r="AM1254" i="1"/>
  <c r="AN1271" i="1"/>
  <c r="AN1239" i="1"/>
  <c r="AN1268" i="1"/>
  <c r="AM1268" i="1"/>
  <c r="AN1260" i="1"/>
  <c r="AM1260" i="1"/>
  <c r="AN1256" i="1"/>
  <c r="AM1256" i="1"/>
  <c r="AN1240" i="1"/>
  <c r="AM1240" i="1"/>
  <c r="AN1236" i="1"/>
  <c r="AM1236" i="1"/>
  <c r="AN1232" i="1"/>
  <c r="AM1232" i="1"/>
  <c r="AN1224" i="1"/>
  <c r="AM1224" i="1"/>
  <c r="AN1220" i="1"/>
  <c r="AM1220" i="1"/>
  <c r="AN1216" i="1"/>
  <c r="AM1216" i="1"/>
  <c r="AN1212" i="1"/>
  <c r="AM1212" i="1"/>
  <c r="AN1208" i="1"/>
  <c r="AM1208" i="1"/>
  <c r="AN1204" i="1"/>
  <c r="AM1204" i="1"/>
  <c r="AN1200" i="1"/>
  <c r="AM1200" i="1"/>
  <c r="AN1196" i="1"/>
  <c r="AM1196" i="1"/>
  <c r="AN1192" i="1"/>
  <c r="AM1192" i="1"/>
  <c r="AN1188" i="1"/>
  <c r="AM1188" i="1"/>
  <c r="AN1184" i="1"/>
  <c r="AM1184" i="1"/>
  <c r="AN1180" i="1"/>
  <c r="AM1180" i="1"/>
  <c r="AN1176" i="1"/>
  <c r="AM1176" i="1"/>
  <c r="AN1172" i="1"/>
  <c r="AM1172" i="1"/>
  <c r="AN1168" i="1"/>
  <c r="AM1168" i="1"/>
  <c r="AN1164" i="1"/>
  <c r="AM1164" i="1"/>
  <c r="AN1160" i="1"/>
  <c r="AM1160" i="1"/>
  <c r="AN1156" i="1"/>
  <c r="AM1156" i="1"/>
  <c r="AN1152" i="1"/>
  <c r="AM1152" i="1"/>
  <c r="AN1148" i="1"/>
  <c r="AM1148" i="1"/>
  <c r="AN1144" i="1"/>
  <c r="AM1144" i="1"/>
  <c r="AN1140" i="1"/>
  <c r="AM1140" i="1"/>
  <c r="AN1136" i="1"/>
  <c r="AM1136" i="1"/>
  <c r="AN1132" i="1"/>
  <c r="AM1132" i="1"/>
  <c r="AN1128" i="1"/>
  <c r="AM1128" i="1"/>
  <c r="AN1124" i="1"/>
  <c r="AM1124" i="1"/>
  <c r="AN1120" i="1"/>
  <c r="AM1120" i="1"/>
  <c r="AN1116" i="1"/>
  <c r="AM1116" i="1"/>
  <c r="AN1112" i="1"/>
  <c r="AM1112" i="1"/>
  <c r="AN1108" i="1"/>
  <c r="AM1108" i="1"/>
  <c r="AN1104" i="1"/>
  <c r="AM1104" i="1"/>
  <c r="AN1272" i="1"/>
  <c r="AM1272" i="1"/>
  <c r="AN1264" i="1"/>
  <c r="AM1264" i="1"/>
  <c r="AN1252" i="1"/>
  <c r="AM1252" i="1"/>
  <c r="AN1248" i="1"/>
  <c r="AM1248" i="1"/>
  <c r="AN1244" i="1"/>
  <c r="AM1244" i="1"/>
  <c r="AN1228" i="1"/>
  <c r="AM1228" i="1"/>
  <c r="AQ1274" i="1"/>
  <c r="AQ1270" i="1"/>
  <c r="AQ1266" i="1"/>
  <c r="AQ1262" i="1"/>
  <c r="AQ1258" i="1"/>
  <c r="AQ1254" i="1"/>
  <c r="AQ1250" i="1"/>
  <c r="AQ1246" i="1"/>
  <c r="AQ1242" i="1"/>
  <c r="AQ1238" i="1"/>
  <c r="AQ1234" i="1"/>
  <c r="AQ1230" i="1"/>
  <c r="AQ1226" i="1"/>
  <c r="AQ1222" i="1"/>
  <c r="AQ1218" i="1"/>
  <c r="AQ1214" i="1"/>
  <c r="AQ1210" i="1"/>
  <c r="AQ1206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M1274" i="1"/>
  <c r="AM1266" i="1"/>
  <c r="AM1258" i="1"/>
  <c r="AM1250" i="1"/>
  <c r="AM1242" i="1"/>
  <c r="AM1234" i="1"/>
  <c r="AM1226" i="1"/>
  <c r="AM1218" i="1"/>
  <c r="AM1210" i="1"/>
  <c r="AM1202" i="1"/>
  <c r="AM1194" i="1"/>
  <c r="AM1186" i="1"/>
  <c r="AM1178" i="1"/>
  <c r="AM1170" i="1"/>
  <c r="AM1162" i="1"/>
  <c r="AM1154" i="1"/>
  <c r="AM1146" i="1"/>
  <c r="AM1138" i="1"/>
  <c r="AM1130" i="1"/>
  <c r="AM1122" i="1"/>
  <c r="AM1114" i="1"/>
  <c r="AM1106" i="1"/>
  <c r="AU921" i="1"/>
  <c r="AN1263" i="1"/>
  <c r="AN1247" i="1"/>
  <c r="AN1231" i="1"/>
  <c r="AN1215" i="1"/>
  <c r="AN1199" i="1"/>
  <c r="AM1097" i="1"/>
  <c r="AN1097" i="1"/>
  <c r="AQ1097" i="1"/>
  <c r="AM1089" i="1"/>
  <c r="AN1089" i="1"/>
  <c r="AQ1089" i="1"/>
  <c r="AM1087" i="1"/>
  <c r="AN1087" i="1"/>
  <c r="AQ1087" i="1"/>
  <c r="AM1083" i="1"/>
  <c r="AN1083" i="1"/>
  <c r="AQ1083" i="1"/>
  <c r="AM1073" i="1"/>
  <c r="AN1073" i="1"/>
  <c r="AQ1073" i="1"/>
  <c r="AM1071" i="1"/>
  <c r="AN1071" i="1"/>
  <c r="AQ1071" i="1"/>
  <c r="AM1067" i="1"/>
  <c r="AN1067" i="1"/>
  <c r="AQ1067" i="1"/>
  <c r="AM1057" i="1"/>
  <c r="AN1057" i="1"/>
  <c r="AQ1057" i="1"/>
  <c r="AM1055" i="1"/>
  <c r="AN1055" i="1"/>
  <c r="AQ1055" i="1"/>
  <c r="AM1051" i="1"/>
  <c r="AN1051" i="1"/>
  <c r="AQ1051" i="1"/>
  <c r="AM1047" i="1"/>
  <c r="AN1047" i="1"/>
  <c r="AQ1047" i="1"/>
  <c r="AM1043" i="1"/>
  <c r="AN1043" i="1"/>
  <c r="AQ1043" i="1"/>
  <c r="AM1041" i="1"/>
  <c r="AN1041" i="1"/>
  <c r="AQ1041" i="1"/>
  <c r="AM1039" i="1"/>
  <c r="AN1039" i="1"/>
  <c r="AQ1039" i="1"/>
  <c r="AM1035" i="1"/>
  <c r="AN1035" i="1"/>
  <c r="AQ1035" i="1"/>
  <c r="AM1031" i="1"/>
  <c r="AN1031" i="1"/>
  <c r="AQ1031" i="1"/>
  <c r="AM1027" i="1"/>
  <c r="AN1027" i="1"/>
  <c r="AQ1027" i="1"/>
  <c r="AM1017" i="1"/>
  <c r="AN1017" i="1"/>
  <c r="AQ1017" i="1"/>
  <c r="AM1015" i="1"/>
  <c r="AN1015" i="1"/>
  <c r="AQ1015" i="1"/>
  <c r="AM1011" i="1"/>
  <c r="AN1011" i="1"/>
  <c r="AQ1011" i="1"/>
  <c r="AM1001" i="1"/>
  <c r="AN1001" i="1"/>
  <c r="AQ1001" i="1"/>
  <c r="AM999" i="1"/>
  <c r="AN999" i="1"/>
  <c r="AQ999" i="1"/>
  <c r="AM995" i="1"/>
  <c r="AN995" i="1"/>
  <c r="AQ995" i="1"/>
  <c r="AM985" i="1"/>
  <c r="AN985" i="1"/>
  <c r="AQ985" i="1"/>
  <c r="AM977" i="1"/>
  <c r="AN977" i="1"/>
  <c r="AQ977" i="1"/>
  <c r="AM975" i="1"/>
  <c r="AN975" i="1"/>
  <c r="AQ975" i="1"/>
  <c r="AM971" i="1"/>
  <c r="AN971" i="1"/>
  <c r="AQ971" i="1"/>
  <c r="AM963" i="1"/>
  <c r="AN963" i="1"/>
  <c r="AQ963" i="1"/>
  <c r="AM959" i="1"/>
  <c r="AN959" i="1"/>
  <c r="AQ959" i="1"/>
  <c r="AM955" i="1"/>
  <c r="AN955" i="1"/>
  <c r="AQ955" i="1"/>
  <c r="AM945" i="1"/>
  <c r="AN945" i="1"/>
  <c r="AQ945" i="1"/>
  <c r="AM937" i="1"/>
  <c r="AN937" i="1"/>
  <c r="AQ937" i="1"/>
  <c r="AM1099" i="1"/>
  <c r="AN1099" i="1"/>
  <c r="AQ1099" i="1"/>
  <c r="AM1095" i="1"/>
  <c r="AN1095" i="1"/>
  <c r="AQ1095" i="1"/>
  <c r="AM1091" i="1"/>
  <c r="AN1091" i="1"/>
  <c r="AQ1091" i="1"/>
  <c r="AM1081" i="1"/>
  <c r="AN1081" i="1"/>
  <c r="AQ1081" i="1"/>
  <c r="AM1079" i="1"/>
  <c r="AN1079" i="1"/>
  <c r="AQ1079" i="1"/>
  <c r="AM1075" i="1"/>
  <c r="AN1075" i="1"/>
  <c r="AQ1075" i="1"/>
  <c r="AM1065" i="1"/>
  <c r="AN1065" i="1"/>
  <c r="AQ1065" i="1"/>
  <c r="AM1063" i="1"/>
  <c r="AN1063" i="1"/>
  <c r="AQ1063" i="1"/>
  <c r="AM1059" i="1"/>
  <c r="AN1059" i="1"/>
  <c r="AQ1059" i="1"/>
  <c r="AM1049" i="1"/>
  <c r="AN1049" i="1"/>
  <c r="AQ1049" i="1"/>
  <c r="AM1033" i="1"/>
  <c r="AN1033" i="1"/>
  <c r="AQ1033" i="1"/>
  <c r="AM1025" i="1"/>
  <c r="AN1025" i="1"/>
  <c r="AQ1025" i="1"/>
  <c r="AM1023" i="1"/>
  <c r="AN1023" i="1"/>
  <c r="AQ1023" i="1"/>
  <c r="AM1019" i="1"/>
  <c r="AN1019" i="1"/>
  <c r="AQ1019" i="1"/>
  <c r="AM1009" i="1"/>
  <c r="AN1009" i="1"/>
  <c r="AQ1009" i="1"/>
  <c r="AM1007" i="1"/>
  <c r="AN1007" i="1"/>
  <c r="AQ1007" i="1"/>
  <c r="AM1003" i="1"/>
  <c r="AN1003" i="1"/>
  <c r="AQ1003" i="1"/>
  <c r="AM993" i="1"/>
  <c r="AN993" i="1"/>
  <c r="AQ993" i="1"/>
  <c r="AM991" i="1"/>
  <c r="AN991" i="1"/>
  <c r="AQ991" i="1"/>
  <c r="AM987" i="1"/>
  <c r="AN987" i="1"/>
  <c r="AQ987" i="1"/>
  <c r="AM983" i="1"/>
  <c r="AN983" i="1"/>
  <c r="AQ983" i="1"/>
  <c r="AM979" i="1"/>
  <c r="AN979" i="1"/>
  <c r="AQ979" i="1"/>
  <c r="AM969" i="1"/>
  <c r="AN969" i="1"/>
  <c r="AQ969" i="1"/>
  <c r="AM967" i="1"/>
  <c r="AN967" i="1"/>
  <c r="AQ967" i="1"/>
  <c r="AM961" i="1"/>
  <c r="AN961" i="1"/>
  <c r="AQ961" i="1"/>
  <c r="AM953" i="1"/>
  <c r="AN953" i="1"/>
  <c r="AQ953" i="1"/>
  <c r="AM951" i="1"/>
  <c r="AN951" i="1"/>
  <c r="AQ951" i="1"/>
  <c r="AM947" i="1"/>
  <c r="AN947" i="1"/>
  <c r="AQ947" i="1"/>
  <c r="AM943" i="1"/>
  <c r="AN943" i="1"/>
  <c r="AQ943" i="1"/>
  <c r="AM939" i="1"/>
  <c r="AN939" i="1"/>
  <c r="AQ939" i="1"/>
  <c r="AM935" i="1"/>
  <c r="AN935" i="1"/>
  <c r="AQ93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49" i="1"/>
  <c r="AQ1247" i="1"/>
  <c r="AQ1245" i="1"/>
  <c r="AQ1243" i="1"/>
  <c r="AQ1241" i="1"/>
  <c r="AQ1239" i="1"/>
  <c r="AQ1237" i="1"/>
  <c r="AQ1235" i="1"/>
  <c r="AQ1233" i="1"/>
  <c r="AQ1231" i="1"/>
  <c r="AQ1229" i="1"/>
  <c r="AQ1227" i="1"/>
  <c r="AQ1225" i="1"/>
  <c r="AQ1223" i="1"/>
  <c r="AQ1221" i="1"/>
  <c r="AQ1219" i="1"/>
  <c r="AQ1217" i="1"/>
  <c r="AQ1215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185" i="1"/>
  <c r="AQ1183" i="1"/>
  <c r="AQ1181" i="1"/>
  <c r="AQ1179" i="1"/>
  <c r="AQ1177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103" i="1"/>
  <c r="AQ921" i="1"/>
  <c r="AN1267" i="1"/>
  <c r="AN1259" i="1"/>
  <c r="AN1251" i="1"/>
  <c r="AN1243" i="1"/>
  <c r="AN1235" i="1"/>
  <c r="AN1227" i="1"/>
  <c r="AN1219" i="1"/>
  <c r="AN1211" i="1"/>
  <c r="AN1203" i="1"/>
  <c r="AN1195" i="1"/>
  <c r="AN1187" i="1"/>
  <c r="AN1179" i="1"/>
  <c r="AN1171" i="1"/>
  <c r="AN1163" i="1"/>
  <c r="AN1155" i="1"/>
  <c r="AN1147" i="1"/>
  <c r="AN1139" i="1"/>
  <c r="AN1131" i="1"/>
  <c r="AN1123" i="1"/>
  <c r="AN1115" i="1"/>
  <c r="AN1107" i="1"/>
  <c r="AN1093" i="1"/>
  <c r="AN1077" i="1"/>
  <c r="AN1061" i="1"/>
  <c r="AN1045" i="1"/>
  <c r="AN1029" i="1"/>
  <c r="AN1013" i="1"/>
  <c r="AN997" i="1"/>
  <c r="AN981" i="1"/>
  <c r="AN965" i="1"/>
  <c r="AN949" i="1"/>
  <c r="AN933" i="1"/>
  <c r="AM1273" i="1"/>
  <c r="AM1269" i="1"/>
  <c r="AM1265" i="1"/>
  <c r="AM1261" i="1"/>
  <c r="AM1257" i="1"/>
  <c r="AM1253" i="1"/>
  <c r="AM1249" i="1"/>
  <c r="AM1245" i="1"/>
  <c r="AM1241" i="1"/>
  <c r="AM1237" i="1"/>
  <c r="AM1233" i="1"/>
  <c r="AM1229" i="1"/>
  <c r="AM1225" i="1"/>
  <c r="AM1221" i="1"/>
  <c r="AM1217" i="1"/>
  <c r="AM1213" i="1"/>
  <c r="AM1209" i="1"/>
  <c r="AM1205" i="1"/>
  <c r="AM1201" i="1"/>
  <c r="AM1197" i="1"/>
  <c r="AM1193" i="1"/>
  <c r="AM1189" i="1"/>
  <c r="AM1185" i="1"/>
  <c r="AM1181" i="1"/>
  <c r="AM1177" i="1"/>
  <c r="AM1173" i="1"/>
  <c r="AM1169" i="1"/>
  <c r="AM1165" i="1"/>
  <c r="AM1161" i="1"/>
  <c r="AM1157" i="1"/>
  <c r="AM1153" i="1"/>
  <c r="AM1149" i="1"/>
  <c r="AM1145" i="1"/>
  <c r="AM1141" i="1"/>
  <c r="AM1137" i="1"/>
  <c r="AM1133" i="1"/>
  <c r="AM1129" i="1"/>
  <c r="AM1125" i="1"/>
  <c r="AM1121" i="1"/>
  <c r="AM1117" i="1"/>
  <c r="AM1113" i="1"/>
  <c r="AM1109" i="1"/>
  <c r="AM1105" i="1"/>
  <c r="AM1103" i="1"/>
  <c r="AM1101" i="1"/>
  <c r="AM1085" i="1"/>
  <c r="AM1069" i="1"/>
  <c r="AM1053" i="1"/>
  <c r="AM1037" i="1"/>
  <c r="AM1021" i="1"/>
  <c r="AM1005" i="1"/>
  <c r="AM989" i="1"/>
  <c r="AM973" i="1"/>
  <c r="AM957" i="1"/>
  <c r="AM941" i="1"/>
  <c r="AM1100" i="1"/>
  <c r="AN1100" i="1"/>
  <c r="AM1098" i="1"/>
  <c r="AN1098" i="1"/>
  <c r="AM1096" i="1"/>
  <c r="AN1096" i="1"/>
  <c r="AM1094" i="1"/>
  <c r="AN1094" i="1"/>
  <c r="AM1092" i="1"/>
  <c r="AN1092" i="1"/>
  <c r="AM1090" i="1"/>
  <c r="AN1090" i="1"/>
  <c r="AM1088" i="1"/>
  <c r="AN1088" i="1"/>
  <c r="AM1086" i="1"/>
  <c r="AN1086" i="1"/>
  <c r="AM1084" i="1"/>
  <c r="AN1084" i="1"/>
  <c r="AM1082" i="1"/>
  <c r="AN1082" i="1"/>
  <c r="AM1080" i="1"/>
  <c r="AN1080" i="1"/>
  <c r="AM1078" i="1"/>
  <c r="AN1078" i="1"/>
  <c r="AM1076" i="1"/>
  <c r="AN1076" i="1"/>
  <c r="AM1074" i="1"/>
  <c r="AN1074" i="1"/>
  <c r="AM1072" i="1"/>
  <c r="AN1072" i="1"/>
  <c r="AM1070" i="1"/>
  <c r="AN1070" i="1"/>
  <c r="AM1068" i="1"/>
  <c r="AN1068" i="1"/>
  <c r="AM1066" i="1"/>
  <c r="AN1066" i="1"/>
  <c r="AM1064" i="1"/>
  <c r="AN1064" i="1"/>
  <c r="AM1062" i="1"/>
  <c r="AN1062" i="1"/>
  <c r="AM1060" i="1"/>
  <c r="AN1060" i="1"/>
  <c r="AM1058" i="1"/>
  <c r="AN1058" i="1"/>
  <c r="AM1056" i="1"/>
  <c r="AN1056" i="1"/>
  <c r="AM1054" i="1"/>
  <c r="AN1054" i="1"/>
  <c r="AM1052" i="1"/>
  <c r="AN1052" i="1"/>
  <c r="AM1050" i="1"/>
  <c r="AN1050" i="1"/>
  <c r="AM1048" i="1"/>
  <c r="AN1048" i="1"/>
  <c r="AM1046" i="1"/>
  <c r="AN1046" i="1"/>
  <c r="AM1044" i="1"/>
  <c r="AN1044" i="1"/>
  <c r="AM1042" i="1"/>
  <c r="AN1042" i="1"/>
  <c r="AM1040" i="1"/>
  <c r="AN1040" i="1"/>
  <c r="AM1038" i="1"/>
  <c r="AN1038" i="1"/>
  <c r="AM1036" i="1"/>
  <c r="AN1036" i="1"/>
  <c r="AM1034" i="1"/>
  <c r="AN1034" i="1"/>
  <c r="AM1032" i="1"/>
  <c r="AN1032" i="1"/>
  <c r="AM1030" i="1"/>
  <c r="AN1030" i="1"/>
  <c r="AM1028" i="1"/>
  <c r="AN1028" i="1"/>
  <c r="AM1026" i="1"/>
  <c r="AN1026" i="1"/>
  <c r="AM1024" i="1"/>
  <c r="AN1024" i="1"/>
  <c r="AM1022" i="1"/>
  <c r="AN1022" i="1"/>
  <c r="AM1020" i="1"/>
  <c r="AN1020" i="1"/>
  <c r="AM1018" i="1"/>
  <c r="AN1018" i="1"/>
  <c r="AM1016" i="1"/>
  <c r="AN1016" i="1"/>
  <c r="AM1014" i="1"/>
  <c r="AN1014" i="1"/>
  <c r="AM1012" i="1"/>
  <c r="AN1012" i="1"/>
  <c r="AM1010" i="1"/>
  <c r="AN1010" i="1"/>
  <c r="AM1008" i="1"/>
  <c r="AN1008" i="1"/>
  <c r="AM1006" i="1"/>
  <c r="AN1006" i="1"/>
  <c r="AM1004" i="1"/>
  <c r="AN1004" i="1"/>
  <c r="AM1002" i="1"/>
  <c r="AN1002" i="1"/>
  <c r="AM1000" i="1"/>
  <c r="AN1000" i="1"/>
  <c r="AM998" i="1"/>
  <c r="AN998" i="1"/>
  <c r="AM996" i="1"/>
  <c r="AN996" i="1"/>
  <c r="AM994" i="1"/>
  <c r="AN994" i="1"/>
  <c r="AM992" i="1"/>
  <c r="AN992" i="1"/>
  <c r="AM990" i="1"/>
  <c r="AN990" i="1"/>
  <c r="AM988" i="1"/>
  <c r="AN988" i="1"/>
  <c r="AM986" i="1"/>
  <c r="AN986" i="1"/>
  <c r="AM984" i="1"/>
  <c r="AN984" i="1"/>
  <c r="AM982" i="1"/>
  <c r="AN982" i="1"/>
  <c r="AM980" i="1"/>
  <c r="AN980" i="1"/>
  <c r="AM978" i="1"/>
  <c r="AN978" i="1"/>
  <c r="AM976" i="1"/>
  <c r="AN976" i="1"/>
  <c r="AM974" i="1"/>
  <c r="AN974" i="1"/>
  <c r="AM972" i="1"/>
  <c r="AN972" i="1"/>
  <c r="AM970" i="1"/>
  <c r="AN970" i="1"/>
  <c r="AM968" i="1"/>
  <c r="AN968" i="1"/>
  <c r="AM966" i="1"/>
  <c r="AN966" i="1"/>
  <c r="AM964" i="1"/>
  <c r="AN964" i="1"/>
  <c r="AM962" i="1"/>
  <c r="AN962" i="1"/>
  <c r="AM960" i="1"/>
  <c r="AN960" i="1"/>
  <c r="AM958" i="1"/>
  <c r="AN958" i="1"/>
  <c r="AM956" i="1"/>
  <c r="AN956" i="1"/>
  <c r="AM954" i="1"/>
  <c r="AN954" i="1"/>
  <c r="AM952" i="1"/>
  <c r="AN952" i="1"/>
  <c r="AM950" i="1"/>
  <c r="AN950" i="1"/>
  <c r="AM948" i="1"/>
  <c r="AN948" i="1"/>
  <c r="AM946" i="1"/>
  <c r="AN946" i="1"/>
  <c r="AM944" i="1"/>
  <c r="AN944" i="1"/>
  <c r="AM942" i="1"/>
  <c r="AN942" i="1"/>
  <c r="AM940" i="1"/>
  <c r="AN940" i="1"/>
  <c r="AM938" i="1"/>
  <c r="AN938" i="1"/>
  <c r="AM936" i="1"/>
  <c r="AN936" i="1"/>
  <c r="AM934" i="1"/>
  <c r="AN934" i="1"/>
  <c r="AM932" i="1"/>
  <c r="AN932" i="1"/>
  <c r="AE931" i="1"/>
  <c r="AM931" i="1" s="1"/>
  <c r="AO931" i="1"/>
  <c r="AP931" i="1" s="1"/>
  <c r="AN931" i="1"/>
  <c r="AE929" i="1"/>
  <c r="AN929" i="1" s="1"/>
  <c r="AE928" i="1"/>
  <c r="AE927" i="1"/>
  <c r="AN927" i="1" s="1"/>
  <c r="AE926" i="1"/>
  <c r="AM926" i="1" s="1"/>
  <c r="AE925" i="1"/>
  <c r="AU1086" i="1"/>
  <c r="AU1214" i="1"/>
  <c r="AU1150" i="1"/>
  <c r="AU960" i="1"/>
  <c r="AI1144" i="1"/>
  <c r="AU1246" i="1"/>
  <c r="AU1182" i="1"/>
  <c r="AU1024" i="1"/>
  <c r="AI994" i="1"/>
  <c r="AU1262" i="1"/>
  <c r="AU1230" i="1"/>
  <c r="AU1198" i="1"/>
  <c r="AU1166" i="1"/>
  <c r="AU1056" i="1"/>
  <c r="AU992" i="1"/>
  <c r="AS1270" i="1"/>
  <c r="AI1058" i="1"/>
  <c r="AI930" i="1"/>
  <c r="AE924" i="1"/>
  <c r="AU1254" i="1"/>
  <c r="AU1238" i="1"/>
  <c r="AU1222" i="1"/>
  <c r="AU1206" i="1"/>
  <c r="AU1190" i="1"/>
  <c r="AU1174" i="1"/>
  <c r="AU1158" i="1"/>
  <c r="AU1142" i="1"/>
  <c r="AU1072" i="1"/>
  <c r="AU1040" i="1"/>
  <c r="AU1008" i="1"/>
  <c r="AU976" i="1"/>
  <c r="AU944" i="1"/>
  <c r="AS1252" i="1"/>
  <c r="AT1252" i="1" s="1"/>
  <c r="AV1252" i="1" s="1"/>
  <c r="AI1228" i="1"/>
  <c r="AI1090" i="1"/>
  <c r="AI1026" i="1"/>
  <c r="AI962" i="1"/>
  <c r="AC1170" i="1"/>
  <c r="AU1274" i="1"/>
  <c r="AU1258" i="1"/>
  <c r="AU1234" i="1"/>
  <c r="AU1202" i="1"/>
  <c r="AU1170" i="1"/>
  <c r="AU1138" i="1"/>
  <c r="AU1122" i="1"/>
  <c r="AU1106" i="1"/>
  <c r="AU1098" i="1"/>
  <c r="AU1080" i="1"/>
  <c r="AU1064" i="1"/>
  <c r="AU1048" i="1"/>
  <c r="AU1032" i="1"/>
  <c r="AU1016" i="1"/>
  <c r="AU1000" i="1"/>
  <c r="AU984" i="1"/>
  <c r="AU968" i="1"/>
  <c r="AU952" i="1"/>
  <c r="AU936" i="1"/>
  <c r="AI1274" i="1"/>
  <c r="AT1274" i="1" s="1"/>
  <c r="AV1274" i="1" s="1"/>
  <c r="AI1176" i="1"/>
  <c r="AI1112" i="1"/>
  <c r="AI1074" i="1"/>
  <c r="AI1042" i="1"/>
  <c r="AI1010" i="1"/>
  <c r="AI978" i="1"/>
  <c r="AI946" i="1"/>
  <c r="AC1234" i="1"/>
  <c r="AC1122" i="1"/>
  <c r="AD1266" i="1"/>
  <c r="AI1266" i="1"/>
  <c r="AS1250" i="1"/>
  <c r="AC1250" i="1"/>
  <c r="AI1218" i="1"/>
  <c r="AC1218" i="1"/>
  <c r="AC1212" i="1"/>
  <c r="AI1212" i="1"/>
  <c r="AI1186" i="1"/>
  <c r="AC1186" i="1"/>
  <c r="AC1184" i="1"/>
  <c r="AI1184" i="1"/>
  <c r="AC1168" i="1"/>
  <c r="AI1168" i="1"/>
  <c r="AI1154" i="1"/>
  <c r="AC1154" i="1"/>
  <c r="AC1152" i="1"/>
  <c r="AI1152" i="1"/>
  <c r="AC1136" i="1"/>
  <c r="AI1136" i="1"/>
  <c r="AI1130" i="1"/>
  <c r="AC1130" i="1"/>
  <c r="AC1120" i="1"/>
  <c r="AI1120" i="1"/>
  <c r="AI1114" i="1"/>
  <c r="AC1114" i="1"/>
  <c r="AC1104" i="1"/>
  <c r="AI1104" i="1"/>
  <c r="AC1094" i="1"/>
  <c r="AI1094" i="1"/>
  <c r="AI1078" i="1"/>
  <c r="AU1078" i="1"/>
  <c r="AI1070" i="1"/>
  <c r="AU1070" i="1"/>
  <c r="AI1062" i="1"/>
  <c r="AU1062" i="1"/>
  <c r="AI1054" i="1"/>
  <c r="AU1054" i="1"/>
  <c r="AI1046" i="1"/>
  <c r="AU1046" i="1"/>
  <c r="AI1038" i="1"/>
  <c r="AU1038" i="1"/>
  <c r="AI1030" i="1"/>
  <c r="AU1030" i="1"/>
  <c r="AI1022" i="1"/>
  <c r="AU1022" i="1"/>
  <c r="AI1014" i="1"/>
  <c r="AU1014" i="1"/>
  <c r="AI1006" i="1"/>
  <c r="AU1006" i="1"/>
  <c r="AI998" i="1"/>
  <c r="AU998" i="1"/>
  <c r="AI990" i="1"/>
  <c r="AU990" i="1"/>
  <c r="AI982" i="1"/>
  <c r="AU982" i="1"/>
  <c r="AI974" i="1"/>
  <c r="AU974" i="1"/>
  <c r="AI966" i="1"/>
  <c r="AU966" i="1"/>
  <c r="AI958" i="1"/>
  <c r="AU958" i="1"/>
  <c r="AI950" i="1"/>
  <c r="AU950" i="1"/>
  <c r="AI942" i="1"/>
  <c r="AU942" i="1"/>
  <c r="AI934" i="1"/>
  <c r="AU934" i="1"/>
  <c r="AU1272" i="1"/>
  <c r="AU1268" i="1"/>
  <c r="AU1264" i="1"/>
  <c r="AU1260" i="1"/>
  <c r="AU1256" i="1"/>
  <c r="AU1252" i="1"/>
  <c r="AU1248" i="1"/>
  <c r="AU1244" i="1"/>
  <c r="AU1240" i="1"/>
  <c r="AU1232" i="1"/>
  <c r="AU1228" i="1"/>
  <c r="AU1224" i="1"/>
  <c r="AU1216" i="1"/>
  <c r="AU1212" i="1"/>
  <c r="AU1208" i="1"/>
  <c r="AU1200" i="1"/>
  <c r="AU1196" i="1"/>
  <c r="AU1192" i="1"/>
  <c r="AU1184" i="1"/>
  <c r="AU1176" i="1"/>
  <c r="AU1168" i="1"/>
  <c r="AU1160" i="1"/>
  <c r="AU1152" i="1"/>
  <c r="AU1144" i="1"/>
  <c r="AU1136" i="1"/>
  <c r="AU1128" i="1"/>
  <c r="AU1120" i="1"/>
  <c r="AU1112" i="1"/>
  <c r="AU1104" i="1"/>
  <c r="AU1088" i="1"/>
  <c r="AU1084" i="1"/>
  <c r="AU1076" i="1"/>
  <c r="AU1068" i="1"/>
  <c r="AU1060" i="1"/>
  <c r="AU1052" i="1"/>
  <c r="AU1044" i="1"/>
  <c r="AU1036" i="1"/>
  <c r="AU1028" i="1"/>
  <c r="AU1020" i="1"/>
  <c r="AU1012" i="1"/>
  <c r="AU1004" i="1"/>
  <c r="AU996" i="1"/>
  <c r="AU988" i="1"/>
  <c r="AU980" i="1"/>
  <c r="AU972" i="1"/>
  <c r="AU964" i="1"/>
  <c r="AU956" i="1"/>
  <c r="AU948" i="1"/>
  <c r="AU940" i="1"/>
  <c r="AS1266" i="1"/>
  <c r="AS1258" i="1"/>
  <c r="AT1258" i="1" s="1"/>
  <c r="AV1258" i="1" s="1"/>
  <c r="AS1244" i="1"/>
  <c r="AT1244" i="1" s="1"/>
  <c r="AV1244" i="1" s="1"/>
  <c r="AI1196" i="1"/>
  <c r="AI1160" i="1"/>
  <c r="AI1128" i="1"/>
  <c r="AI1098" i="1"/>
  <c r="AI1082" i="1"/>
  <c r="AI1066" i="1"/>
  <c r="AI1050" i="1"/>
  <c r="AI1034" i="1"/>
  <c r="AI1018" i="1"/>
  <c r="AI1002" i="1"/>
  <c r="AI986" i="1"/>
  <c r="AI970" i="1"/>
  <c r="AI954" i="1"/>
  <c r="AI938" i="1"/>
  <c r="AC1266" i="1"/>
  <c r="AC1202" i="1"/>
  <c r="AC1138" i="1"/>
  <c r="AC1106" i="1"/>
  <c r="AD1274" i="1"/>
  <c r="AC1274" i="1"/>
  <c r="AD1270" i="1"/>
  <c r="AI1270" i="1"/>
  <c r="AD1262" i="1"/>
  <c r="AI1262" i="1"/>
  <c r="AT1262" i="1" s="1"/>
  <c r="AV1262" i="1" s="1"/>
  <c r="AD1258" i="1"/>
  <c r="AC1258" i="1"/>
  <c r="AC1242" i="1"/>
  <c r="AS1242" i="1"/>
  <c r="AC1236" i="1"/>
  <c r="AI1236" i="1"/>
  <c r="AI1226" i="1"/>
  <c r="AC1226" i="1"/>
  <c r="AC1220" i="1"/>
  <c r="AI1220" i="1"/>
  <c r="AI1210" i="1"/>
  <c r="AC1210" i="1"/>
  <c r="AC1204" i="1"/>
  <c r="AI1204" i="1"/>
  <c r="AI1194" i="1"/>
  <c r="AC1194" i="1"/>
  <c r="AC1188" i="1"/>
  <c r="AI1188" i="1"/>
  <c r="AC1180" i="1"/>
  <c r="AI1180" i="1"/>
  <c r="AI1178" i="1"/>
  <c r="AC1178" i="1"/>
  <c r="AC1172" i="1"/>
  <c r="AI1172" i="1"/>
  <c r="AC1164" i="1"/>
  <c r="AI1164" i="1"/>
  <c r="AI1162" i="1"/>
  <c r="AC1162" i="1"/>
  <c r="AC1156" i="1"/>
  <c r="AI1156" i="1"/>
  <c r="AC1148" i="1"/>
  <c r="AI1148" i="1"/>
  <c r="AI1146" i="1"/>
  <c r="AC1146" i="1"/>
  <c r="AC1140" i="1"/>
  <c r="AI1140" i="1"/>
  <c r="AI1134" i="1"/>
  <c r="AC1134" i="1"/>
  <c r="AC1132" i="1"/>
  <c r="AI1132" i="1"/>
  <c r="AI1126" i="1"/>
  <c r="AC1126" i="1"/>
  <c r="AC1124" i="1"/>
  <c r="AI1124" i="1"/>
  <c r="AI1118" i="1"/>
  <c r="AC1118" i="1"/>
  <c r="AC1116" i="1"/>
  <c r="AI1116" i="1"/>
  <c r="AI1110" i="1"/>
  <c r="AC1110" i="1"/>
  <c r="AC1108" i="1"/>
  <c r="AI1108" i="1"/>
  <c r="AI1102" i="1"/>
  <c r="AC1102" i="1"/>
  <c r="AC1100" i="1"/>
  <c r="AI1100" i="1"/>
  <c r="AC1096" i="1"/>
  <c r="AI1096" i="1"/>
  <c r="AC1092" i="1"/>
  <c r="AI1092" i="1"/>
  <c r="AE923" i="1"/>
  <c r="AD1272" i="1"/>
  <c r="AC1272" i="1"/>
  <c r="AD1268" i="1"/>
  <c r="AC1268" i="1"/>
  <c r="AD1264" i="1"/>
  <c r="AC1264" i="1"/>
  <c r="AD1260" i="1"/>
  <c r="AC1260" i="1"/>
  <c r="AD1256" i="1"/>
  <c r="AC1256" i="1"/>
  <c r="AD1254" i="1"/>
  <c r="AI1254" i="1"/>
  <c r="AT1254" i="1" s="1"/>
  <c r="AV1254" i="1" s="1"/>
  <c r="AD1252" i="1"/>
  <c r="AC1252" i="1"/>
  <c r="AD1250" i="1"/>
  <c r="AI1250" i="1"/>
  <c r="AD1248" i="1"/>
  <c r="AC1248" i="1"/>
  <c r="AD1246" i="1"/>
  <c r="AI1246" i="1"/>
  <c r="AT1246" i="1" s="1"/>
  <c r="AV1246" i="1" s="1"/>
  <c r="AD1244" i="1"/>
  <c r="AC1244" i="1"/>
  <c r="AD1242" i="1"/>
  <c r="AI1242" i="1"/>
  <c r="AD1240" i="1"/>
  <c r="AC1240" i="1"/>
  <c r="AD1238" i="1"/>
  <c r="AI1238" i="1"/>
  <c r="AT1238" i="1" s="1"/>
  <c r="AV1238" i="1" s="1"/>
  <c r="AI1272" i="1"/>
  <c r="AT1272" i="1" s="1"/>
  <c r="AV1272" i="1" s="1"/>
  <c r="AI1268" i="1"/>
  <c r="AT1268" i="1" s="1"/>
  <c r="AV1268" i="1" s="1"/>
  <c r="AI1264" i="1"/>
  <c r="AT1264" i="1" s="1"/>
  <c r="AV1264" i="1" s="1"/>
  <c r="AI1260" i="1"/>
  <c r="AT1260" i="1" s="1"/>
  <c r="AV1260" i="1" s="1"/>
  <c r="AI1256" i="1"/>
  <c r="AT1256" i="1" s="1"/>
  <c r="AV1256" i="1" s="1"/>
  <c r="AI1248" i="1"/>
  <c r="AT1248" i="1" s="1"/>
  <c r="AV1248" i="1" s="1"/>
  <c r="AI1240" i="1"/>
  <c r="AT1240" i="1" s="1"/>
  <c r="AV1240" i="1" s="1"/>
  <c r="AI1232" i="1"/>
  <c r="AI1224" i="1"/>
  <c r="AI1216" i="1"/>
  <c r="AI1208" i="1"/>
  <c r="AI1200" i="1"/>
  <c r="AI1192" i="1"/>
  <c r="AC1270" i="1"/>
  <c r="AC1262" i="1"/>
  <c r="AC1254" i="1"/>
  <c r="AC1246" i="1"/>
  <c r="AC1238" i="1"/>
  <c r="AC1230" i="1"/>
  <c r="AC1222" i="1"/>
  <c r="AC1214" i="1"/>
  <c r="AC1206" i="1"/>
  <c r="AC1198" i="1"/>
  <c r="AC1190" i="1"/>
  <c r="AC1182" i="1"/>
  <c r="AC1174" i="1"/>
  <c r="AC1166" i="1"/>
  <c r="AC1158" i="1"/>
  <c r="AC1150" i="1"/>
  <c r="AC1142" i="1"/>
  <c r="AD1011" i="1"/>
  <c r="AD1245" i="1"/>
  <c r="AC1051" i="1"/>
  <c r="AC1269" i="1"/>
  <c r="AG1269" i="1"/>
  <c r="AC1261" i="1"/>
  <c r="AD1261" i="1"/>
  <c r="AC1253" i="1"/>
  <c r="AG1253" i="1"/>
  <c r="AS1083" i="1"/>
  <c r="AS1075" i="1"/>
  <c r="AS1043" i="1"/>
  <c r="AS1019" i="1"/>
  <c r="AS987" i="1"/>
  <c r="AS979" i="1"/>
  <c r="AS955" i="1"/>
  <c r="AS947" i="1"/>
  <c r="AI1269" i="1"/>
  <c r="AI1261" i="1"/>
  <c r="AI1253" i="1"/>
  <c r="AI1245" i="1"/>
  <c r="AC1273" i="1"/>
  <c r="AD1273" i="1"/>
  <c r="AD1271" i="1"/>
  <c r="AC1271" i="1"/>
  <c r="AG1271" i="1"/>
  <c r="AD1267" i="1"/>
  <c r="AC1267" i="1"/>
  <c r="AG1267" i="1"/>
  <c r="AC1265" i="1"/>
  <c r="AD1265" i="1"/>
  <c r="AD1263" i="1"/>
  <c r="AC1263" i="1"/>
  <c r="AG1263" i="1"/>
  <c r="AD1259" i="1"/>
  <c r="AC1259" i="1"/>
  <c r="AG1259" i="1"/>
  <c r="AC1257" i="1"/>
  <c r="AD1257" i="1"/>
  <c r="AD1255" i="1"/>
  <c r="AC1255" i="1"/>
  <c r="AG1255" i="1"/>
  <c r="AD1251" i="1"/>
  <c r="AG1251" i="1"/>
  <c r="AC1251" i="1"/>
  <c r="AC1249" i="1"/>
  <c r="AD1249" i="1"/>
  <c r="AG1249" i="1"/>
  <c r="AD1247" i="1"/>
  <c r="AG1247" i="1"/>
  <c r="AC1247" i="1"/>
  <c r="AD1243" i="1"/>
  <c r="AG1243" i="1"/>
  <c r="AC1243" i="1"/>
  <c r="AC1241" i="1"/>
  <c r="AD1241" i="1"/>
  <c r="AG1241" i="1"/>
  <c r="AD1239" i="1"/>
  <c r="AG1239" i="1"/>
  <c r="AC1239" i="1"/>
  <c r="AC1237" i="1"/>
  <c r="AI1237" i="1"/>
  <c r="AD1235" i="1"/>
  <c r="AG1235" i="1"/>
  <c r="AC1235" i="1"/>
  <c r="AI1235" i="1"/>
  <c r="AT1235" i="1" s="1"/>
  <c r="AV1235" i="1" s="1"/>
  <c r="AC1233" i="1"/>
  <c r="AD1233" i="1"/>
  <c r="AG1233" i="1"/>
  <c r="AI1233" i="1"/>
  <c r="AD1231" i="1"/>
  <c r="AG1231" i="1"/>
  <c r="AC1231" i="1"/>
  <c r="AI1231" i="1"/>
  <c r="AT1231" i="1" s="1"/>
  <c r="AV1231" i="1" s="1"/>
  <c r="AC1229" i="1"/>
  <c r="AI1229" i="1"/>
  <c r="AD1227" i="1"/>
  <c r="AG1227" i="1"/>
  <c r="AC1227" i="1"/>
  <c r="AI1227" i="1"/>
  <c r="AT1227" i="1" s="1"/>
  <c r="AV1227" i="1" s="1"/>
  <c r="AC1225" i="1"/>
  <c r="AD1225" i="1"/>
  <c r="AG1225" i="1"/>
  <c r="AI1225" i="1"/>
  <c r="AD1223" i="1"/>
  <c r="AG1223" i="1"/>
  <c r="AC1223" i="1"/>
  <c r="AI1223" i="1"/>
  <c r="AT1223" i="1" s="1"/>
  <c r="AV1223" i="1" s="1"/>
  <c r="AC1221" i="1"/>
  <c r="AI1221" i="1"/>
  <c r="AD1219" i="1"/>
  <c r="AG1219" i="1"/>
  <c r="AC1219" i="1"/>
  <c r="AI1219" i="1"/>
  <c r="AT1219" i="1" s="1"/>
  <c r="AV1219" i="1" s="1"/>
  <c r="AC1217" i="1"/>
  <c r="AD1217" i="1"/>
  <c r="AG1217" i="1"/>
  <c r="AI1217" i="1"/>
  <c r="AD1215" i="1"/>
  <c r="AG1215" i="1"/>
  <c r="AC1215" i="1"/>
  <c r="AI1215" i="1"/>
  <c r="AT1215" i="1" s="1"/>
  <c r="AV1215" i="1" s="1"/>
  <c r="AC1213" i="1"/>
  <c r="AI1213" i="1"/>
  <c r="AD1211" i="1"/>
  <c r="AG1211" i="1"/>
  <c r="AC1211" i="1"/>
  <c r="AI1211" i="1"/>
  <c r="AT1211" i="1" s="1"/>
  <c r="AV1211" i="1" s="1"/>
  <c r="AC1209" i="1"/>
  <c r="AD1209" i="1"/>
  <c r="AG1209" i="1"/>
  <c r="AI1209" i="1"/>
  <c r="AD1207" i="1"/>
  <c r="AG1207" i="1"/>
  <c r="AC1207" i="1"/>
  <c r="AI1207" i="1"/>
  <c r="AT1207" i="1" s="1"/>
  <c r="AV1207" i="1" s="1"/>
  <c r="AC1205" i="1"/>
  <c r="AI1205" i="1"/>
  <c r="AD1203" i="1"/>
  <c r="AG1203" i="1"/>
  <c r="AC1203" i="1"/>
  <c r="AI1203" i="1"/>
  <c r="AT1203" i="1" s="1"/>
  <c r="AV1203" i="1" s="1"/>
  <c r="AC1201" i="1"/>
  <c r="AD1201" i="1"/>
  <c r="AG1201" i="1"/>
  <c r="AI1201" i="1"/>
  <c r="AD1199" i="1"/>
  <c r="AG1199" i="1"/>
  <c r="AC1199" i="1"/>
  <c r="AI1199" i="1"/>
  <c r="AT1199" i="1" s="1"/>
  <c r="AV1199" i="1" s="1"/>
  <c r="AC1197" i="1"/>
  <c r="AI1197" i="1"/>
  <c r="AD1195" i="1"/>
  <c r="AG1195" i="1"/>
  <c r="AC1195" i="1"/>
  <c r="AI1195" i="1"/>
  <c r="AT1195" i="1" s="1"/>
  <c r="AV1195" i="1" s="1"/>
  <c r="AC1193" i="1"/>
  <c r="AD1193" i="1"/>
  <c r="AG1193" i="1"/>
  <c r="AI1193" i="1"/>
  <c r="AD1191" i="1"/>
  <c r="AG1191" i="1"/>
  <c r="AC1191" i="1"/>
  <c r="AI1191" i="1"/>
  <c r="AT1191" i="1" s="1"/>
  <c r="AV1191" i="1" s="1"/>
  <c r="AC1189" i="1"/>
  <c r="AI1189" i="1"/>
  <c r="AD1187" i="1"/>
  <c r="AG1187" i="1"/>
  <c r="AC1187" i="1"/>
  <c r="AI1187" i="1"/>
  <c r="AT1187" i="1" s="1"/>
  <c r="AV1187" i="1" s="1"/>
  <c r="AC1185" i="1"/>
  <c r="AD1185" i="1"/>
  <c r="AG1185" i="1"/>
  <c r="AI1185" i="1"/>
  <c r="AD1183" i="1"/>
  <c r="AG1183" i="1"/>
  <c r="AC1183" i="1"/>
  <c r="AI1183" i="1"/>
  <c r="AT1183" i="1" s="1"/>
  <c r="AV1183" i="1" s="1"/>
  <c r="AC1181" i="1"/>
  <c r="AI1181" i="1"/>
  <c r="AD1179" i="1"/>
  <c r="AG1179" i="1"/>
  <c r="AC1179" i="1"/>
  <c r="AI1179" i="1"/>
  <c r="AT1179" i="1" s="1"/>
  <c r="AV1179" i="1" s="1"/>
  <c r="AC1177" i="1"/>
  <c r="AD1177" i="1"/>
  <c r="AG1177" i="1"/>
  <c r="AI1177" i="1"/>
  <c r="AD1175" i="1"/>
  <c r="AG1175" i="1"/>
  <c r="AC1175" i="1"/>
  <c r="AI1175" i="1"/>
  <c r="AT1175" i="1" s="1"/>
  <c r="AV1175" i="1" s="1"/>
  <c r="AC1173" i="1"/>
  <c r="AI1173" i="1"/>
  <c r="AD1171" i="1"/>
  <c r="AG1171" i="1"/>
  <c r="AC1171" i="1"/>
  <c r="AI1171" i="1"/>
  <c r="AT1171" i="1" s="1"/>
  <c r="AV1171" i="1" s="1"/>
  <c r="AC1169" i="1"/>
  <c r="AD1169" i="1"/>
  <c r="AG1169" i="1"/>
  <c r="AI1169" i="1"/>
  <c r="AD1167" i="1"/>
  <c r="AG1167" i="1"/>
  <c r="AC1167" i="1"/>
  <c r="AI1167" i="1"/>
  <c r="AT1167" i="1" s="1"/>
  <c r="AV1167" i="1" s="1"/>
  <c r="AC1165" i="1"/>
  <c r="AI1165" i="1"/>
  <c r="AD1163" i="1"/>
  <c r="AG1163" i="1"/>
  <c r="AC1163" i="1"/>
  <c r="AI1163" i="1"/>
  <c r="AT1163" i="1" s="1"/>
  <c r="AV1163" i="1" s="1"/>
  <c r="AC1161" i="1"/>
  <c r="AD1161" i="1"/>
  <c r="AG1161" i="1"/>
  <c r="AI1161" i="1"/>
  <c r="AD1159" i="1"/>
  <c r="AG1159" i="1"/>
  <c r="AC1159" i="1"/>
  <c r="AI1159" i="1"/>
  <c r="AT1159" i="1" s="1"/>
  <c r="AV1159" i="1" s="1"/>
  <c r="AC1157" i="1"/>
  <c r="AI1157" i="1"/>
  <c r="AD1155" i="1"/>
  <c r="AG1155" i="1"/>
  <c r="AC1155" i="1"/>
  <c r="AI1155" i="1"/>
  <c r="AT1155" i="1" s="1"/>
  <c r="AV1155" i="1" s="1"/>
  <c r="AC1153" i="1"/>
  <c r="AD1153" i="1"/>
  <c r="AG1153" i="1"/>
  <c r="AI1153" i="1"/>
  <c r="AD1151" i="1"/>
  <c r="AG1151" i="1"/>
  <c r="AC1151" i="1"/>
  <c r="AI1151" i="1"/>
  <c r="AT1151" i="1" s="1"/>
  <c r="AV1151" i="1" s="1"/>
  <c r="AC1149" i="1"/>
  <c r="AI1149" i="1"/>
  <c r="AD1147" i="1"/>
  <c r="AG1147" i="1"/>
  <c r="AC1147" i="1"/>
  <c r="AI1147" i="1"/>
  <c r="AT1147" i="1" s="1"/>
  <c r="AV1147" i="1" s="1"/>
  <c r="AC1145" i="1"/>
  <c r="AD1145" i="1"/>
  <c r="AG1145" i="1"/>
  <c r="AI1145" i="1"/>
  <c r="AD1143" i="1"/>
  <c r="AG1143" i="1"/>
  <c r="AC1143" i="1"/>
  <c r="AI1143" i="1"/>
  <c r="AT1143" i="1" s="1"/>
  <c r="AV1143" i="1" s="1"/>
  <c r="AC1141" i="1"/>
  <c r="AI1141" i="1"/>
  <c r="AD1139" i="1"/>
  <c r="AG1139" i="1"/>
  <c r="AC1139" i="1"/>
  <c r="AI1139" i="1"/>
  <c r="AT1139" i="1" s="1"/>
  <c r="AV1139" i="1" s="1"/>
  <c r="AC1137" i="1"/>
  <c r="AD1137" i="1"/>
  <c r="AG1137" i="1"/>
  <c r="AI1137" i="1"/>
  <c r="AD1135" i="1"/>
  <c r="AG1135" i="1"/>
  <c r="AC1135" i="1"/>
  <c r="AI1135" i="1"/>
  <c r="AT1135" i="1" s="1"/>
  <c r="AV1135" i="1" s="1"/>
  <c r="AC1133" i="1"/>
  <c r="AI1133" i="1"/>
  <c r="AD1131" i="1"/>
  <c r="AG1131" i="1"/>
  <c r="AC1131" i="1"/>
  <c r="AI1131" i="1"/>
  <c r="AT1131" i="1" s="1"/>
  <c r="AV1131" i="1" s="1"/>
  <c r="AC1129" i="1"/>
  <c r="AD1129" i="1"/>
  <c r="AG1129" i="1"/>
  <c r="AI1129" i="1"/>
  <c r="AD1127" i="1"/>
  <c r="AG1127" i="1"/>
  <c r="AC1127" i="1"/>
  <c r="AI1127" i="1"/>
  <c r="AT1127" i="1" s="1"/>
  <c r="AV1127" i="1" s="1"/>
  <c r="AC1125" i="1"/>
  <c r="AI1125" i="1"/>
  <c r="AD1123" i="1"/>
  <c r="AG1123" i="1"/>
  <c r="AC1123" i="1"/>
  <c r="AI1123" i="1"/>
  <c r="AT1123" i="1" s="1"/>
  <c r="AV1123" i="1" s="1"/>
  <c r="AC1121" i="1"/>
  <c r="AD1121" i="1"/>
  <c r="AG1121" i="1"/>
  <c r="AI1121" i="1"/>
  <c r="AD1119" i="1"/>
  <c r="AG1119" i="1"/>
  <c r="AC1119" i="1"/>
  <c r="AI1119" i="1"/>
  <c r="AT1119" i="1" s="1"/>
  <c r="AV1119" i="1" s="1"/>
  <c r="AC1117" i="1"/>
  <c r="AI1117" i="1"/>
  <c r="AD1115" i="1"/>
  <c r="AG1115" i="1"/>
  <c r="AC1115" i="1"/>
  <c r="AI1115" i="1"/>
  <c r="AT1115" i="1" s="1"/>
  <c r="AV1115" i="1" s="1"/>
  <c r="AC1113" i="1"/>
  <c r="AD1113" i="1"/>
  <c r="AG1113" i="1"/>
  <c r="AI1113" i="1"/>
  <c r="AD1111" i="1"/>
  <c r="AG1111" i="1"/>
  <c r="AC1111" i="1"/>
  <c r="AI1111" i="1"/>
  <c r="AT1111" i="1" s="1"/>
  <c r="AV1111" i="1" s="1"/>
  <c r="AC1109" i="1"/>
  <c r="AI1109" i="1"/>
  <c r="AD1107" i="1"/>
  <c r="AG1107" i="1"/>
  <c r="AC1107" i="1"/>
  <c r="AI1107" i="1"/>
  <c r="AT1107" i="1" s="1"/>
  <c r="AV1107" i="1" s="1"/>
  <c r="AC1105" i="1"/>
  <c r="AD1105" i="1"/>
  <c r="AG1105" i="1"/>
  <c r="AI1105" i="1"/>
  <c r="AD1103" i="1"/>
  <c r="AG1103" i="1"/>
  <c r="AC1103" i="1"/>
  <c r="AI1103" i="1"/>
  <c r="AT1103" i="1" s="1"/>
  <c r="AV1103" i="1" s="1"/>
  <c r="AC1101" i="1"/>
  <c r="AI1101" i="1"/>
  <c r="AD1099" i="1"/>
  <c r="AG1099" i="1"/>
  <c r="AC1099" i="1"/>
  <c r="AI1099" i="1"/>
  <c r="AT1099" i="1" s="1"/>
  <c r="AV1099" i="1" s="1"/>
  <c r="AC1097" i="1"/>
  <c r="AD1097" i="1"/>
  <c r="AG1097" i="1"/>
  <c r="AI1097" i="1"/>
  <c r="AD1095" i="1"/>
  <c r="AG1095" i="1"/>
  <c r="AC1095" i="1"/>
  <c r="AI1095" i="1"/>
  <c r="AT1095" i="1" s="1"/>
  <c r="AV1095" i="1" s="1"/>
  <c r="AD1093" i="1"/>
  <c r="AC1093" i="1"/>
  <c r="AI1093" i="1"/>
  <c r="AG1091" i="1"/>
  <c r="AC1091" i="1"/>
  <c r="AI1091" i="1"/>
  <c r="AT1091" i="1" s="1"/>
  <c r="AV1091" i="1" s="1"/>
  <c r="AC1089" i="1"/>
  <c r="AD1089" i="1"/>
  <c r="AG1089" i="1"/>
  <c r="AI1089" i="1"/>
  <c r="AC1087" i="1"/>
  <c r="AD1087" i="1"/>
  <c r="AG1087" i="1"/>
  <c r="AI1087" i="1"/>
  <c r="AT1087" i="1" s="1"/>
  <c r="AV1087" i="1" s="1"/>
  <c r="AC1085" i="1"/>
  <c r="AD1085" i="1"/>
  <c r="AI1085" i="1"/>
  <c r="AG1083" i="1"/>
  <c r="AD1083" i="1"/>
  <c r="AI1083" i="1"/>
  <c r="AT1083" i="1" s="1"/>
  <c r="AV1083" i="1" s="1"/>
  <c r="AC1081" i="1"/>
  <c r="AD1081" i="1"/>
  <c r="AG1081" i="1"/>
  <c r="AI1081" i="1"/>
  <c r="AC1079" i="1"/>
  <c r="AD1079" i="1"/>
  <c r="AG1079" i="1"/>
  <c r="AI1079" i="1"/>
  <c r="AT1079" i="1" s="1"/>
  <c r="AV1079" i="1" s="1"/>
  <c r="AC1077" i="1"/>
  <c r="AD1077" i="1"/>
  <c r="AI1077" i="1"/>
  <c r="AG1075" i="1"/>
  <c r="AC1075" i="1"/>
  <c r="AI1075" i="1"/>
  <c r="AC1073" i="1"/>
  <c r="AD1073" i="1"/>
  <c r="AG1073" i="1"/>
  <c r="AI1073" i="1"/>
  <c r="AC1071" i="1"/>
  <c r="AD1071" i="1"/>
  <c r="AG1071" i="1"/>
  <c r="AI1071" i="1"/>
  <c r="AT1071" i="1" s="1"/>
  <c r="AV1071" i="1" s="1"/>
  <c r="AC1069" i="1"/>
  <c r="AD1069" i="1"/>
  <c r="AI1069" i="1"/>
  <c r="AG1067" i="1"/>
  <c r="AD1067" i="1"/>
  <c r="AI1067" i="1"/>
  <c r="AT1067" i="1" s="1"/>
  <c r="AV1067" i="1" s="1"/>
  <c r="AC1065" i="1"/>
  <c r="AD1065" i="1"/>
  <c r="AG1065" i="1"/>
  <c r="AI1065" i="1"/>
  <c r="AC1063" i="1"/>
  <c r="AD1063" i="1"/>
  <c r="AG1063" i="1"/>
  <c r="AI1063" i="1"/>
  <c r="AT1063" i="1" s="1"/>
  <c r="AV1063" i="1" s="1"/>
  <c r="AC1061" i="1"/>
  <c r="AD1061" i="1"/>
  <c r="AI1061" i="1"/>
  <c r="AG1059" i="1"/>
  <c r="AC1059" i="1"/>
  <c r="AI1059" i="1"/>
  <c r="AT1059" i="1" s="1"/>
  <c r="AV1059" i="1" s="1"/>
  <c r="AC1057" i="1"/>
  <c r="AD1057" i="1"/>
  <c r="AG1057" i="1"/>
  <c r="AI1057" i="1"/>
  <c r="AC1055" i="1"/>
  <c r="AD1055" i="1"/>
  <c r="AG1055" i="1"/>
  <c r="AI1055" i="1"/>
  <c r="AT1055" i="1" s="1"/>
  <c r="AV1055" i="1" s="1"/>
  <c r="AC1053" i="1"/>
  <c r="AD1053" i="1"/>
  <c r="AI1053" i="1"/>
  <c r="AG1051" i="1"/>
  <c r="AD1051" i="1"/>
  <c r="AI1051" i="1"/>
  <c r="AT1051" i="1" s="1"/>
  <c r="AV1051" i="1" s="1"/>
  <c r="AC1049" i="1"/>
  <c r="AD1049" i="1"/>
  <c r="AG1049" i="1"/>
  <c r="AI1049" i="1"/>
  <c r="AC1047" i="1"/>
  <c r="AD1047" i="1"/>
  <c r="AG1047" i="1"/>
  <c r="AI1047" i="1"/>
  <c r="AT1047" i="1" s="1"/>
  <c r="AV1047" i="1" s="1"/>
  <c r="AC1045" i="1"/>
  <c r="AD1045" i="1"/>
  <c r="AI1045" i="1"/>
  <c r="AG1043" i="1"/>
  <c r="AC1043" i="1"/>
  <c r="AI1043" i="1"/>
  <c r="AT1043" i="1" s="1"/>
  <c r="AV1043" i="1" s="1"/>
  <c r="AC1041" i="1"/>
  <c r="AD1041" i="1"/>
  <c r="AG1041" i="1"/>
  <c r="AI1041" i="1"/>
  <c r="AC1039" i="1"/>
  <c r="AD1039" i="1"/>
  <c r="AG1039" i="1"/>
  <c r="AI1039" i="1"/>
  <c r="AT1039" i="1" s="1"/>
  <c r="AV1039" i="1" s="1"/>
  <c r="AC1037" i="1"/>
  <c r="AD1037" i="1"/>
  <c r="AI1037" i="1"/>
  <c r="AG1035" i="1"/>
  <c r="AD1035" i="1"/>
  <c r="AI1035" i="1"/>
  <c r="AT1035" i="1" s="1"/>
  <c r="AV1035" i="1" s="1"/>
  <c r="AC1033" i="1"/>
  <c r="AD1033" i="1"/>
  <c r="AG1033" i="1"/>
  <c r="AI1033" i="1"/>
  <c r="AC1031" i="1"/>
  <c r="AD1031" i="1"/>
  <c r="AG1031" i="1"/>
  <c r="AI1031" i="1"/>
  <c r="AT1031" i="1" s="1"/>
  <c r="AV1031" i="1" s="1"/>
  <c r="AC1029" i="1"/>
  <c r="AD1029" i="1"/>
  <c r="AI1029" i="1"/>
  <c r="AG1027" i="1"/>
  <c r="AC1027" i="1"/>
  <c r="AI1027" i="1"/>
  <c r="AT1027" i="1" s="1"/>
  <c r="AV1027" i="1" s="1"/>
  <c r="AC1025" i="1"/>
  <c r="AD1025" i="1"/>
  <c r="AG1025" i="1"/>
  <c r="AI1025" i="1"/>
  <c r="AC1023" i="1"/>
  <c r="AD1023" i="1"/>
  <c r="AG1023" i="1"/>
  <c r="AI1023" i="1"/>
  <c r="AT1023" i="1" s="1"/>
  <c r="AV1023" i="1" s="1"/>
  <c r="AC1021" i="1"/>
  <c r="AD1021" i="1"/>
  <c r="AI1021" i="1"/>
  <c r="AG1019" i="1"/>
  <c r="AD1019" i="1"/>
  <c r="AI1019" i="1"/>
  <c r="AC1017" i="1"/>
  <c r="AD1017" i="1"/>
  <c r="AG1017" i="1"/>
  <c r="AI1017" i="1"/>
  <c r="AC1015" i="1"/>
  <c r="AD1015" i="1"/>
  <c r="AG1015" i="1"/>
  <c r="AI1015" i="1"/>
  <c r="AT1015" i="1" s="1"/>
  <c r="AV1015" i="1" s="1"/>
  <c r="AC1013" i="1"/>
  <c r="AD1013" i="1"/>
  <c r="AI1013" i="1"/>
  <c r="AG1011" i="1"/>
  <c r="AC1011" i="1"/>
  <c r="AI1011" i="1"/>
  <c r="AT1011" i="1" s="1"/>
  <c r="AV1011" i="1" s="1"/>
  <c r="AC1009" i="1"/>
  <c r="AD1009" i="1"/>
  <c r="AG1009" i="1"/>
  <c r="AI1009" i="1"/>
  <c r="AC1007" i="1"/>
  <c r="AD1007" i="1"/>
  <c r="AG1007" i="1"/>
  <c r="AI1007" i="1"/>
  <c r="AT1007" i="1" s="1"/>
  <c r="AV1007" i="1" s="1"/>
  <c r="AC1005" i="1"/>
  <c r="AD1005" i="1"/>
  <c r="AI1005" i="1"/>
  <c r="AG1003" i="1"/>
  <c r="AD1003" i="1"/>
  <c r="AI1003" i="1"/>
  <c r="AT1003" i="1" s="1"/>
  <c r="AV1003" i="1" s="1"/>
  <c r="AC1001" i="1"/>
  <c r="AD1001" i="1"/>
  <c r="AG1001" i="1"/>
  <c r="AI1001" i="1"/>
  <c r="AC999" i="1"/>
  <c r="AD999" i="1"/>
  <c r="AG999" i="1"/>
  <c r="AI999" i="1"/>
  <c r="AT999" i="1" s="1"/>
  <c r="AV999" i="1" s="1"/>
  <c r="AC997" i="1"/>
  <c r="AD997" i="1"/>
  <c r="AI997" i="1"/>
  <c r="AG995" i="1"/>
  <c r="AC995" i="1"/>
  <c r="AI995" i="1"/>
  <c r="AT995" i="1" s="1"/>
  <c r="AV995" i="1" s="1"/>
  <c r="AC993" i="1"/>
  <c r="AD993" i="1"/>
  <c r="AG993" i="1"/>
  <c r="AI993" i="1"/>
  <c r="AC991" i="1"/>
  <c r="AD991" i="1"/>
  <c r="AG991" i="1"/>
  <c r="AI991" i="1"/>
  <c r="AT991" i="1" s="1"/>
  <c r="AV991" i="1" s="1"/>
  <c r="AC989" i="1"/>
  <c r="AD989" i="1"/>
  <c r="AI989" i="1"/>
  <c r="AG987" i="1"/>
  <c r="AD987" i="1"/>
  <c r="AI987" i="1"/>
  <c r="AT987" i="1" s="1"/>
  <c r="AV987" i="1" s="1"/>
  <c r="AC985" i="1"/>
  <c r="AD985" i="1"/>
  <c r="AG985" i="1"/>
  <c r="AI985" i="1"/>
  <c r="AC983" i="1"/>
  <c r="AD983" i="1"/>
  <c r="AG983" i="1"/>
  <c r="AI983" i="1"/>
  <c r="AT983" i="1" s="1"/>
  <c r="AV983" i="1" s="1"/>
  <c r="AC981" i="1"/>
  <c r="AD981" i="1"/>
  <c r="AI981" i="1"/>
  <c r="AG979" i="1"/>
  <c r="AC979" i="1"/>
  <c r="AI979" i="1"/>
  <c r="AC977" i="1"/>
  <c r="AD977" i="1"/>
  <c r="AG977" i="1"/>
  <c r="AI977" i="1"/>
  <c r="AC975" i="1"/>
  <c r="AD975" i="1"/>
  <c r="AG975" i="1"/>
  <c r="AI975" i="1"/>
  <c r="AT975" i="1" s="1"/>
  <c r="AV975" i="1" s="1"/>
  <c r="AC973" i="1"/>
  <c r="AD973" i="1"/>
  <c r="AI973" i="1"/>
  <c r="AG971" i="1"/>
  <c r="AD971" i="1"/>
  <c r="AI971" i="1"/>
  <c r="AT971" i="1" s="1"/>
  <c r="AV971" i="1" s="1"/>
  <c r="AC969" i="1"/>
  <c r="AD969" i="1"/>
  <c r="AG969" i="1"/>
  <c r="AI969" i="1"/>
  <c r="AC967" i="1"/>
  <c r="AD967" i="1"/>
  <c r="AG967" i="1"/>
  <c r="AI967" i="1"/>
  <c r="AT967" i="1" s="1"/>
  <c r="AV967" i="1" s="1"/>
  <c r="AC965" i="1"/>
  <c r="AD965" i="1"/>
  <c r="AI965" i="1"/>
  <c r="AG963" i="1"/>
  <c r="AC963" i="1"/>
  <c r="AI963" i="1"/>
  <c r="AT963" i="1" s="1"/>
  <c r="AV963" i="1" s="1"/>
  <c r="AC961" i="1"/>
  <c r="AD961" i="1"/>
  <c r="AG961" i="1"/>
  <c r="AI961" i="1"/>
  <c r="AC959" i="1"/>
  <c r="AD959" i="1"/>
  <c r="AG959" i="1"/>
  <c r="AI959" i="1"/>
  <c r="AT959" i="1" s="1"/>
  <c r="AV959" i="1" s="1"/>
  <c r="AC957" i="1"/>
  <c r="AD957" i="1"/>
  <c r="AI957" i="1"/>
  <c r="AG955" i="1"/>
  <c r="AD955" i="1"/>
  <c r="AI955" i="1"/>
  <c r="AT955" i="1" s="1"/>
  <c r="AV955" i="1" s="1"/>
  <c r="AC953" i="1"/>
  <c r="AD953" i="1"/>
  <c r="AG953" i="1"/>
  <c r="AI953" i="1"/>
  <c r="AC951" i="1"/>
  <c r="AD951" i="1"/>
  <c r="AG951" i="1"/>
  <c r="AI951" i="1"/>
  <c r="AT951" i="1" s="1"/>
  <c r="AV951" i="1" s="1"/>
  <c r="AC949" i="1"/>
  <c r="AD949" i="1"/>
  <c r="AI949" i="1"/>
  <c r="AG947" i="1"/>
  <c r="AC947" i="1"/>
  <c r="AI947" i="1"/>
  <c r="AC945" i="1"/>
  <c r="AD945" i="1"/>
  <c r="AG945" i="1"/>
  <c r="AI945" i="1"/>
  <c r="AC943" i="1"/>
  <c r="AD943" i="1"/>
  <c r="AG943" i="1"/>
  <c r="AI943" i="1"/>
  <c r="AT943" i="1" s="1"/>
  <c r="AV943" i="1" s="1"/>
  <c r="AC941" i="1"/>
  <c r="AD941" i="1"/>
  <c r="AI941" i="1"/>
  <c r="AG939" i="1"/>
  <c r="AD939" i="1"/>
  <c r="AI939" i="1"/>
  <c r="AT939" i="1" s="1"/>
  <c r="AV939" i="1" s="1"/>
  <c r="AC937" i="1"/>
  <c r="AD937" i="1"/>
  <c r="AG937" i="1"/>
  <c r="AI937" i="1"/>
  <c r="AC935" i="1"/>
  <c r="AD935" i="1"/>
  <c r="AG935" i="1"/>
  <c r="AI935" i="1"/>
  <c r="AT935" i="1" s="1"/>
  <c r="AV935" i="1" s="1"/>
  <c r="AC933" i="1"/>
  <c r="AD933" i="1"/>
  <c r="AI933" i="1"/>
  <c r="AU1273" i="1"/>
  <c r="AU1271" i="1"/>
  <c r="AU1269" i="1"/>
  <c r="AU1267" i="1"/>
  <c r="AU1265" i="1"/>
  <c r="AU1263" i="1"/>
  <c r="AU1261" i="1"/>
  <c r="AU1259" i="1"/>
  <c r="AU1257" i="1"/>
  <c r="AU1255" i="1"/>
  <c r="AU1253" i="1"/>
  <c r="AU1251" i="1"/>
  <c r="AU124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19" i="1"/>
  <c r="AU1217" i="1"/>
  <c r="AU1215" i="1"/>
  <c r="AU1213" i="1"/>
  <c r="AU1211" i="1"/>
  <c r="AU1209" i="1"/>
  <c r="AU1207" i="1"/>
  <c r="AU1205" i="1"/>
  <c r="AU1203" i="1"/>
  <c r="AU1201" i="1"/>
  <c r="AU1199" i="1"/>
  <c r="AU1197" i="1"/>
  <c r="AU1195" i="1"/>
  <c r="AU1193" i="1"/>
  <c r="AU1191" i="1"/>
  <c r="AU1189" i="1"/>
  <c r="AU1187" i="1"/>
  <c r="AU1185" i="1"/>
  <c r="AU1183" i="1"/>
  <c r="AU1181" i="1"/>
  <c r="AU1179" i="1"/>
  <c r="AU1177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33" i="1"/>
  <c r="AU1131" i="1"/>
  <c r="AU1129" i="1"/>
  <c r="AU1127" i="1"/>
  <c r="AU1125" i="1"/>
  <c r="AU1123" i="1"/>
  <c r="AU1121" i="1"/>
  <c r="AU1119" i="1"/>
  <c r="AU1117" i="1"/>
  <c r="AU1115" i="1"/>
  <c r="AU1113" i="1"/>
  <c r="AU1111" i="1"/>
  <c r="AU1109" i="1"/>
  <c r="AU1107" i="1"/>
  <c r="AU1105" i="1"/>
  <c r="AU1103" i="1"/>
  <c r="AU1101" i="1"/>
  <c r="AU1099" i="1"/>
  <c r="AU1097" i="1"/>
  <c r="AU1095" i="1"/>
  <c r="AU1093" i="1"/>
  <c r="AU1091" i="1"/>
  <c r="AU1089" i="1"/>
  <c r="AU1087" i="1"/>
  <c r="AU1085" i="1"/>
  <c r="AU1083" i="1"/>
  <c r="AU1081" i="1"/>
  <c r="AU1079" i="1"/>
  <c r="AU1077" i="1"/>
  <c r="AU1075" i="1"/>
  <c r="AU1073" i="1"/>
  <c r="AU1071" i="1"/>
  <c r="AU1069" i="1"/>
  <c r="AU1067" i="1"/>
  <c r="AU1065" i="1"/>
  <c r="AU1063" i="1"/>
  <c r="AU1061" i="1"/>
  <c r="AU1059" i="1"/>
  <c r="AU1057" i="1"/>
  <c r="AU1055" i="1"/>
  <c r="AU1053" i="1"/>
  <c r="AU1051" i="1"/>
  <c r="AU1049" i="1"/>
  <c r="AU1047" i="1"/>
  <c r="AU1045" i="1"/>
  <c r="AU1043" i="1"/>
  <c r="AU1041" i="1"/>
  <c r="AU1039" i="1"/>
  <c r="AU1037" i="1"/>
  <c r="AU1035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S1273" i="1"/>
  <c r="AT1273" i="1" s="1"/>
  <c r="AV1273" i="1" s="1"/>
  <c r="AS1271" i="1"/>
  <c r="AT1271" i="1" s="1"/>
  <c r="AV1271" i="1" s="1"/>
  <c r="AS1269" i="1"/>
  <c r="AS1267" i="1"/>
  <c r="AT1267" i="1" s="1"/>
  <c r="AV1267" i="1" s="1"/>
  <c r="AS1265" i="1"/>
  <c r="AT1265" i="1" s="1"/>
  <c r="AV1265" i="1" s="1"/>
  <c r="AS1263" i="1"/>
  <c r="AT1263" i="1" s="1"/>
  <c r="AV1263" i="1" s="1"/>
  <c r="AS1261" i="1"/>
  <c r="AS1259" i="1"/>
  <c r="AT1259" i="1" s="1"/>
  <c r="AV1259" i="1" s="1"/>
  <c r="AS1257" i="1"/>
  <c r="AT1257" i="1" s="1"/>
  <c r="AV1257" i="1" s="1"/>
  <c r="AS1255" i="1"/>
  <c r="AT1255" i="1" s="1"/>
  <c r="AV1255" i="1" s="1"/>
  <c r="AS1253" i="1"/>
  <c r="AS1251" i="1"/>
  <c r="AT1251" i="1" s="1"/>
  <c r="AV1251" i="1" s="1"/>
  <c r="AS1249" i="1"/>
  <c r="AT1249" i="1" s="1"/>
  <c r="AV1249" i="1" s="1"/>
  <c r="AS1247" i="1"/>
  <c r="AT1247" i="1" s="1"/>
  <c r="AV1247" i="1" s="1"/>
  <c r="AS1245" i="1"/>
  <c r="AS1243" i="1"/>
  <c r="AT1243" i="1" s="1"/>
  <c r="AV1243" i="1" s="1"/>
  <c r="AS1241" i="1"/>
  <c r="AT1241" i="1" s="1"/>
  <c r="AV1241" i="1" s="1"/>
  <c r="AS1239" i="1"/>
  <c r="AT1239" i="1" s="1"/>
  <c r="AV1239" i="1" s="1"/>
  <c r="AS1237" i="1"/>
  <c r="AS1233" i="1"/>
  <c r="AS1229" i="1"/>
  <c r="AS1225" i="1"/>
  <c r="AS1221" i="1"/>
  <c r="AS1217" i="1"/>
  <c r="AS1213" i="1"/>
  <c r="AS1209" i="1"/>
  <c r="AS1205" i="1"/>
  <c r="AS1201" i="1"/>
  <c r="AS1197" i="1"/>
  <c r="AS1193" i="1"/>
  <c r="AS1189" i="1"/>
  <c r="AS1185" i="1"/>
  <c r="AS1181" i="1"/>
  <c r="AS1177" i="1"/>
  <c r="AS1173" i="1"/>
  <c r="AS1169" i="1"/>
  <c r="AS1165" i="1"/>
  <c r="AS1161" i="1"/>
  <c r="AS1157" i="1"/>
  <c r="AS1153" i="1"/>
  <c r="AS1149" i="1"/>
  <c r="AS1145" i="1"/>
  <c r="AS1141" i="1"/>
  <c r="AS1137" i="1"/>
  <c r="AS1133" i="1"/>
  <c r="AS1129" i="1"/>
  <c r="AS1125" i="1"/>
  <c r="AS1121" i="1"/>
  <c r="AS1117" i="1"/>
  <c r="AS1113" i="1"/>
  <c r="AS1109" i="1"/>
  <c r="AS1105" i="1"/>
  <c r="AS1101" i="1"/>
  <c r="AS1097" i="1"/>
  <c r="AS1093" i="1"/>
  <c r="AS1089" i="1"/>
  <c r="AS1085" i="1"/>
  <c r="AS1081" i="1"/>
  <c r="AS1077" i="1"/>
  <c r="AS1073" i="1"/>
  <c r="AS1069" i="1"/>
  <c r="AS1065" i="1"/>
  <c r="AS1061" i="1"/>
  <c r="AS1057" i="1"/>
  <c r="AS1053" i="1"/>
  <c r="AS1049" i="1"/>
  <c r="AS1045" i="1"/>
  <c r="AS1041" i="1"/>
  <c r="AS1037" i="1"/>
  <c r="AS1033" i="1"/>
  <c r="AS1029" i="1"/>
  <c r="AS1025" i="1"/>
  <c r="AS1021" i="1"/>
  <c r="AS1017" i="1"/>
  <c r="AS1013" i="1"/>
  <c r="AS1009" i="1"/>
  <c r="AS1005" i="1"/>
  <c r="AS1001" i="1"/>
  <c r="AS997" i="1"/>
  <c r="AS993" i="1"/>
  <c r="AS989" i="1"/>
  <c r="AS985" i="1"/>
  <c r="AS981" i="1"/>
  <c r="AS977" i="1"/>
  <c r="AS973" i="1"/>
  <c r="AS969" i="1"/>
  <c r="AS965" i="1"/>
  <c r="AS961" i="1"/>
  <c r="AS957" i="1"/>
  <c r="AS953" i="1"/>
  <c r="AS949" i="1"/>
  <c r="AS945" i="1"/>
  <c r="AS941" i="1"/>
  <c r="AS937" i="1"/>
  <c r="AS933" i="1"/>
  <c r="AG1273" i="1"/>
  <c r="AG1265" i="1"/>
  <c r="AG1257" i="1"/>
  <c r="AG1245" i="1"/>
  <c r="AG1229" i="1"/>
  <c r="AG1213" i="1"/>
  <c r="AG1197" i="1"/>
  <c r="AG1181" i="1"/>
  <c r="AG1165" i="1"/>
  <c r="AG1149" i="1"/>
  <c r="AG1133" i="1"/>
  <c r="AG1117" i="1"/>
  <c r="AG1101" i="1"/>
  <c r="AG1085" i="1"/>
  <c r="AG1069" i="1"/>
  <c r="AG1053" i="1"/>
  <c r="AG1037" i="1"/>
  <c r="AG1021" i="1"/>
  <c r="AG1005" i="1"/>
  <c r="AG989" i="1"/>
  <c r="AG973" i="1"/>
  <c r="AG957" i="1"/>
  <c r="AG941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D1091" i="1"/>
  <c r="AD1059" i="1"/>
  <c r="AD1027" i="1"/>
  <c r="AD995" i="1"/>
  <c r="AD963" i="1"/>
  <c r="AC1067" i="1"/>
  <c r="AC1035" i="1"/>
  <c r="AC1003" i="1"/>
  <c r="AC971" i="1"/>
  <c r="AC939" i="1"/>
  <c r="AE922" i="1"/>
  <c r="AD1236" i="1"/>
  <c r="AS1236" i="1"/>
  <c r="AD1234" i="1"/>
  <c r="AS1234" i="1"/>
  <c r="AT1234" i="1" s="1"/>
  <c r="AV1234" i="1" s="1"/>
  <c r="AD1232" i="1"/>
  <c r="AS1232" i="1"/>
  <c r="AD1230" i="1"/>
  <c r="AS1230" i="1"/>
  <c r="AT1230" i="1" s="1"/>
  <c r="AV1230" i="1" s="1"/>
  <c r="AD1228" i="1"/>
  <c r="AS1228" i="1"/>
  <c r="AD1226" i="1"/>
  <c r="AS1226" i="1"/>
  <c r="AD1224" i="1"/>
  <c r="AS1224" i="1"/>
  <c r="AD1222" i="1"/>
  <c r="AS1222" i="1"/>
  <c r="AT1222" i="1" s="1"/>
  <c r="AV1222" i="1" s="1"/>
  <c r="AD1220" i="1"/>
  <c r="AS1220" i="1"/>
  <c r="AD1218" i="1"/>
  <c r="AS1218" i="1"/>
  <c r="AD1216" i="1"/>
  <c r="AS1216" i="1"/>
  <c r="AD1214" i="1"/>
  <c r="AS1214" i="1"/>
  <c r="AT1214" i="1" s="1"/>
  <c r="AV1214" i="1" s="1"/>
  <c r="AD1212" i="1"/>
  <c r="AS1212" i="1"/>
  <c r="AD1210" i="1"/>
  <c r="AS1210" i="1"/>
  <c r="AD1208" i="1"/>
  <c r="AS1208" i="1"/>
  <c r="AD1206" i="1"/>
  <c r="AS1206" i="1"/>
  <c r="AT1206" i="1" s="1"/>
  <c r="AV1206" i="1" s="1"/>
  <c r="AD1204" i="1"/>
  <c r="AS1204" i="1"/>
  <c r="AD1202" i="1"/>
  <c r="AS1202" i="1"/>
  <c r="AT1202" i="1" s="1"/>
  <c r="AV1202" i="1" s="1"/>
  <c r="AD1200" i="1"/>
  <c r="AS1200" i="1"/>
  <c r="AD1198" i="1"/>
  <c r="AS1198" i="1"/>
  <c r="AT1198" i="1" s="1"/>
  <c r="AV1198" i="1" s="1"/>
  <c r="AD1196" i="1"/>
  <c r="AS1196" i="1"/>
  <c r="AD1194" i="1"/>
  <c r="AS1194" i="1"/>
  <c r="AD1192" i="1"/>
  <c r="AS1192" i="1"/>
  <c r="AD1190" i="1"/>
  <c r="AS1190" i="1"/>
  <c r="AT1190" i="1" s="1"/>
  <c r="AV1190" i="1" s="1"/>
  <c r="AD1188" i="1"/>
  <c r="AS1188" i="1"/>
  <c r="AD1186" i="1"/>
  <c r="AS1186" i="1"/>
  <c r="AD1184" i="1"/>
  <c r="AS1184" i="1"/>
  <c r="AD1182" i="1"/>
  <c r="AS1182" i="1"/>
  <c r="AT1182" i="1" s="1"/>
  <c r="AV1182" i="1" s="1"/>
  <c r="AD1180" i="1"/>
  <c r="AS1180" i="1"/>
  <c r="AD1178" i="1"/>
  <c r="AS1178" i="1"/>
  <c r="AD1176" i="1"/>
  <c r="AS1176" i="1"/>
  <c r="AD1174" i="1"/>
  <c r="AS1174" i="1"/>
  <c r="AT1174" i="1" s="1"/>
  <c r="AV1174" i="1" s="1"/>
  <c r="AD1172" i="1"/>
  <c r="AS1172" i="1"/>
  <c r="AD1170" i="1"/>
  <c r="AS1170" i="1"/>
  <c r="AT1170" i="1" s="1"/>
  <c r="AV1170" i="1" s="1"/>
  <c r="AD1168" i="1"/>
  <c r="AS1168" i="1"/>
  <c r="AD1166" i="1"/>
  <c r="AS1166" i="1"/>
  <c r="AT1166" i="1" s="1"/>
  <c r="AV1166" i="1" s="1"/>
  <c r="AD1164" i="1"/>
  <c r="AS1164" i="1"/>
  <c r="AD1162" i="1"/>
  <c r="AS1162" i="1"/>
  <c r="AD1160" i="1"/>
  <c r="AS1160" i="1"/>
  <c r="AD1158" i="1"/>
  <c r="AS1158" i="1"/>
  <c r="AT1158" i="1" s="1"/>
  <c r="AV1158" i="1" s="1"/>
  <c r="AD1156" i="1"/>
  <c r="AS1156" i="1"/>
  <c r="AD1154" i="1"/>
  <c r="AS1154" i="1"/>
  <c r="AD1152" i="1"/>
  <c r="AS1152" i="1"/>
  <c r="AD1150" i="1"/>
  <c r="AS1150" i="1"/>
  <c r="AT1150" i="1" s="1"/>
  <c r="AV1150" i="1" s="1"/>
  <c r="AD1148" i="1"/>
  <c r="AS1148" i="1"/>
  <c r="AD1146" i="1"/>
  <c r="AS1146" i="1"/>
  <c r="AD1144" i="1"/>
  <c r="AS1144" i="1"/>
  <c r="AD1142" i="1"/>
  <c r="AS1142" i="1"/>
  <c r="AT1142" i="1" s="1"/>
  <c r="AV1142" i="1" s="1"/>
  <c r="AD1140" i="1"/>
  <c r="AS1140" i="1"/>
  <c r="AD1138" i="1"/>
  <c r="AS1138" i="1"/>
  <c r="AT1138" i="1" s="1"/>
  <c r="AV1138" i="1" s="1"/>
  <c r="AD1136" i="1"/>
  <c r="AS1136" i="1"/>
  <c r="AD1134" i="1"/>
  <c r="AS1134" i="1"/>
  <c r="AD1132" i="1"/>
  <c r="AS1132" i="1"/>
  <c r="AD1130" i="1"/>
  <c r="AS1130" i="1"/>
  <c r="AD1128" i="1"/>
  <c r="AS1128" i="1"/>
  <c r="AD1126" i="1"/>
  <c r="AS1126" i="1"/>
  <c r="AD1124" i="1"/>
  <c r="AS1124" i="1"/>
  <c r="AD1122" i="1"/>
  <c r="AS1122" i="1"/>
  <c r="AT1122" i="1" s="1"/>
  <c r="AV1122" i="1" s="1"/>
  <c r="AD1120" i="1"/>
  <c r="AS1120" i="1"/>
  <c r="AD1118" i="1"/>
  <c r="AS1118" i="1"/>
  <c r="AD1116" i="1"/>
  <c r="AS1116" i="1"/>
  <c r="AD1114" i="1"/>
  <c r="AS1114" i="1"/>
  <c r="AD1112" i="1"/>
  <c r="AS1112" i="1"/>
  <c r="AD1110" i="1"/>
  <c r="AS1110" i="1"/>
  <c r="AD1108" i="1"/>
  <c r="AS1108" i="1"/>
  <c r="AD1106" i="1"/>
  <c r="AS1106" i="1"/>
  <c r="AT1106" i="1" s="1"/>
  <c r="AV1106" i="1" s="1"/>
  <c r="AD1104" i="1"/>
  <c r="AS1104" i="1"/>
  <c r="AD1102" i="1"/>
  <c r="AS1102" i="1"/>
  <c r="AD1100" i="1"/>
  <c r="AS1100" i="1"/>
  <c r="AD1098" i="1"/>
  <c r="AS1098" i="1"/>
  <c r="AD1096" i="1"/>
  <c r="AS1096" i="1"/>
  <c r="AD1094" i="1"/>
  <c r="AS1094" i="1"/>
  <c r="AD1092" i="1"/>
  <c r="AS1092" i="1"/>
  <c r="AC1090" i="1"/>
  <c r="AD1090" i="1"/>
  <c r="AS1090" i="1"/>
  <c r="AC1088" i="1"/>
  <c r="AD1088" i="1"/>
  <c r="AS1088" i="1"/>
  <c r="AT1088" i="1" s="1"/>
  <c r="AV1088" i="1" s="1"/>
  <c r="AC1086" i="1"/>
  <c r="AD1086" i="1"/>
  <c r="AS1086" i="1"/>
  <c r="AT1086" i="1" s="1"/>
  <c r="AV1086" i="1" s="1"/>
  <c r="AC1084" i="1"/>
  <c r="AD1084" i="1"/>
  <c r="AS1084" i="1"/>
  <c r="AT1084" i="1" s="1"/>
  <c r="AV1084" i="1" s="1"/>
  <c r="AC1082" i="1"/>
  <c r="AD1082" i="1"/>
  <c r="AS1082" i="1"/>
  <c r="AC1080" i="1"/>
  <c r="AD1080" i="1"/>
  <c r="AS1080" i="1"/>
  <c r="AT1080" i="1" s="1"/>
  <c r="AV1080" i="1" s="1"/>
  <c r="AC1078" i="1"/>
  <c r="AD1078" i="1"/>
  <c r="AS1078" i="1"/>
  <c r="AC1076" i="1"/>
  <c r="AD1076" i="1"/>
  <c r="AS1076" i="1"/>
  <c r="AT1076" i="1" s="1"/>
  <c r="AV1076" i="1" s="1"/>
  <c r="AC1074" i="1"/>
  <c r="AD1074" i="1"/>
  <c r="AS1074" i="1"/>
  <c r="AC1072" i="1"/>
  <c r="AD1072" i="1"/>
  <c r="AS1072" i="1"/>
  <c r="AT1072" i="1" s="1"/>
  <c r="AV1072" i="1" s="1"/>
  <c r="AC1070" i="1"/>
  <c r="AD1070" i="1"/>
  <c r="AS1070" i="1"/>
  <c r="AC1068" i="1"/>
  <c r="AD1068" i="1"/>
  <c r="AS1068" i="1"/>
  <c r="AT1068" i="1" s="1"/>
  <c r="AV1068" i="1" s="1"/>
  <c r="AC1066" i="1"/>
  <c r="AD1066" i="1"/>
  <c r="AS1066" i="1"/>
  <c r="AC1064" i="1"/>
  <c r="AD1064" i="1"/>
  <c r="AS1064" i="1"/>
  <c r="AT1064" i="1" s="1"/>
  <c r="AV1064" i="1" s="1"/>
  <c r="AC1062" i="1"/>
  <c r="AD1062" i="1"/>
  <c r="AS1062" i="1"/>
  <c r="AC1060" i="1"/>
  <c r="AD1060" i="1"/>
  <c r="AS1060" i="1"/>
  <c r="AT1060" i="1" s="1"/>
  <c r="AV1060" i="1" s="1"/>
  <c r="AC1058" i="1"/>
  <c r="AD1058" i="1"/>
  <c r="AS1058" i="1"/>
  <c r="AC1056" i="1"/>
  <c r="AD1056" i="1"/>
  <c r="AS1056" i="1"/>
  <c r="AT1056" i="1" s="1"/>
  <c r="AV1056" i="1" s="1"/>
  <c r="AC1054" i="1"/>
  <c r="AD1054" i="1"/>
  <c r="AS1054" i="1"/>
  <c r="AC1052" i="1"/>
  <c r="AD1052" i="1"/>
  <c r="AS1052" i="1"/>
  <c r="AT1052" i="1" s="1"/>
  <c r="AV1052" i="1" s="1"/>
  <c r="AC1050" i="1"/>
  <c r="AD1050" i="1"/>
  <c r="AS1050" i="1"/>
  <c r="AC1048" i="1"/>
  <c r="AD1048" i="1"/>
  <c r="AS1048" i="1"/>
  <c r="AT1048" i="1" s="1"/>
  <c r="AV1048" i="1" s="1"/>
  <c r="AC1046" i="1"/>
  <c r="AD1046" i="1"/>
  <c r="AS1046" i="1"/>
  <c r="AC1044" i="1"/>
  <c r="AD1044" i="1"/>
  <c r="AS1044" i="1"/>
  <c r="AT1044" i="1" s="1"/>
  <c r="AV1044" i="1" s="1"/>
  <c r="AC1042" i="1"/>
  <c r="AD1042" i="1"/>
  <c r="AS1042" i="1"/>
  <c r="AC1040" i="1"/>
  <c r="AD1040" i="1"/>
  <c r="AS1040" i="1"/>
  <c r="AT1040" i="1" s="1"/>
  <c r="AV1040" i="1" s="1"/>
  <c r="AC1038" i="1"/>
  <c r="AD1038" i="1"/>
  <c r="AS1038" i="1"/>
  <c r="AC1036" i="1"/>
  <c r="AD1036" i="1"/>
  <c r="AS1036" i="1"/>
  <c r="AT1036" i="1" s="1"/>
  <c r="AV1036" i="1" s="1"/>
  <c r="AC1034" i="1"/>
  <c r="AD1034" i="1"/>
  <c r="AS1034" i="1"/>
  <c r="AC1032" i="1"/>
  <c r="AD1032" i="1"/>
  <c r="AS1032" i="1"/>
  <c r="AT1032" i="1" s="1"/>
  <c r="AV1032" i="1" s="1"/>
  <c r="AC1030" i="1"/>
  <c r="AD1030" i="1"/>
  <c r="AS1030" i="1"/>
  <c r="AC1028" i="1"/>
  <c r="AD1028" i="1"/>
  <c r="AS1028" i="1"/>
  <c r="AT1028" i="1" s="1"/>
  <c r="AV1028" i="1" s="1"/>
  <c r="AC1026" i="1"/>
  <c r="AD1026" i="1"/>
  <c r="AS1026" i="1"/>
  <c r="AC1024" i="1"/>
  <c r="AD1024" i="1"/>
  <c r="AS1024" i="1"/>
  <c r="AT1024" i="1" s="1"/>
  <c r="AV1024" i="1" s="1"/>
  <c r="AC1022" i="1"/>
  <c r="AD1022" i="1"/>
  <c r="AS1022" i="1"/>
  <c r="AC1020" i="1"/>
  <c r="AD1020" i="1"/>
  <c r="AS1020" i="1"/>
  <c r="AT1020" i="1" s="1"/>
  <c r="AV1020" i="1" s="1"/>
  <c r="AC1018" i="1"/>
  <c r="AD1018" i="1"/>
  <c r="AS1018" i="1"/>
  <c r="AC1016" i="1"/>
  <c r="AD1016" i="1"/>
  <c r="AS1016" i="1"/>
  <c r="AT1016" i="1" s="1"/>
  <c r="AV1016" i="1" s="1"/>
  <c r="AC1014" i="1"/>
  <c r="AD1014" i="1"/>
  <c r="AS1014" i="1"/>
  <c r="AC1012" i="1"/>
  <c r="AD1012" i="1"/>
  <c r="AS1012" i="1"/>
  <c r="AT1012" i="1" s="1"/>
  <c r="AV1012" i="1" s="1"/>
  <c r="AC1010" i="1"/>
  <c r="AD1010" i="1"/>
  <c r="AS1010" i="1"/>
  <c r="AC1008" i="1"/>
  <c r="AD1008" i="1"/>
  <c r="AS1008" i="1"/>
  <c r="AT1008" i="1" s="1"/>
  <c r="AV1008" i="1" s="1"/>
  <c r="AC1006" i="1"/>
  <c r="AD1006" i="1"/>
  <c r="AS1006" i="1"/>
  <c r="AC1004" i="1"/>
  <c r="AD1004" i="1"/>
  <c r="AS1004" i="1"/>
  <c r="AT1004" i="1" s="1"/>
  <c r="AV1004" i="1" s="1"/>
  <c r="AC1002" i="1"/>
  <c r="AD1002" i="1"/>
  <c r="AS1002" i="1"/>
  <c r="AC1000" i="1"/>
  <c r="AD1000" i="1"/>
  <c r="AS1000" i="1"/>
  <c r="AT1000" i="1" s="1"/>
  <c r="AV1000" i="1" s="1"/>
  <c r="AC998" i="1"/>
  <c r="AD998" i="1"/>
  <c r="AS998" i="1"/>
  <c r="AC996" i="1"/>
  <c r="AD996" i="1"/>
  <c r="AS996" i="1"/>
  <c r="AT996" i="1" s="1"/>
  <c r="AV996" i="1" s="1"/>
  <c r="AC994" i="1"/>
  <c r="AD994" i="1"/>
  <c r="AS994" i="1"/>
  <c r="AC992" i="1"/>
  <c r="AD992" i="1"/>
  <c r="AS992" i="1"/>
  <c r="AT992" i="1" s="1"/>
  <c r="AV992" i="1" s="1"/>
  <c r="AC990" i="1"/>
  <c r="AD990" i="1"/>
  <c r="AS990" i="1"/>
  <c r="AC988" i="1"/>
  <c r="AD988" i="1"/>
  <c r="AS988" i="1"/>
  <c r="AT988" i="1" s="1"/>
  <c r="AV988" i="1" s="1"/>
  <c r="AC986" i="1"/>
  <c r="AD986" i="1"/>
  <c r="AS986" i="1"/>
  <c r="AC984" i="1"/>
  <c r="AD984" i="1"/>
  <c r="AS984" i="1"/>
  <c r="AT984" i="1" s="1"/>
  <c r="AV984" i="1" s="1"/>
  <c r="AC982" i="1"/>
  <c r="AD982" i="1"/>
  <c r="AS982" i="1"/>
  <c r="AC980" i="1"/>
  <c r="AD980" i="1"/>
  <c r="AS980" i="1"/>
  <c r="AT980" i="1" s="1"/>
  <c r="AV980" i="1" s="1"/>
  <c r="AC978" i="1"/>
  <c r="AD978" i="1"/>
  <c r="AS978" i="1"/>
  <c r="AC976" i="1"/>
  <c r="AD976" i="1"/>
  <c r="AS976" i="1"/>
  <c r="AT976" i="1" s="1"/>
  <c r="AV976" i="1" s="1"/>
  <c r="AC974" i="1"/>
  <c r="AD974" i="1"/>
  <c r="AS974" i="1"/>
  <c r="AC972" i="1"/>
  <c r="AD972" i="1"/>
  <c r="AS972" i="1"/>
  <c r="AT972" i="1" s="1"/>
  <c r="AV972" i="1" s="1"/>
  <c r="AC970" i="1"/>
  <c r="AD970" i="1"/>
  <c r="AS970" i="1"/>
  <c r="AC968" i="1"/>
  <c r="AD968" i="1"/>
  <c r="AS968" i="1"/>
  <c r="AT968" i="1" s="1"/>
  <c r="AV968" i="1" s="1"/>
  <c r="AC966" i="1"/>
  <c r="AD966" i="1"/>
  <c r="AS966" i="1"/>
  <c r="AC964" i="1"/>
  <c r="AD964" i="1"/>
  <c r="AS964" i="1"/>
  <c r="AT964" i="1" s="1"/>
  <c r="AV964" i="1" s="1"/>
  <c r="AC962" i="1"/>
  <c r="AD962" i="1"/>
  <c r="AS962" i="1"/>
  <c r="AC960" i="1"/>
  <c r="AD960" i="1"/>
  <c r="AS960" i="1"/>
  <c r="AT960" i="1" s="1"/>
  <c r="AV960" i="1" s="1"/>
  <c r="AC958" i="1"/>
  <c r="AD958" i="1"/>
  <c r="AS958" i="1"/>
  <c r="AC956" i="1"/>
  <c r="AD956" i="1"/>
  <c r="AS956" i="1"/>
  <c r="AT956" i="1" s="1"/>
  <c r="AV956" i="1" s="1"/>
  <c r="AC954" i="1"/>
  <c r="AD954" i="1"/>
  <c r="AS954" i="1"/>
  <c r="AC952" i="1"/>
  <c r="AD952" i="1"/>
  <c r="AS952" i="1"/>
  <c r="AT952" i="1" s="1"/>
  <c r="AV952" i="1" s="1"/>
  <c r="AC950" i="1"/>
  <c r="AD950" i="1"/>
  <c r="AS950" i="1"/>
  <c r="AC948" i="1"/>
  <c r="AD948" i="1"/>
  <c r="AS948" i="1"/>
  <c r="AT948" i="1" s="1"/>
  <c r="AV948" i="1" s="1"/>
  <c r="AC946" i="1"/>
  <c r="AD946" i="1"/>
  <c r="AS946" i="1"/>
  <c r="AC944" i="1"/>
  <c r="AD944" i="1"/>
  <c r="AS944" i="1"/>
  <c r="AT944" i="1" s="1"/>
  <c r="AV944" i="1" s="1"/>
  <c r="AC942" i="1"/>
  <c r="AD942" i="1"/>
  <c r="AS942" i="1"/>
  <c r="AC940" i="1"/>
  <c r="AD940" i="1"/>
  <c r="AS940" i="1"/>
  <c r="AT940" i="1" s="1"/>
  <c r="AV940" i="1" s="1"/>
  <c r="AC938" i="1"/>
  <c r="AD938" i="1"/>
  <c r="AS938" i="1"/>
  <c r="AC936" i="1"/>
  <c r="AD936" i="1"/>
  <c r="AS936" i="1"/>
  <c r="AT936" i="1" s="1"/>
  <c r="AV936" i="1" s="1"/>
  <c r="AC934" i="1"/>
  <c r="AD934" i="1"/>
  <c r="AS934" i="1"/>
  <c r="AC930" i="1"/>
  <c r="AD930" i="1"/>
  <c r="AS930" i="1"/>
  <c r="AC921" i="1"/>
  <c r="AD921" i="1"/>
  <c r="AS921" i="1"/>
  <c r="AT921" i="1" s="1"/>
  <c r="AV921" i="1" s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26" i="1"/>
  <c r="AG1224" i="1"/>
  <c r="AG1222" i="1"/>
  <c r="AG1220" i="1"/>
  <c r="AG1218" i="1"/>
  <c r="AG1216" i="1"/>
  <c r="AG1214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28" i="1"/>
  <c r="AG1126" i="1"/>
  <c r="AG1124" i="1"/>
  <c r="AG1122" i="1"/>
  <c r="AG1120" i="1"/>
  <c r="AG1118" i="1"/>
  <c r="AG1116" i="1"/>
  <c r="AG1114" i="1"/>
  <c r="AG1112" i="1"/>
  <c r="AG1110" i="1"/>
  <c r="AG1108" i="1"/>
  <c r="AG1106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0" i="1"/>
  <c r="AG921" i="1"/>
  <c r="AE920" i="1"/>
  <c r="AE919" i="1"/>
  <c r="AM919" i="1" s="1"/>
  <c r="X1273" i="1"/>
  <c r="Z1273" i="1"/>
  <c r="Y1273" i="1"/>
  <c r="X1271" i="1"/>
  <c r="Y1271" i="1"/>
  <c r="Z1271" i="1"/>
  <c r="X1269" i="1"/>
  <c r="Z1269" i="1"/>
  <c r="Y1269" i="1"/>
  <c r="X1267" i="1"/>
  <c r="Y1267" i="1"/>
  <c r="Z1267" i="1"/>
  <c r="X1265" i="1"/>
  <c r="Z1265" i="1"/>
  <c r="Y1265" i="1"/>
  <c r="X1263" i="1"/>
  <c r="Y1263" i="1"/>
  <c r="Z1263" i="1"/>
  <c r="X1261" i="1"/>
  <c r="Z1261" i="1"/>
  <c r="Y1261" i="1"/>
  <c r="X1259" i="1"/>
  <c r="Y1259" i="1"/>
  <c r="Z1259" i="1"/>
  <c r="X1257" i="1"/>
  <c r="Z1257" i="1"/>
  <c r="Y1257" i="1"/>
  <c r="X1255" i="1"/>
  <c r="Y1255" i="1"/>
  <c r="Z1255" i="1"/>
  <c r="X1253" i="1"/>
  <c r="Z1253" i="1"/>
  <c r="Y1253" i="1"/>
  <c r="X1251" i="1"/>
  <c r="Y1251" i="1"/>
  <c r="Z1251" i="1"/>
  <c r="X1249" i="1"/>
  <c r="Z1249" i="1"/>
  <c r="Y1249" i="1"/>
  <c r="X1247" i="1"/>
  <c r="Y1247" i="1"/>
  <c r="Z1247" i="1"/>
  <c r="X1245" i="1"/>
  <c r="Z1245" i="1"/>
  <c r="Y1245" i="1"/>
  <c r="X1243" i="1"/>
  <c r="Y1243" i="1"/>
  <c r="Z1243" i="1"/>
  <c r="X1241" i="1"/>
  <c r="Z1241" i="1"/>
  <c r="Y1241" i="1"/>
  <c r="X1239" i="1"/>
  <c r="Y1239" i="1"/>
  <c r="Z1239" i="1"/>
  <c r="X1237" i="1"/>
  <c r="Z1237" i="1"/>
  <c r="Y1237" i="1"/>
  <c r="X1235" i="1"/>
  <c r="Y1235" i="1"/>
  <c r="Z1235" i="1"/>
  <c r="X1233" i="1"/>
  <c r="Z1233" i="1"/>
  <c r="Y1233" i="1"/>
  <c r="X1231" i="1"/>
  <c r="Y1231" i="1"/>
  <c r="Z1231" i="1"/>
  <c r="X1229" i="1"/>
  <c r="Z1229" i="1"/>
  <c r="Y1229" i="1"/>
  <c r="X1227" i="1"/>
  <c r="Y1227" i="1"/>
  <c r="Z1227" i="1"/>
  <c r="X1225" i="1"/>
  <c r="Z1225" i="1"/>
  <c r="Y1225" i="1"/>
  <c r="X1223" i="1"/>
  <c r="Y1223" i="1"/>
  <c r="Z1223" i="1"/>
  <c r="X1221" i="1"/>
  <c r="Z1221" i="1"/>
  <c r="Y1221" i="1"/>
  <c r="X1219" i="1"/>
  <c r="Y1219" i="1"/>
  <c r="Z1219" i="1"/>
  <c r="X1217" i="1"/>
  <c r="Z1217" i="1"/>
  <c r="Y1217" i="1"/>
  <c r="X1215" i="1"/>
  <c r="Y1215" i="1"/>
  <c r="Z1215" i="1"/>
  <c r="X1213" i="1"/>
  <c r="Z1213" i="1"/>
  <c r="Y1213" i="1"/>
  <c r="X1211" i="1"/>
  <c r="Y1211" i="1"/>
  <c r="Z1211" i="1"/>
  <c r="X1209" i="1"/>
  <c r="Z1209" i="1"/>
  <c r="Y1209" i="1"/>
  <c r="X1207" i="1"/>
  <c r="Y1207" i="1"/>
  <c r="Z1207" i="1"/>
  <c r="X1205" i="1"/>
  <c r="Z1205" i="1"/>
  <c r="Y1205" i="1"/>
  <c r="X1203" i="1"/>
  <c r="Y1203" i="1"/>
  <c r="Z1203" i="1"/>
  <c r="X1201" i="1"/>
  <c r="Z1201" i="1"/>
  <c r="Y1201" i="1"/>
  <c r="X1199" i="1"/>
  <c r="Y1199" i="1"/>
  <c r="Z1199" i="1"/>
  <c r="X1197" i="1"/>
  <c r="Z1197" i="1"/>
  <c r="Y1197" i="1"/>
  <c r="X1195" i="1"/>
  <c r="Y1195" i="1"/>
  <c r="Z1195" i="1"/>
  <c r="X1193" i="1"/>
  <c r="Z1193" i="1"/>
  <c r="Y1193" i="1"/>
  <c r="X1191" i="1"/>
  <c r="Y1191" i="1"/>
  <c r="Z1191" i="1"/>
  <c r="X1189" i="1"/>
  <c r="Z1189" i="1"/>
  <c r="Y1189" i="1"/>
  <c r="X1187" i="1"/>
  <c r="Y1187" i="1"/>
  <c r="Z1187" i="1"/>
  <c r="X1185" i="1"/>
  <c r="Z1185" i="1"/>
  <c r="Y1185" i="1"/>
  <c r="X1183" i="1"/>
  <c r="Y1183" i="1"/>
  <c r="Z1183" i="1"/>
  <c r="X1181" i="1"/>
  <c r="Z1181" i="1"/>
  <c r="Y1181" i="1"/>
  <c r="X1179" i="1"/>
  <c r="Y1179" i="1"/>
  <c r="Z1179" i="1"/>
  <c r="X1177" i="1"/>
  <c r="Z1177" i="1"/>
  <c r="Y1177" i="1"/>
  <c r="X1175" i="1"/>
  <c r="Y1175" i="1"/>
  <c r="Z1175" i="1"/>
  <c r="X1173" i="1"/>
  <c r="Z1173" i="1"/>
  <c r="Y1173" i="1"/>
  <c r="X1171" i="1"/>
  <c r="Y1171" i="1"/>
  <c r="Z1171" i="1"/>
  <c r="X1169" i="1"/>
  <c r="Z1169" i="1"/>
  <c r="Y1169" i="1"/>
  <c r="X1167" i="1"/>
  <c r="Y1167" i="1"/>
  <c r="Z1167" i="1"/>
  <c r="X1165" i="1"/>
  <c r="Z1165" i="1"/>
  <c r="Y1165" i="1"/>
  <c r="X1163" i="1"/>
  <c r="Y1163" i="1"/>
  <c r="Z1163" i="1"/>
  <c r="X1161" i="1"/>
  <c r="Z1161" i="1"/>
  <c r="Y1161" i="1"/>
  <c r="X1159" i="1"/>
  <c r="Y1159" i="1"/>
  <c r="Z1159" i="1"/>
  <c r="AA1159" i="1"/>
  <c r="X1157" i="1"/>
  <c r="Z1157" i="1"/>
  <c r="AA1157" i="1"/>
  <c r="Y1157" i="1"/>
  <c r="X1155" i="1"/>
  <c r="Y1155" i="1"/>
  <c r="Z1155" i="1"/>
  <c r="AA1155" i="1"/>
  <c r="X1153" i="1"/>
  <c r="Z1153" i="1"/>
  <c r="AA1153" i="1"/>
  <c r="Y1153" i="1"/>
  <c r="X1151" i="1"/>
  <c r="Y1151" i="1"/>
  <c r="Z1151" i="1"/>
  <c r="AA1151" i="1"/>
  <c r="X1149" i="1"/>
  <c r="Z1149" i="1"/>
  <c r="AA1149" i="1"/>
  <c r="Y1149" i="1"/>
  <c r="X1147" i="1"/>
  <c r="Y1147" i="1"/>
  <c r="Z1147" i="1"/>
  <c r="AA1147" i="1"/>
  <c r="X1145" i="1"/>
  <c r="Z1145" i="1"/>
  <c r="AA1145" i="1"/>
  <c r="Y1145" i="1"/>
  <c r="X1143" i="1"/>
  <c r="Y1143" i="1"/>
  <c r="Z1143" i="1"/>
  <c r="AA1143" i="1"/>
  <c r="X1141" i="1"/>
  <c r="Z1141" i="1"/>
  <c r="AA1141" i="1"/>
  <c r="Y1141" i="1"/>
  <c r="X1139" i="1"/>
  <c r="Y1139" i="1"/>
  <c r="Z1139" i="1"/>
  <c r="AA1139" i="1"/>
  <c r="X1137" i="1"/>
  <c r="Z1137" i="1"/>
  <c r="AA1137" i="1"/>
  <c r="Y1137" i="1"/>
  <c r="X1135" i="1"/>
  <c r="Y1135" i="1"/>
  <c r="Z1135" i="1"/>
  <c r="AA1135" i="1"/>
  <c r="X1133" i="1"/>
  <c r="Z1133" i="1"/>
  <c r="AA1133" i="1"/>
  <c r="Y1133" i="1"/>
  <c r="X1131" i="1"/>
  <c r="Y1131" i="1"/>
  <c r="Z1131" i="1"/>
  <c r="AA1131" i="1"/>
  <c r="X1129" i="1"/>
  <c r="Z1129" i="1"/>
  <c r="AA1129" i="1"/>
  <c r="Y1129" i="1"/>
  <c r="X1127" i="1"/>
  <c r="Y1127" i="1"/>
  <c r="Z1127" i="1"/>
  <c r="AA1127" i="1"/>
  <c r="X1125" i="1"/>
  <c r="Z1125" i="1"/>
  <c r="AA1125" i="1"/>
  <c r="Y1125" i="1"/>
  <c r="X1123" i="1"/>
  <c r="Y1123" i="1"/>
  <c r="Z1123" i="1"/>
  <c r="AA1123" i="1"/>
  <c r="X1121" i="1"/>
  <c r="Z1121" i="1"/>
  <c r="AA1121" i="1"/>
  <c r="Y1121" i="1"/>
  <c r="X1119" i="1"/>
  <c r="Y1119" i="1"/>
  <c r="Z1119" i="1"/>
  <c r="AA1119" i="1"/>
  <c r="X1117" i="1"/>
  <c r="Z1117" i="1"/>
  <c r="AA1117" i="1"/>
  <c r="Y1117" i="1"/>
  <c r="X1115" i="1"/>
  <c r="Y1115" i="1"/>
  <c r="Z1115" i="1"/>
  <c r="AA1115" i="1"/>
  <c r="X1113" i="1"/>
  <c r="Z1113" i="1"/>
  <c r="AA1113" i="1"/>
  <c r="Y1113" i="1"/>
  <c r="X1111" i="1"/>
  <c r="Y1111" i="1"/>
  <c r="Z1111" i="1"/>
  <c r="AA1111" i="1"/>
  <c r="X1109" i="1"/>
  <c r="Z1109" i="1"/>
  <c r="AA1109" i="1"/>
  <c r="Y1109" i="1"/>
  <c r="X1107" i="1"/>
  <c r="Y1107" i="1"/>
  <c r="Z1107" i="1"/>
  <c r="AA1107" i="1"/>
  <c r="X1105" i="1"/>
  <c r="Z1105" i="1"/>
  <c r="AA1105" i="1"/>
  <c r="Y1105" i="1"/>
  <c r="X1103" i="1"/>
  <c r="Y1103" i="1"/>
  <c r="Z1103" i="1"/>
  <c r="AA1103" i="1"/>
  <c r="X1101" i="1"/>
  <c r="Z1101" i="1"/>
  <c r="AA1101" i="1"/>
  <c r="Y1101" i="1"/>
  <c r="X1099" i="1"/>
  <c r="Y1099" i="1"/>
  <c r="Z1099" i="1"/>
  <c r="AA1099" i="1"/>
  <c r="X1097" i="1"/>
  <c r="Z1097" i="1"/>
  <c r="AA1097" i="1"/>
  <c r="Y1097" i="1"/>
  <c r="X1095" i="1"/>
  <c r="Y1095" i="1"/>
  <c r="Z1095" i="1"/>
  <c r="AA1095" i="1"/>
  <c r="X1093" i="1"/>
  <c r="Y1093" i="1"/>
  <c r="Z1093" i="1"/>
  <c r="AA1093" i="1"/>
  <c r="X1091" i="1"/>
  <c r="Y1091" i="1"/>
  <c r="Z1091" i="1"/>
  <c r="AA1091" i="1"/>
  <c r="X1089" i="1"/>
  <c r="Y1089" i="1"/>
  <c r="Z1089" i="1"/>
  <c r="AA1089" i="1"/>
  <c r="X1087" i="1"/>
  <c r="Y1087" i="1"/>
  <c r="Z1087" i="1"/>
  <c r="AA1087" i="1"/>
  <c r="X1085" i="1"/>
  <c r="Y1085" i="1"/>
  <c r="Z1085" i="1"/>
  <c r="AA1085" i="1"/>
  <c r="X1083" i="1"/>
  <c r="Y1083" i="1"/>
  <c r="Z1083" i="1"/>
  <c r="AA1083" i="1"/>
  <c r="X1081" i="1"/>
  <c r="Y1081" i="1"/>
  <c r="Z1081" i="1"/>
  <c r="AA1081" i="1"/>
  <c r="X1079" i="1"/>
  <c r="Y1079" i="1"/>
  <c r="Z1079" i="1"/>
  <c r="AA1079" i="1"/>
  <c r="X1077" i="1"/>
  <c r="Y1077" i="1"/>
  <c r="Z1077" i="1"/>
  <c r="AA1077" i="1"/>
  <c r="X1075" i="1"/>
  <c r="Y1075" i="1"/>
  <c r="Z1075" i="1"/>
  <c r="AA1075" i="1"/>
  <c r="X1073" i="1"/>
  <c r="Y1073" i="1"/>
  <c r="Z1073" i="1"/>
  <c r="AA1073" i="1"/>
  <c r="X1071" i="1"/>
  <c r="Y1071" i="1"/>
  <c r="Z1071" i="1"/>
  <c r="AA1071" i="1"/>
  <c r="X1069" i="1"/>
  <c r="Y1069" i="1"/>
  <c r="AA1069" i="1"/>
  <c r="Z1069" i="1"/>
  <c r="X1067" i="1"/>
  <c r="Y1067" i="1"/>
  <c r="Z1067" i="1"/>
  <c r="AA1067" i="1"/>
  <c r="X1065" i="1"/>
  <c r="Y1065" i="1"/>
  <c r="AA1065" i="1"/>
  <c r="Z1065" i="1"/>
  <c r="X1063" i="1"/>
  <c r="Y1063" i="1"/>
  <c r="Z1063" i="1"/>
  <c r="AA1063" i="1"/>
  <c r="X1061" i="1"/>
  <c r="Y1061" i="1"/>
  <c r="AA1061" i="1"/>
  <c r="Z1061" i="1"/>
  <c r="X1059" i="1"/>
  <c r="Y1059" i="1"/>
  <c r="Z1059" i="1"/>
  <c r="AA1059" i="1"/>
  <c r="X1057" i="1"/>
  <c r="Y1057" i="1"/>
  <c r="AA1057" i="1"/>
  <c r="Z1057" i="1"/>
  <c r="X1055" i="1"/>
  <c r="Y1055" i="1"/>
  <c r="Z1055" i="1"/>
  <c r="AA1055" i="1"/>
  <c r="X1053" i="1"/>
  <c r="Y1053" i="1"/>
  <c r="AA1053" i="1"/>
  <c r="Z1053" i="1"/>
  <c r="X1051" i="1"/>
  <c r="Y1051" i="1"/>
  <c r="Z1051" i="1"/>
  <c r="AA1051" i="1"/>
  <c r="X1049" i="1"/>
  <c r="Y1049" i="1"/>
  <c r="AA1049" i="1"/>
  <c r="Z1049" i="1"/>
  <c r="X1047" i="1"/>
  <c r="Y1047" i="1"/>
  <c r="Z1047" i="1"/>
  <c r="AA1047" i="1"/>
  <c r="X1045" i="1"/>
  <c r="Y1045" i="1"/>
  <c r="AA1045" i="1"/>
  <c r="Z1045" i="1"/>
  <c r="X1043" i="1"/>
  <c r="Y1043" i="1"/>
  <c r="Z1043" i="1"/>
  <c r="AA1043" i="1"/>
  <c r="X1041" i="1"/>
  <c r="Y1041" i="1"/>
  <c r="AA1041" i="1"/>
  <c r="Z1041" i="1"/>
  <c r="X1039" i="1"/>
  <c r="Y1039" i="1"/>
  <c r="Z1039" i="1"/>
  <c r="AA1039" i="1"/>
  <c r="X1037" i="1"/>
  <c r="Y1037" i="1"/>
  <c r="AA1037" i="1"/>
  <c r="Z1037" i="1"/>
  <c r="X1035" i="1"/>
  <c r="Y1035" i="1"/>
  <c r="Z1035" i="1"/>
  <c r="AA1035" i="1"/>
  <c r="X1033" i="1"/>
  <c r="Y1033" i="1"/>
  <c r="AA1033" i="1"/>
  <c r="Z1033" i="1"/>
  <c r="X1031" i="1"/>
  <c r="Y1031" i="1"/>
  <c r="Z1031" i="1"/>
  <c r="AA1031" i="1"/>
  <c r="X1029" i="1"/>
  <c r="Y1029" i="1"/>
  <c r="AA1029" i="1"/>
  <c r="Z1029" i="1"/>
  <c r="X1027" i="1"/>
  <c r="Y1027" i="1"/>
  <c r="Z1027" i="1"/>
  <c r="AA1027" i="1"/>
  <c r="X1025" i="1"/>
  <c r="Y1025" i="1"/>
  <c r="AA1025" i="1"/>
  <c r="Z1025" i="1"/>
  <c r="X1023" i="1"/>
  <c r="Y1023" i="1"/>
  <c r="Z1023" i="1"/>
  <c r="AA1023" i="1"/>
  <c r="X1021" i="1"/>
  <c r="Y1021" i="1"/>
  <c r="AA1021" i="1"/>
  <c r="Z1021" i="1"/>
  <c r="X1019" i="1"/>
  <c r="Y1019" i="1"/>
  <c r="Z1019" i="1"/>
  <c r="AA1019" i="1"/>
  <c r="X1017" i="1"/>
  <c r="Y1017" i="1"/>
  <c r="AA1017" i="1"/>
  <c r="Z1017" i="1"/>
  <c r="X1015" i="1"/>
  <c r="Y1015" i="1"/>
  <c r="Z1015" i="1"/>
  <c r="AA1015" i="1"/>
  <c r="X1013" i="1"/>
  <c r="Y1013" i="1"/>
  <c r="AA1013" i="1"/>
  <c r="Z1013" i="1"/>
  <c r="X1011" i="1"/>
  <c r="Y1011" i="1"/>
  <c r="Z1011" i="1"/>
  <c r="AA1011" i="1"/>
  <c r="X1009" i="1"/>
  <c r="Y1009" i="1"/>
  <c r="AA1009" i="1"/>
  <c r="Z1009" i="1"/>
  <c r="X1007" i="1"/>
  <c r="Y1007" i="1"/>
  <c r="Z1007" i="1"/>
  <c r="AA1007" i="1"/>
  <c r="X1005" i="1"/>
  <c r="Y1005" i="1"/>
  <c r="AA1005" i="1"/>
  <c r="Z1005" i="1"/>
  <c r="X1003" i="1"/>
  <c r="Y1003" i="1"/>
  <c r="Z1003" i="1"/>
  <c r="AA1003" i="1"/>
  <c r="X1001" i="1"/>
  <c r="Y1001" i="1"/>
  <c r="AA1001" i="1"/>
  <c r="Z1001" i="1"/>
  <c r="X999" i="1"/>
  <c r="Y999" i="1"/>
  <c r="Z999" i="1"/>
  <c r="AA999" i="1"/>
  <c r="X997" i="1"/>
  <c r="Y997" i="1"/>
  <c r="AA997" i="1"/>
  <c r="Z997" i="1"/>
  <c r="X995" i="1"/>
  <c r="Y995" i="1"/>
  <c r="Z995" i="1"/>
  <c r="AA995" i="1"/>
  <c r="X993" i="1"/>
  <c r="Y993" i="1"/>
  <c r="AA993" i="1"/>
  <c r="Z993" i="1"/>
  <c r="X991" i="1"/>
  <c r="Y991" i="1"/>
  <c r="Z991" i="1"/>
  <c r="AA991" i="1"/>
  <c r="X989" i="1"/>
  <c r="Y989" i="1"/>
  <c r="AA989" i="1"/>
  <c r="Z989" i="1"/>
  <c r="X987" i="1"/>
  <c r="Y987" i="1"/>
  <c r="Z987" i="1"/>
  <c r="AA987" i="1"/>
  <c r="X985" i="1"/>
  <c r="Y985" i="1"/>
  <c r="AA985" i="1"/>
  <c r="Z985" i="1"/>
  <c r="X983" i="1"/>
  <c r="Y983" i="1"/>
  <c r="Z983" i="1"/>
  <c r="AA983" i="1"/>
  <c r="X981" i="1"/>
  <c r="Y981" i="1"/>
  <c r="AA981" i="1"/>
  <c r="Z981" i="1"/>
  <c r="X979" i="1"/>
  <c r="Y979" i="1"/>
  <c r="Z979" i="1"/>
  <c r="AA979" i="1"/>
  <c r="X977" i="1"/>
  <c r="Y977" i="1"/>
  <c r="AA977" i="1"/>
  <c r="Z977" i="1"/>
  <c r="X975" i="1"/>
  <c r="Y975" i="1"/>
  <c r="Z975" i="1"/>
  <c r="AA975" i="1"/>
  <c r="X973" i="1"/>
  <c r="Y973" i="1"/>
  <c r="AA973" i="1"/>
  <c r="Z973" i="1"/>
  <c r="X971" i="1"/>
  <c r="Y971" i="1"/>
  <c r="Z971" i="1"/>
  <c r="AA971" i="1"/>
  <c r="X969" i="1"/>
  <c r="Y969" i="1"/>
  <c r="AA969" i="1"/>
  <c r="Z969" i="1"/>
  <c r="X967" i="1"/>
  <c r="Y967" i="1"/>
  <c r="Z967" i="1"/>
  <c r="AA967" i="1"/>
  <c r="X965" i="1"/>
  <c r="Y965" i="1"/>
  <c r="AA965" i="1"/>
  <c r="Z965" i="1"/>
  <c r="X963" i="1"/>
  <c r="Y963" i="1"/>
  <c r="Z963" i="1"/>
  <c r="AA963" i="1"/>
  <c r="X961" i="1"/>
  <c r="Y961" i="1"/>
  <c r="AA961" i="1"/>
  <c r="Z961" i="1"/>
  <c r="X959" i="1"/>
  <c r="Y959" i="1"/>
  <c r="Z959" i="1"/>
  <c r="AA959" i="1"/>
  <c r="X957" i="1"/>
  <c r="Y957" i="1"/>
  <c r="AA957" i="1"/>
  <c r="Z957" i="1"/>
  <c r="X955" i="1"/>
  <c r="Y955" i="1"/>
  <c r="Z955" i="1"/>
  <c r="AA955" i="1"/>
  <c r="X953" i="1"/>
  <c r="Y953" i="1"/>
  <c r="AA953" i="1"/>
  <c r="Z953" i="1"/>
  <c r="X951" i="1"/>
  <c r="Y951" i="1"/>
  <c r="Z951" i="1"/>
  <c r="AA951" i="1"/>
  <c r="X949" i="1"/>
  <c r="Y949" i="1"/>
  <c r="AA949" i="1"/>
  <c r="Z949" i="1"/>
  <c r="X947" i="1"/>
  <c r="Y947" i="1"/>
  <c r="Z947" i="1"/>
  <c r="AA947" i="1"/>
  <c r="X945" i="1"/>
  <c r="Y945" i="1"/>
  <c r="AA945" i="1"/>
  <c r="Z945" i="1"/>
  <c r="X943" i="1"/>
  <c r="Y943" i="1"/>
  <c r="Z943" i="1"/>
  <c r="AA943" i="1"/>
  <c r="X941" i="1"/>
  <c r="Y941" i="1"/>
  <c r="AA941" i="1"/>
  <c r="Z941" i="1"/>
  <c r="X939" i="1"/>
  <c r="Y939" i="1"/>
  <c r="Z939" i="1"/>
  <c r="AA939" i="1"/>
  <c r="X937" i="1"/>
  <c r="Y937" i="1"/>
  <c r="AA937" i="1"/>
  <c r="Z937" i="1"/>
  <c r="X935" i="1"/>
  <c r="Y935" i="1"/>
  <c r="Z935" i="1"/>
  <c r="AA935" i="1"/>
  <c r="X933" i="1"/>
  <c r="Y933" i="1"/>
  <c r="AA933" i="1"/>
  <c r="Z933" i="1"/>
  <c r="X931" i="1"/>
  <c r="Y931" i="1" s="1"/>
  <c r="Z931" i="1" s="1"/>
  <c r="AA931" i="1" s="1"/>
  <c r="X929" i="1"/>
  <c r="Y929" i="1" s="1"/>
  <c r="Z929" i="1" s="1"/>
  <c r="AA929" i="1" s="1"/>
  <c r="X927" i="1"/>
  <c r="Y927" i="1" s="1"/>
  <c r="X925" i="1"/>
  <c r="Y925" i="1" s="1"/>
  <c r="X923" i="1"/>
  <c r="Y923" i="1" s="1"/>
  <c r="X921" i="1"/>
  <c r="Y921" i="1"/>
  <c r="AA921" i="1"/>
  <c r="Z921" i="1"/>
  <c r="X919" i="1"/>
  <c r="Y919" i="1" s="1"/>
  <c r="Z919" i="1" s="1"/>
  <c r="AA919" i="1" s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49" i="1"/>
  <c r="AA1247" i="1"/>
  <c r="AA1245" i="1"/>
  <c r="AA1243" i="1"/>
  <c r="AA1241" i="1"/>
  <c r="AA1239" i="1"/>
  <c r="AA1237" i="1"/>
  <c r="AA1235" i="1"/>
  <c r="AA1233" i="1"/>
  <c r="AA1231" i="1"/>
  <c r="AA1227" i="1"/>
  <c r="AA1223" i="1"/>
  <c r="AA1219" i="1"/>
  <c r="AA1215" i="1"/>
  <c r="AA1211" i="1"/>
  <c r="AA1207" i="1"/>
  <c r="AA1203" i="1"/>
  <c r="AA1199" i="1"/>
  <c r="AA1195" i="1"/>
  <c r="AA1191" i="1"/>
  <c r="AA1187" i="1"/>
  <c r="AA1183" i="1"/>
  <c r="AA1179" i="1"/>
  <c r="AA1175" i="1"/>
  <c r="AA1171" i="1"/>
  <c r="AA1167" i="1"/>
  <c r="AA1163" i="1"/>
  <c r="X1274" i="1"/>
  <c r="Y1274" i="1"/>
  <c r="Z1274" i="1"/>
  <c r="Y1272" i="1"/>
  <c r="X1272" i="1"/>
  <c r="Z1272" i="1"/>
  <c r="X1270" i="1"/>
  <c r="Y1270" i="1"/>
  <c r="Z1270" i="1"/>
  <c r="Y1268" i="1"/>
  <c r="X1268" i="1"/>
  <c r="Z1268" i="1"/>
  <c r="X1266" i="1"/>
  <c r="Y1266" i="1"/>
  <c r="Z1266" i="1"/>
  <c r="Y1264" i="1"/>
  <c r="X1264" i="1"/>
  <c r="Z1264" i="1"/>
  <c r="X1262" i="1"/>
  <c r="Y1262" i="1"/>
  <c r="Z1262" i="1"/>
  <c r="Y1260" i="1"/>
  <c r="X1260" i="1"/>
  <c r="Z1260" i="1"/>
  <c r="X1258" i="1"/>
  <c r="Y1258" i="1"/>
  <c r="Z1258" i="1"/>
  <c r="Y1256" i="1"/>
  <c r="X1256" i="1"/>
  <c r="Z1256" i="1"/>
  <c r="X1254" i="1"/>
  <c r="Y1254" i="1"/>
  <c r="Z1254" i="1"/>
  <c r="Y1252" i="1"/>
  <c r="X1252" i="1"/>
  <c r="Z1252" i="1"/>
  <c r="X1250" i="1"/>
  <c r="Y1250" i="1"/>
  <c r="Z1250" i="1"/>
  <c r="Y1248" i="1"/>
  <c r="X1248" i="1"/>
  <c r="Z1248" i="1"/>
  <c r="X1246" i="1"/>
  <c r="Y1246" i="1"/>
  <c r="Z1246" i="1"/>
  <c r="Y1244" i="1"/>
  <c r="X1244" i="1"/>
  <c r="Z1244" i="1"/>
  <c r="X1242" i="1"/>
  <c r="Y1242" i="1"/>
  <c r="Z1242" i="1"/>
  <c r="Y1240" i="1"/>
  <c r="X1240" i="1"/>
  <c r="Z1240" i="1"/>
  <c r="X1238" i="1"/>
  <c r="Y1238" i="1"/>
  <c r="Z1238" i="1"/>
  <c r="Y1236" i="1"/>
  <c r="X1236" i="1"/>
  <c r="Z1236" i="1"/>
  <c r="X1234" i="1"/>
  <c r="Y1234" i="1"/>
  <c r="Z1234" i="1"/>
  <c r="Y1232" i="1"/>
  <c r="X1232" i="1"/>
  <c r="Z1232" i="1"/>
  <c r="X1230" i="1"/>
  <c r="Y1230" i="1"/>
  <c r="Z1230" i="1"/>
  <c r="AA1230" i="1"/>
  <c r="Y1228" i="1"/>
  <c r="X1228" i="1"/>
  <c r="Z1228" i="1"/>
  <c r="AA1228" i="1"/>
  <c r="X1226" i="1"/>
  <c r="Y1226" i="1"/>
  <c r="Z1226" i="1"/>
  <c r="AA1226" i="1"/>
  <c r="Y1224" i="1"/>
  <c r="X1224" i="1"/>
  <c r="Z1224" i="1"/>
  <c r="AA1224" i="1"/>
  <c r="X1222" i="1"/>
  <c r="Y1222" i="1"/>
  <c r="Z1222" i="1"/>
  <c r="AA1222" i="1"/>
  <c r="Y1220" i="1"/>
  <c r="X1220" i="1"/>
  <c r="Z1220" i="1"/>
  <c r="AA1220" i="1"/>
  <c r="X1218" i="1"/>
  <c r="Y1218" i="1"/>
  <c r="Z1218" i="1"/>
  <c r="AA1218" i="1"/>
  <c r="Y1216" i="1"/>
  <c r="X1216" i="1"/>
  <c r="Z1216" i="1"/>
  <c r="AA1216" i="1"/>
  <c r="X1214" i="1"/>
  <c r="Y1214" i="1"/>
  <c r="Z1214" i="1"/>
  <c r="AA1214" i="1"/>
  <c r="Y1212" i="1"/>
  <c r="X1212" i="1"/>
  <c r="Z1212" i="1"/>
  <c r="AA1212" i="1"/>
  <c r="X1210" i="1"/>
  <c r="Y1210" i="1"/>
  <c r="Z1210" i="1"/>
  <c r="AA1210" i="1"/>
  <c r="Y1208" i="1"/>
  <c r="X1208" i="1"/>
  <c r="Z1208" i="1"/>
  <c r="AA1208" i="1"/>
  <c r="X1206" i="1"/>
  <c r="Y1206" i="1"/>
  <c r="Z1206" i="1"/>
  <c r="AA1206" i="1"/>
  <c r="Y1204" i="1"/>
  <c r="X1204" i="1"/>
  <c r="Z1204" i="1"/>
  <c r="AA1204" i="1"/>
  <c r="X1202" i="1"/>
  <c r="Y1202" i="1"/>
  <c r="Z1202" i="1"/>
  <c r="AA1202" i="1"/>
  <c r="Y1200" i="1"/>
  <c r="X1200" i="1"/>
  <c r="Z1200" i="1"/>
  <c r="AA1200" i="1"/>
  <c r="X1198" i="1"/>
  <c r="Y1198" i="1"/>
  <c r="Z1198" i="1"/>
  <c r="AA1198" i="1"/>
  <c r="Y1196" i="1"/>
  <c r="X1196" i="1"/>
  <c r="Z1196" i="1"/>
  <c r="AA1196" i="1"/>
  <c r="X1194" i="1"/>
  <c r="Y1194" i="1"/>
  <c r="Z1194" i="1"/>
  <c r="AA1194" i="1"/>
  <c r="Y1192" i="1"/>
  <c r="X1192" i="1"/>
  <c r="Z1192" i="1"/>
  <c r="AA1192" i="1"/>
  <c r="X1190" i="1"/>
  <c r="Y1190" i="1"/>
  <c r="Z1190" i="1"/>
  <c r="AA1190" i="1"/>
  <c r="Y1188" i="1"/>
  <c r="X1188" i="1"/>
  <c r="Z1188" i="1"/>
  <c r="AA1188" i="1"/>
  <c r="X1186" i="1"/>
  <c r="Y1186" i="1"/>
  <c r="Z1186" i="1"/>
  <c r="AA1186" i="1"/>
  <c r="Y1184" i="1"/>
  <c r="X1184" i="1"/>
  <c r="Z1184" i="1"/>
  <c r="AA1184" i="1"/>
  <c r="X1182" i="1"/>
  <c r="Y1182" i="1"/>
  <c r="Z1182" i="1"/>
  <c r="AA1182" i="1"/>
  <c r="Y1180" i="1"/>
  <c r="X1180" i="1"/>
  <c r="Z1180" i="1"/>
  <c r="AA1180" i="1"/>
  <c r="X1178" i="1"/>
  <c r="Y1178" i="1"/>
  <c r="Z1178" i="1"/>
  <c r="AA1178" i="1"/>
  <c r="Y1176" i="1"/>
  <c r="X1176" i="1"/>
  <c r="Z1176" i="1"/>
  <c r="AA1176" i="1"/>
  <c r="X1174" i="1"/>
  <c r="Y1174" i="1"/>
  <c r="Z1174" i="1"/>
  <c r="AA1174" i="1"/>
  <c r="Y1172" i="1"/>
  <c r="X1172" i="1"/>
  <c r="Z1172" i="1"/>
  <c r="AA1172" i="1"/>
  <c r="X1170" i="1"/>
  <c r="Y1170" i="1"/>
  <c r="Z1170" i="1"/>
  <c r="AA1170" i="1"/>
  <c r="Y1168" i="1"/>
  <c r="X1168" i="1"/>
  <c r="Z1168" i="1"/>
  <c r="AA1168" i="1"/>
  <c r="X1166" i="1"/>
  <c r="Y1166" i="1"/>
  <c r="Z1166" i="1"/>
  <c r="AA1166" i="1"/>
  <c r="Y1164" i="1"/>
  <c r="X1164" i="1"/>
  <c r="Z1164" i="1"/>
  <c r="AA1164" i="1"/>
  <c r="X1162" i="1"/>
  <c r="Y1162" i="1"/>
  <c r="Z1162" i="1"/>
  <c r="AA1162" i="1"/>
  <c r="Y1160" i="1"/>
  <c r="X1160" i="1"/>
  <c r="Z1160" i="1"/>
  <c r="AA1160" i="1"/>
  <c r="X1158" i="1"/>
  <c r="Y1158" i="1"/>
  <c r="Z1158" i="1"/>
  <c r="AA1158" i="1"/>
  <c r="Y1156" i="1"/>
  <c r="X1156" i="1"/>
  <c r="Z1156" i="1"/>
  <c r="AA1156" i="1"/>
  <c r="X1154" i="1"/>
  <c r="Y1154" i="1"/>
  <c r="Z1154" i="1"/>
  <c r="AA1154" i="1"/>
  <c r="Y1152" i="1"/>
  <c r="X1152" i="1"/>
  <c r="Z1152" i="1"/>
  <c r="AA1152" i="1"/>
  <c r="X1150" i="1"/>
  <c r="Y1150" i="1"/>
  <c r="Z1150" i="1"/>
  <c r="AA1150" i="1"/>
  <c r="Y1148" i="1"/>
  <c r="X1148" i="1"/>
  <c r="Z1148" i="1"/>
  <c r="AA1148" i="1"/>
  <c r="X1146" i="1"/>
  <c r="Y1146" i="1"/>
  <c r="Z1146" i="1"/>
  <c r="AA1146" i="1"/>
  <c r="Y1144" i="1"/>
  <c r="X1144" i="1"/>
  <c r="Z1144" i="1"/>
  <c r="AA1144" i="1"/>
  <c r="X1142" i="1"/>
  <c r="Y1142" i="1"/>
  <c r="Z1142" i="1"/>
  <c r="AA1142" i="1"/>
  <c r="Y1140" i="1"/>
  <c r="X1140" i="1"/>
  <c r="Z1140" i="1"/>
  <c r="AA1140" i="1"/>
  <c r="X1138" i="1"/>
  <c r="Y1138" i="1"/>
  <c r="Z1138" i="1"/>
  <c r="AA1138" i="1"/>
  <c r="Y1136" i="1"/>
  <c r="X1136" i="1"/>
  <c r="Z1136" i="1"/>
  <c r="AA1136" i="1"/>
  <c r="X1134" i="1"/>
  <c r="Y1134" i="1"/>
  <c r="Z1134" i="1"/>
  <c r="AA1134" i="1"/>
  <c r="Y1132" i="1"/>
  <c r="X1132" i="1"/>
  <c r="Z1132" i="1"/>
  <c r="AA1132" i="1"/>
  <c r="X1130" i="1"/>
  <c r="Y1130" i="1"/>
  <c r="Z1130" i="1"/>
  <c r="AA1130" i="1"/>
  <c r="Y1128" i="1"/>
  <c r="X1128" i="1"/>
  <c r="Z1128" i="1"/>
  <c r="AA1128" i="1"/>
  <c r="X1126" i="1"/>
  <c r="Y1126" i="1"/>
  <c r="Z1126" i="1"/>
  <c r="AA1126" i="1"/>
  <c r="Y1124" i="1"/>
  <c r="X1124" i="1"/>
  <c r="Z1124" i="1"/>
  <c r="AA1124" i="1"/>
  <c r="X1122" i="1"/>
  <c r="Y1122" i="1"/>
  <c r="Z1122" i="1"/>
  <c r="AA1122" i="1"/>
  <c r="Y1120" i="1"/>
  <c r="X1120" i="1"/>
  <c r="Z1120" i="1"/>
  <c r="AA1120" i="1"/>
  <c r="X1118" i="1"/>
  <c r="Y1118" i="1"/>
  <c r="Z1118" i="1"/>
  <c r="AA1118" i="1"/>
  <c r="Y1116" i="1"/>
  <c r="X1116" i="1"/>
  <c r="Z1116" i="1"/>
  <c r="AA1116" i="1"/>
  <c r="X1114" i="1"/>
  <c r="Y1114" i="1"/>
  <c r="Z1114" i="1"/>
  <c r="AA1114" i="1"/>
  <c r="Y1112" i="1"/>
  <c r="X1112" i="1"/>
  <c r="Z1112" i="1"/>
  <c r="AA1112" i="1"/>
  <c r="X1110" i="1"/>
  <c r="Y1110" i="1"/>
  <c r="Z1110" i="1"/>
  <c r="AA1110" i="1"/>
  <c r="Y1108" i="1"/>
  <c r="X1108" i="1"/>
  <c r="Z1108" i="1"/>
  <c r="AA1108" i="1"/>
  <c r="X1106" i="1"/>
  <c r="Y1106" i="1"/>
  <c r="Z1106" i="1"/>
  <c r="AA1106" i="1"/>
  <c r="Y1104" i="1"/>
  <c r="X1104" i="1"/>
  <c r="Z1104" i="1"/>
  <c r="AA1104" i="1"/>
  <c r="X1102" i="1"/>
  <c r="Y1102" i="1"/>
  <c r="Z1102" i="1"/>
  <c r="AA1102" i="1"/>
  <c r="Y1100" i="1"/>
  <c r="X1100" i="1"/>
  <c r="Z1100" i="1"/>
  <c r="AA1100" i="1"/>
  <c r="X1098" i="1"/>
  <c r="Y1098" i="1"/>
  <c r="Z1098" i="1"/>
  <c r="AA1098" i="1"/>
  <c r="Y1096" i="1"/>
  <c r="X1096" i="1"/>
  <c r="Z1096" i="1"/>
  <c r="AA1096" i="1"/>
  <c r="X1094" i="1"/>
  <c r="Y1094" i="1"/>
  <c r="Z1094" i="1"/>
  <c r="AA1094" i="1"/>
  <c r="X1092" i="1"/>
  <c r="Y1092" i="1"/>
  <c r="Z1092" i="1"/>
  <c r="AA1092" i="1"/>
  <c r="X1090" i="1"/>
  <c r="Y1090" i="1"/>
  <c r="Z1090" i="1"/>
  <c r="AA1090" i="1"/>
  <c r="X1088" i="1"/>
  <c r="Y1088" i="1"/>
  <c r="Z1088" i="1"/>
  <c r="AA1088" i="1"/>
  <c r="X1086" i="1"/>
  <c r="Y1086" i="1"/>
  <c r="Z1086" i="1"/>
  <c r="AA1086" i="1"/>
  <c r="X1084" i="1"/>
  <c r="Y1084" i="1"/>
  <c r="Z1084" i="1"/>
  <c r="AA1084" i="1"/>
  <c r="X1082" i="1"/>
  <c r="Y1082" i="1"/>
  <c r="Z1082" i="1"/>
  <c r="AA1082" i="1"/>
  <c r="X1080" i="1"/>
  <c r="Y1080" i="1"/>
  <c r="Z1080" i="1"/>
  <c r="AA1080" i="1"/>
  <c r="X1078" i="1"/>
  <c r="Y1078" i="1"/>
  <c r="Z1078" i="1"/>
  <c r="AA1078" i="1"/>
  <c r="X1076" i="1"/>
  <c r="Y1076" i="1"/>
  <c r="Z1076" i="1"/>
  <c r="AA1076" i="1"/>
  <c r="X1074" i="1"/>
  <c r="Y1074" i="1"/>
  <c r="Z1074" i="1"/>
  <c r="AA1074" i="1"/>
  <c r="X1072" i="1"/>
  <c r="Y1072" i="1"/>
  <c r="Z1072" i="1"/>
  <c r="AA1072" i="1"/>
  <c r="X1070" i="1"/>
  <c r="Y1070" i="1"/>
  <c r="Z1070" i="1"/>
  <c r="AA1070" i="1"/>
  <c r="Z1068" i="1"/>
  <c r="X1068" i="1"/>
  <c r="Y1068" i="1"/>
  <c r="AA1068" i="1"/>
  <c r="X1066" i="1"/>
  <c r="Y1066" i="1"/>
  <c r="Z1066" i="1"/>
  <c r="AA1066" i="1"/>
  <c r="Z1064" i="1"/>
  <c r="X1064" i="1"/>
  <c r="Y1064" i="1"/>
  <c r="AA1064" i="1"/>
  <c r="X1062" i="1"/>
  <c r="Y1062" i="1"/>
  <c r="Z1062" i="1"/>
  <c r="AA1062" i="1"/>
  <c r="Z1060" i="1"/>
  <c r="X1060" i="1"/>
  <c r="Y1060" i="1"/>
  <c r="AA1060" i="1"/>
  <c r="X1058" i="1"/>
  <c r="Y1058" i="1"/>
  <c r="Z1058" i="1"/>
  <c r="AA1058" i="1"/>
  <c r="Z1056" i="1"/>
  <c r="X1056" i="1"/>
  <c r="Y1056" i="1"/>
  <c r="AA1056" i="1"/>
  <c r="X1054" i="1"/>
  <c r="Y1054" i="1"/>
  <c r="Z1054" i="1"/>
  <c r="AA1054" i="1"/>
  <c r="Z1052" i="1"/>
  <c r="X1052" i="1"/>
  <c r="Y1052" i="1"/>
  <c r="AA1052" i="1"/>
  <c r="X1050" i="1"/>
  <c r="Y1050" i="1"/>
  <c r="Z1050" i="1"/>
  <c r="AA1050" i="1"/>
  <c r="Z1048" i="1"/>
  <c r="X1048" i="1"/>
  <c r="Y1048" i="1"/>
  <c r="AA1048" i="1"/>
  <c r="X1046" i="1"/>
  <c r="Y1046" i="1"/>
  <c r="Z1046" i="1"/>
  <c r="AA1046" i="1"/>
  <c r="Z1044" i="1"/>
  <c r="X1044" i="1"/>
  <c r="Y1044" i="1"/>
  <c r="AA1044" i="1"/>
  <c r="X1042" i="1"/>
  <c r="Y1042" i="1"/>
  <c r="Z1042" i="1"/>
  <c r="AA1042" i="1"/>
  <c r="Z1040" i="1"/>
  <c r="X1040" i="1"/>
  <c r="Y1040" i="1"/>
  <c r="AA1040" i="1"/>
  <c r="X1038" i="1"/>
  <c r="Y1038" i="1"/>
  <c r="Z1038" i="1"/>
  <c r="AA1038" i="1"/>
  <c r="Z1036" i="1"/>
  <c r="X1036" i="1"/>
  <c r="Y1036" i="1"/>
  <c r="AA1036" i="1"/>
  <c r="X1034" i="1"/>
  <c r="Y1034" i="1"/>
  <c r="Z1034" i="1"/>
  <c r="AA1034" i="1"/>
  <c r="Z1032" i="1"/>
  <c r="X1032" i="1"/>
  <c r="Y1032" i="1"/>
  <c r="AA1032" i="1"/>
  <c r="X1030" i="1"/>
  <c r="Y1030" i="1"/>
  <c r="Z1030" i="1"/>
  <c r="AA1030" i="1"/>
  <c r="Z1028" i="1"/>
  <c r="X1028" i="1"/>
  <c r="Y1028" i="1"/>
  <c r="AA1028" i="1"/>
  <c r="X1026" i="1"/>
  <c r="Y1026" i="1"/>
  <c r="Z1026" i="1"/>
  <c r="AA1026" i="1"/>
  <c r="Z1024" i="1"/>
  <c r="X1024" i="1"/>
  <c r="Y1024" i="1"/>
  <c r="AA1024" i="1"/>
  <c r="X1022" i="1"/>
  <c r="Y1022" i="1"/>
  <c r="Z1022" i="1"/>
  <c r="AA1022" i="1"/>
  <c r="Z1020" i="1"/>
  <c r="X1020" i="1"/>
  <c r="Y1020" i="1"/>
  <c r="AA1020" i="1"/>
  <c r="X1018" i="1"/>
  <c r="Y1018" i="1"/>
  <c r="Z1018" i="1"/>
  <c r="AA1018" i="1"/>
  <c r="Z1016" i="1"/>
  <c r="X1016" i="1"/>
  <c r="Y1016" i="1"/>
  <c r="AA1016" i="1"/>
  <c r="X1014" i="1"/>
  <c r="Y1014" i="1"/>
  <c r="Z1014" i="1"/>
  <c r="AA1014" i="1"/>
  <c r="Z1012" i="1"/>
  <c r="X1012" i="1"/>
  <c r="Y1012" i="1"/>
  <c r="AA1012" i="1"/>
  <c r="X1010" i="1"/>
  <c r="Y1010" i="1"/>
  <c r="Z1010" i="1"/>
  <c r="AA1010" i="1"/>
  <c r="Z1008" i="1"/>
  <c r="X1008" i="1"/>
  <c r="Y1008" i="1"/>
  <c r="AA1008" i="1"/>
  <c r="X1006" i="1"/>
  <c r="Y1006" i="1"/>
  <c r="Z1006" i="1"/>
  <c r="AA1006" i="1"/>
  <c r="Z1004" i="1"/>
  <c r="X1004" i="1"/>
  <c r="Y1004" i="1"/>
  <c r="AA1004" i="1"/>
  <c r="X1002" i="1"/>
  <c r="Y1002" i="1"/>
  <c r="Z1002" i="1"/>
  <c r="AA1002" i="1"/>
  <c r="Z1000" i="1"/>
  <c r="X1000" i="1"/>
  <c r="Y1000" i="1"/>
  <c r="AA1000" i="1"/>
  <c r="X998" i="1"/>
  <c r="Y998" i="1"/>
  <c r="Z998" i="1"/>
  <c r="AA998" i="1"/>
  <c r="Z996" i="1"/>
  <c r="X996" i="1"/>
  <c r="Y996" i="1"/>
  <c r="AA996" i="1"/>
  <c r="X994" i="1"/>
  <c r="Y994" i="1"/>
  <c r="Z994" i="1"/>
  <c r="AA994" i="1"/>
  <c r="Z992" i="1"/>
  <c r="X992" i="1"/>
  <c r="Y992" i="1"/>
  <c r="AA992" i="1"/>
  <c r="X990" i="1"/>
  <c r="Y990" i="1"/>
  <c r="Z990" i="1"/>
  <c r="AA990" i="1"/>
  <c r="Z988" i="1"/>
  <c r="X988" i="1"/>
  <c r="Y988" i="1"/>
  <c r="AA988" i="1"/>
  <c r="X986" i="1"/>
  <c r="Y986" i="1"/>
  <c r="Z986" i="1"/>
  <c r="AA986" i="1"/>
  <c r="Z984" i="1"/>
  <c r="X984" i="1"/>
  <c r="Y984" i="1"/>
  <c r="AA984" i="1"/>
  <c r="X982" i="1"/>
  <c r="Y982" i="1"/>
  <c r="Z982" i="1"/>
  <c r="AA982" i="1"/>
  <c r="Z980" i="1"/>
  <c r="X980" i="1"/>
  <c r="Y980" i="1"/>
  <c r="AA980" i="1"/>
  <c r="X978" i="1"/>
  <c r="Y978" i="1"/>
  <c r="Z978" i="1"/>
  <c r="AA978" i="1"/>
  <c r="Z976" i="1"/>
  <c r="X976" i="1"/>
  <c r="Y976" i="1"/>
  <c r="AA976" i="1"/>
  <c r="X974" i="1"/>
  <c r="Y974" i="1"/>
  <c r="Z974" i="1"/>
  <c r="AA974" i="1"/>
  <c r="Z972" i="1"/>
  <c r="X972" i="1"/>
  <c r="Y972" i="1"/>
  <c r="AA972" i="1"/>
  <c r="X970" i="1"/>
  <c r="Y970" i="1"/>
  <c r="Z970" i="1"/>
  <c r="AA970" i="1"/>
  <c r="Z968" i="1"/>
  <c r="X968" i="1"/>
  <c r="Y968" i="1"/>
  <c r="AA968" i="1"/>
  <c r="X966" i="1"/>
  <c r="Y966" i="1"/>
  <c r="Z966" i="1"/>
  <c r="AA966" i="1"/>
  <c r="Z964" i="1"/>
  <c r="X964" i="1"/>
  <c r="Y964" i="1"/>
  <c r="AA964" i="1"/>
  <c r="X962" i="1"/>
  <c r="Y962" i="1"/>
  <c r="Z962" i="1"/>
  <c r="AA962" i="1"/>
  <c r="Z960" i="1"/>
  <c r="X960" i="1"/>
  <c r="Y960" i="1"/>
  <c r="AA960" i="1"/>
  <c r="X958" i="1"/>
  <c r="Y958" i="1"/>
  <c r="Z958" i="1"/>
  <c r="AA958" i="1"/>
  <c r="Z956" i="1"/>
  <c r="X956" i="1"/>
  <c r="Y956" i="1"/>
  <c r="AA956" i="1"/>
  <c r="X954" i="1"/>
  <c r="Y954" i="1"/>
  <c r="Z954" i="1"/>
  <c r="AA954" i="1"/>
  <c r="Z952" i="1"/>
  <c r="X952" i="1"/>
  <c r="Y952" i="1"/>
  <c r="AA952" i="1"/>
  <c r="X950" i="1"/>
  <c r="Y950" i="1"/>
  <c r="Z950" i="1"/>
  <c r="AA950" i="1"/>
  <c r="Z948" i="1"/>
  <c r="X948" i="1"/>
  <c r="Y948" i="1"/>
  <c r="AA948" i="1"/>
  <c r="X946" i="1"/>
  <c r="Y946" i="1"/>
  <c r="Z946" i="1"/>
  <c r="AA946" i="1"/>
  <c r="Z944" i="1"/>
  <c r="X944" i="1"/>
  <c r="Y944" i="1"/>
  <c r="AA944" i="1"/>
  <c r="X942" i="1"/>
  <c r="Y942" i="1"/>
  <c r="Z942" i="1"/>
  <c r="AA942" i="1"/>
  <c r="Z940" i="1"/>
  <c r="X940" i="1"/>
  <c r="Y940" i="1"/>
  <c r="AA940" i="1"/>
  <c r="X938" i="1"/>
  <c r="Y938" i="1"/>
  <c r="Z938" i="1"/>
  <c r="AA938" i="1"/>
  <c r="Z936" i="1"/>
  <c r="X936" i="1"/>
  <c r="Y936" i="1"/>
  <c r="AA936" i="1"/>
  <c r="X934" i="1"/>
  <c r="Y934" i="1"/>
  <c r="Z934" i="1"/>
  <c r="AA934" i="1"/>
  <c r="Z932" i="1"/>
  <c r="X932" i="1"/>
  <c r="Y932" i="1"/>
  <c r="AA932" i="1"/>
  <c r="X930" i="1"/>
  <c r="Y930" i="1"/>
  <c r="Z930" i="1"/>
  <c r="AA930" i="1"/>
  <c r="X928" i="1"/>
  <c r="Y928" i="1" s="1"/>
  <c r="Z928" i="1" s="1"/>
  <c r="AA928" i="1" s="1"/>
  <c r="X926" i="1"/>
  <c r="Y926" i="1" s="1"/>
  <c r="X924" i="1"/>
  <c r="X922" i="1"/>
  <c r="Y922" i="1" s="1"/>
  <c r="Z922" i="1" s="1"/>
  <c r="AA922" i="1" s="1"/>
  <c r="X920" i="1"/>
  <c r="AA1274" i="1"/>
  <c r="AA1272" i="1"/>
  <c r="AA1270" i="1"/>
  <c r="AA1268" i="1"/>
  <c r="AA1266" i="1"/>
  <c r="AA1264" i="1"/>
  <c r="AA1262" i="1"/>
  <c r="AA1260" i="1"/>
  <c r="AA1258" i="1"/>
  <c r="AA1256" i="1"/>
  <c r="AA1254" i="1"/>
  <c r="AA1252" i="1"/>
  <c r="AA1250" i="1"/>
  <c r="AA1248" i="1"/>
  <c r="AA1246" i="1"/>
  <c r="AA1244" i="1"/>
  <c r="AA1242" i="1"/>
  <c r="AA1240" i="1"/>
  <c r="AA1238" i="1"/>
  <c r="AA1236" i="1"/>
  <c r="AA1234" i="1"/>
  <c r="AA1232" i="1"/>
  <c r="AA1229" i="1"/>
  <c r="AA1225" i="1"/>
  <c r="AA1221" i="1"/>
  <c r="AA1217" i="1"/>
  <c r="AA1213" i="1"/>
  <c r="AA1209" i="1"/>
  <c r="AA1205" i="1"/>
  <c r="AA1201" i="1"/>
  <c r="AA1197" i="1"/>
  <c r="AA1193" i="1"/>
  <c r="AA1189" i="1"/>
  <c r="AA1185" i="1"/>
  <c r="AA1181" i="1"/>
  <c r="AA1177" i="1"/>
  <c r="AA1173" i="1"/>
  <c r="AA1169" i="1"/>
  <c r="AA1165" i="1"/>
  <c r="AA1161" i="1"/>
  <c r="B617" i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T1270" i="1" l="1"/>
  <c r="AV1270" i="1" s="1"/>
  <c r="AM929" i="1"/>
  <c r="AM928" i="1"/>
  <c r="AN928" i="1"/>
  <c r="AT1092" i="1"/>
  <c r="AV1092" i="1" s="1"/>
  <c r="AT1096" i="1"/>
  <c r="AV1096" i="1" s="1"/>
  <c r="AT1098" i="1"/>
  <c r="AV1098" i="1" s="1"/>
  <c r="AT1100" i="1"/>
  <c r="AV1100" i="1" s="1"/>
  <c r="AT1108" i="1"/>
  <c r="AV1108" i="1" s="1"/>
  <c r="AT1112" i="1"/>
  <c r="AV1112" i="1" s="1"/>
  <c r="AT1114" i="1"/>
  <c r="AV1114" i="1" s="1"/>
  <c r="AT1116" i="1"/>
  <c r="AV1116" i="1" s="1"/>
  <c r="AT1124" i="1"/>
  <c r="AV1124" i="1" s="1"/>
  <c r="AT1130" i="1"/>
  <c r="AV1130" i="1" s="1"/>
  <c r="AT1132" i="1"/>
  <c r="AV1132" i="1" s="1"/>
  <c r="AT1140" i="1"/>
  <c r="AV1140" i="1" s="1"/>
  <c r="AT1144" i="1"/>
  <c r="AV1144" i="1" s="1"/>
  <c r="AT1148" i="1"/>
  <c r="AV1148" i="1" s="1"/>
  <c r="AT1154" i="1"/>
  <c r="AV1154" i="1" s="1"/>
  <c r="AT1156" i="1"/>
  <c r="AV1156" i="1" s="1"/>
  <c r="AT1160" i="1"/>
  <c r="AV1160" i="1" s="1"/>
  <c r="AT1164" i="1"/>
  <c r="AV1164" i="1" s="1"/>
  <c r="AT1172" i="1"/>
  <c r="AV1172" i="1" s="1"/>
  <c r="AT1180" i="1"/>
  <c r="AV1180" i="1" s="1"/>
  <c r="AT1186" i="1"/>
  <c r="AV1186" i="1" s="1"/>
  <c r="AT1188" i="1"/>
  <c r="AV1188" i="1" s="1"/>
  <c r="AT1192" i="1"/>
  <c r="AV1192" i="1" s="1"/>
  <c r="AT1204" i="1"/>
  <c r="AV1204" i="1" s="1"/>
  <c r="AT1218" i="1"/>
  <c r="AV1218" i="1" s="1"/>
  <c r="AT1220" i="1"/>
  <c r="AV1220" i="1" s="1"/>
  <c r="AT1228" i="1"/>
  <c r="AV1228" i="1" s="1"/>
  <c r="AT1236" i="1"/>
  <c r="AV1236" i="1" s="1"/>
  <c r="AT937" i="1"/>
  <c r="AV937" i="1" s="1"/>
  <c r="AT945" i="1"/>
  <c r="AV945" i="1" s="1"/>
  <c r="AT953" i="1"/>
  <c r="AV953" i="1" s="1"/>
  <c r="AT961" i="1"/>
  <c r="AV961" i="1" s="1"/>
  <c r="AT969" i="1"/>
  <c r="AV969" i="1" s="1"/>
  <c r="AT977" i="1"/>
  <c r="AV977" i="1" s="1"/>
  <c r="AT985" i="1"/>
  <c r="AV985" i="1" s="1"/>
  <c r="AT993" i="1"/>
  <c r="AV993" i="1" s="1"/>
  <c r="AT1001" i="1"/>
  <c r="AV1001" i="1" s="1"/>
  <c r="AT1009" i="1"/>
  <c r="AV1009" i="1" s="1"/>
  <c r="AT1017" i="1"/>
  <c r="AV1017" i="1" s="1"/>
  <c r="AT1025" i="1"/>
  <c r="AV1025" i="1" s="1"/>
  <c r="AT1033" i="1"/>
  <c r="AV1033" i="1" s="1"/>
  <c r="AT1041" i="1"/>
  <c r="AV1041" i="1" s="1"/>
  <c r="AT1049" i="1"/>
  <c r="AV1049" i="1" s="1"/>
  <c r="AT1057" i="1"/>
  <c r="AV1057" i="1" s="1"/>
  <c r="AT1065" i="1"/>
  <c r="AV1065" i="1" s="1"/>
  <c r="AT1073" i="1"/>
  <c r="AV1073" i="1" s="1"/>
  <c r="AT1081" i="1"/>
  <c r="AV1081" i="1" s="1"/>
  <c r="AT1089" i="1"/>
  <c r="AV1089" i="1" s="1"/>
  <c r="AT1097" i="1"/>
  <c r="AV1097" i="1" s="1"/>
  <c r="AT1105" i="1"/>
  <c r="AV1105" i="1" s="1"/>
  <c r="AT1113" i="1"/>
  <c r="AV1113" i="1" s="1"/>
  <c r="AT1121" i="1"/>
  <c r="AV1121" i="1" s="1"/>
  <c r="AT1129" i="1"/>
  <c r="AV1129" i="1" s="1"/>
  <c r="AT1137" i="1"/>
  <c r="AV1137" i="1" s="1"/>
  <c r="AT1145" i="1"/>
  <c r="AV1145" i="1" s="1"/>
  <c r="AT1153" i="1"/>
  <c r="AV1153" i="1" s="1"/>
  <c r="AT1161" i="1"/>
  <c r="AV1161" i="1" s="1"/>
  <c r="AT1169" i="1"/>
  <c r="AV1169" i="1" s="1"/>
  <c r="AT1177" i="1"/>
  <c r="AV1177" i="1" s="1"/>
  <c r="AT1185" i="1"/>
  <c r="AV1185" i="1" s="1"/>
  <c r="AT1193" i="1"/>
  <c r="AV1193" i="1" s="1"/>
  <c r="AT1201" i="1"/>
  <c r="AV1201" i="1" s="1"/>
  <c r="AT1209" i="1"/>
  <c r="AV1209" i="1" s="1"/>
  <c r="AT1217" i="1"/>
  <c r="AV1217" i="1" s="1"/>
  <c r="AT1225" i="1"/>
  <c r="AV1225" i="1" s="1"/>
  <c r="AT1233" i="1"/>
  <c r="AV1233" i="1" s="1"/>
  <c r="Z927" i="1"/>
  <c r="AA927" i="1" s="1"/>
  <c r="AT1058" i="1"/>
  <c r="AV1058" i="1" s="1"/>
  <c r="AM927" i="1"/>
  <c r="AT933" i="1"/>
  <c r="AV933" i="1" s="1"/>
  <c r="AT941" i="1"/>
  <c r="AV941" i="1" s="1"/>
  <c r="AT949" i="1"/>
  <c r="AV949" i="1" s="1"/>
  <c r="AT957" i="1"/>
  <c r="AV957" i="1" s="1"/>
  <c r="AT965" i="1"/>
  <c r="AV965" i="1" s="1"/>
  <c r="AT973" i="1"/>
  <c r="AV973" i="1" s="1"/>
  <c r="AT981" i="1"/>
  <c r="AV981" i="1" s="1"/>
  <c r="AT989" i="1"/>
  <c r="AV989" i="1" s="1"/>
  <c r="AT997" i="1"/>
  <c r="AV997" i="1" s="1"/>
  <c r="AT1005" i="1"/>
  <c r="AV1005" i="1" s="1"/>
  <c r="AT1013" i="1"/>
  <c r="AV1013" i="1" s="1"/>
  <c r="AT1021" i="1"/>
  <c r="AV1021" i="1" s="1"/>
  <c r="AT1029" i="1"/>
  <c r="AV1029" i="1" s="1"/>
  <c r="AT1037" i="1"/>
  <c r="AV1037" i="1" s="1"/>
  <c r="AT1045" i="1"/>
  <c r="AV1045" i="1" s="1"/>
  <c r="AT1053" i="1"/>
  <c r="AV1053" i="1" s="1"/>
  <c r="AT1061" i="1"/>
  <c r="AV1061" i="1" s="1"/>
  <c r="AT1069" i="1"/>
  <c r="AV1069" i="1" s="1"/>
  <c r="AT1077" i="1"/>
  <c r="AV1077" i="1" s="1"/>
  <c r="AT1085" i="1"/>
  <c r="AV1085" i="1" s="1"/>
  <c r="AT1093" i="1"/>
  <c r="AV1093" i="1" s="1"/>
  <c r="AT1245" i="1"/>
  <c r="AV1245" i="1" s="1"/>
  <c r="AT1261" i="1"/>
  <c r="AV1261" i="1" s="1"/>
  <c r="AN926" i="1"/>
  <c r="Z926" i="1"/>
  <c r="AA926" i="1" s="1"/>
  <c r="AT1094" i="1"/>
  <c r="AV1094" i="1" s="1"/>
  <c r="AT1104" i="1"/>
  <c r="AV1104" i="1" s="1"/>
  <c r="AT1120" i="1"/>
  <c r="AV1120" i="1" s="1"/>
  <c r="AT1128" i="1"/>
  <c r="AV1128" i="1" s="1"/>
  <c r="AT1136" i="1"/>
  <c r="AV1136" i="1" s="1"/>
  <c r="AT1152" i="1"/>
  <c r="AV1152" i="1" s="1"/>
  <c r="AT1168" i="1"/>
  <c r="AV1168" i="1" s="1"/>
  <c r="AT1176" i="1"/>
  <c r="AV1176" i="1" s="1"/>
  <c r="AT1184" i="1"/>
  <c r="AV1184" i="1" s="1"/>
  <c r="Z925" i="1"/>
  <c r="AA925" i="1" s="1"/>
  <c r="AN925" i="1"/>
  <c r="AM925" i="1"/>
  <c r="AT1196" i="1"/>
  <c r="AV1196" i="1" s="1"/>
  <c r="AT1212" i="1"/>
  <c r="AV1212" i="1" s="1"/>
  <c r="AT1250" i="1"/>
  <c r="AV1250" i="1" s="1"/>
  <c r="AT994" i="1"/>
  <c r="AV994" i="1" s="1"/>
  <c r="AT930" i="1"/>
  <c r="AV930" i="1" s="1"/>
  <c r="AT1208" i="1"/>
  <c r="AV1208" i="1" s="1"/>
  <c r="AT1224" i="1"/>
  <c r="AV1224" i="1" s="1"/>
  <c r="Y924" i="1"/>
  <c r="Z924" i="1" s="1"/>
  <c r="AA924" i="1" s="1"/>
  <c r="AT938" i="1"/>
  <c r="AV938" i="1" s="1"/>
  <c r="AT970" i="1"/>
  <c r="AV970" i="1" s="1"/>
  <c r="AT1002" i="1"/>
  <c r="AV1002" i="1" s="1"/>
  <c r="AT1026" i="1"/>
  <c r="AV1026" i="1" s="1"/>
  <c r="AT1034" i="1"/>
  <c r="AV1034" i="1" s="1"/>
  <c r="AT1066" i="1"/>
  <c r="AV1066" i="1" s="1"/>
  <c r="AM924" i="1"/>
  <c r="AN924" i="1"/>
  <c r="AT946" i="1"/>
  <c r="AV946" i="1" s="1"/>
  <c r="AT962" i="1"/>
  <c r="AV962" i="1" s="1"/>
  <c r="AT1010" i="1"/>
  <c r="AV1010" i="1" s="1"/>
  <c r="AT1074" i="1"/>
  <c r="AV1074" i="1" s="1"/>
  <c r="AT1090" i="1"/>
  <c r="AV1090" i="1" s="1"/>
  <c r="AT1266" i="1"/>
  <c r="AV1266" i="1" s="1"/>
  <c r="AT1242" i="1"/>
  <c r="AV1242" i="1" s="1"/>
  <c r="Z923" i="1"/>
  <c r="AA923" i="1" s="1"/>
  <c r="AT934" i="1"/>
  <c r="AV934" i="1" s="1"/>
  <c r="AT942" i="1"/>
  <c r="AV942" i="1" s="1"/>
  <c r="AT950" i="1"/>
  <c r="AV950" i="1" s="1"/>
  <c r="AT954" i="1"/>
  <c r="AV954" i="1" s="1"/>
  <c r="AT958" i="1"/>
  <c r="AV958" i="1" s="1"/>
  <c r="AT966" i="1"/>
  <c r="AV966" i="1" s="1"/>
  <c r="AT974" i="1"/>
  <c r="AV974" i="1" s="1"/>
  <c r="AT978" i="1"/>
  <c r="AV978" i="1" s="1"/>
  <c r="AT982" i="1"/>
  <c r="AV982" i="1" s="1"/>
  <c r="AT986" i="1"/>
  <c r="AV986" i="1" s="1"/>
  <c r="AT990" i="1"/>
  <c r="AV990" i="1" s="1"/>
  <c r="AT998" i="1"/>
  <c r="AV998" i="1" s="1"/>
  <c r="AT1006" i="1"/>
  <c r="AV1006" i="1" s="1"/>
  <c r="AT1014" i="1"/>
  <c r="AV1014" i="1" s="1"/>
  <c r="AT1018" i="1"/>
  <c r="AV1018" i="1" s="1"/>
  <c r="AT1022" i="1"/>
  <c r="AV1022" i="1" s="1"/>
  <c r="AT1030" i="1"/>
  <c r="AV1030" i="1" s="1"/>
  <c r="AT1038" i="1"/>
  <c r="AV1038" i="1" s="1"/>
  <c r="AT1042" i="1"/>
  <c r="AV1042" i="1" s="1"/>
  <c r="AT1046" i="1"/>
  <c r="AV1046" i="1" s="1"/>
  <c r="AT1050" i="1"/>
  <c r="AV1050" i="1" s="1"/>
  <c r="AT1054" i="1"/>
  <c r="AV1054" i="1" s="1"/>
  <c r="AT1062" i="1"/>
  <c r="AV1062" i="1" s="1"/>
  <c r="AT1070" i="1"/>
  <c r="AV1070" i="1" s="1"/>
  <c r="AT1078" i="1"/>
  <c r="AV1078" i="1" s="1"/>
  <c r="AT1082" i="1"/>
  <c r="AV1082" i="1" s="1"/>
  <c r="AT1102" i="1"/>
  <c r="AV1102" i="1" s="1"/>
  <c r="AT1110" i="1"/>
  <c r="AV1110" i="1" s="1"/>
  <c r="AT1118" i="1"/>
  <c r="AV1118" i="1" s="1"/>
  <c r="AT1126" i="1"/>
  <c r="AV1126" i="1" s="1"/>
  <c r="AT1134" i="1"/>
  <c r="AV1134" i="1" s="1"/>
  <c r="AT1146" i="1"/>
  <c r="AV1146" i="1" s="1"/>
  <c r="AT1162" i="1"/>
  <c r="AV1162" i="1" s="1"/>
  <c r="AT1178" i="1"/>
  <c r="AV1178" i="1" s="1"/>
  <c r="AT1194" i="1"/>
  <c r="AV1194" i="1" s="1"/>
  <c r="AT1200" i="1"/>
  <c r="AV1200" i="1" s="1"/>
  <c r="AT1210" i="1"/>
  <c r="AV1210" i="1" s="1"/>
  <c r="AT1216" i="1"/>
  <c r="AV1216" i="1" s="1"/>
  <c r="AT1226" i="1"/>
  <c r="AV1226" i="1" s="1"/>
  <c r="AT1232" i="1"/>
  <c r="AV1232" i="1" s="1"/>
  <c r="AN923" i="1"/>
  <c r="AM923" i="1"/>
  <c r="AT1101" i="1"/>
  <c r="AV1101" i="1" s="1"/>
  <c r="AT1109" i="1"/>
  <c r="AV1109" i="1" s="1"/>
  <c r="AT1117" i="1"/>
  <c r="AV1117" i="1" s="1"/>
  <c r="AT1125" i="1"/>
  <c r="AV1125" i="1" s="1"/>
  <c r="AT1133" i="1"/>
  <c r="AV1133" i="1" s="1"/>
  <c r="AT1141" i="1"/>
  <c r="AV1141" i="1" s="1"/>
  <c r="AT1149" i="1"/>
  <c r="AV1149" i="1" s="1"/>
  <c r="AT1157" i="1"/>
  <c r="AV1157" i="1" s="1"/>
  <c r="AT1165" i="1"/>
  <c r="AV1165" i="1" s="1"/>
  <c r="AT1173" i="1"/>
  <c r="AV1173" i="1" s="1"/>
  <c r="AT1181" i="1"/>
  <c r="AV1181" i="1" s="1"/>
  <c r="AT1189" i="1"/>
  <c r="AV1189" i="1" s="1"/>
  <c r="AT1197" i="1"/>
  <c r="AV1197" i="1" s="1"/>
  <c r="AT1205" i="1"/>
  <c r="AV1205" i="1" s="1"/>
  <c r="AT1213" i="1"/>
  <c r="AV1213" i="1" s="1"/>
  <c r="AT1221" i="1"/>
  <c r="AV1221" i="1" s="1"/>
  <c r="AT1229" i="1"/>
  <c r="AV1229" i="1" s="1"/>
  <c r="AT1237" i="1"/>
  <c r="AV1237" i="1" s="1"/>
  <c r="AT1253" i="1"/>
  <c r="AV1253" i="1" s="1"/>
  <c r="AT1269" i="1"/>
  <c r="AV1269" i="1" s="1"/>
  <c r="AT947" i="1"/>
  <c r="AV947" i="1" s="1"/>
  <c r="AT979" i="1"/>
  <c r="AV979" i="1" s="1"/>
  <c r="AT1019" i="1"/>
  <c r="AV1019" i="1" s="1"/>
  <c r="AT1075" i="1"/>
  <c r="AV1075" i="1" s="1"/>
  <c r="AM922" i="1"/>
  <c r="AN922" i="1"/>
  <c r="AN919" i="1"/>
  <c r="Y920" i="1"/>
  <c r="Z920" i="1" s="1"/>
  <c r="AA920" i="1" s="1"/>
  <c r="AM920" i="1"/>
  <c r="AN920" i="1"/>
  <c r="AN617" i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Z748" i="1" l="1"/>
  <c r="AA748" i="1" s="1"/>
  <c r="AM751" i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33" i="1"/>
  <c r="AK833" i="1" s="1"/>
  <c r="AH835" i="1"/>
  <c r="AK835" i="1" s="1"/>
  <c r="AH838" i="1"/>
  <c r="AK838" i="1" s="1"/>
  <c r="AH840" i="1"/>
  <c r="AK840" i="1" s="1"/>
  <c r="AH842" i="1"/>
  <c r="AK842" i="1" s="1"/>
  <c r="AH844" i="1"/>
  <c r="AK844" i="1" s="1"/>
  <c r="AH854" i="1"/>
  <c r="AK854" i="1" s="1"/>
  <c r="AH857" i="1"/>
  <c r="AK857" i="1" s="1"/>
  <c r="AH862" i="1"/>
  <c r="AK862" i="1" s="1"/>
  <c r="AH879" i="1"/>
  <c r="AK879" i="1" s="1"/>
  <c r="AH892" i="1"/>
  <c r="AK892" i="1" s="1"/>
  <c r="AH895" i="1"/>
  <c r="AK895" i="1" s="1"/>
  <c r="AH897" i="1"/>
  <c r="AK897" i="1" s="1"/>
  <c r="AH909" i="1"/>
  <c r="AK909" i="1" s="1"/>
  <c r="AH916" i="1"/>
  <c r="AK916" i="1" s="1"/>
  <c r="AF3" i="1"/>
  <c r="W3" i="1" s="1"/>
  <c r="AF4" i="1"/>
  <c r="AF5" i="1"/>
  <c r="W5" i="1" s="1"/>
  <c r="AF6" i="1"/>
  <c r="AF7" i="1"/>
  <c r="AE7" i="1" s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E59" i="1" s="1"/>
  <c r="AF60" i="1"/>
  <c r="AE60" i="1" s="1"/>
  <c r="AF61" i="1"/>
  <c r="AE61" i="1" s="1"/>
  <c r="AF62" i="1"/>
  <c r="AE62" i="1" s="1"/>
  <c r="AF63" i="1"/>
  <c r="AE63" i="1" s="1"/>
  <c r="AF64" i="1"/>
  <c r="AE64" i="1" s="1"/>
  <c r="AF65" i="1"/>
  <c r="W65" i="1" s="1"/>
  <c r="AF66" i="1"/>
  <c r="AE66" i="1" s="1"/>
  <c r="AF67" i="1"/>
  <c r="AE67" i="1" s="1"/>
  <c r="AF68" i="1"/>
  <c r="AE68" i="1" s="1"/>
  <c r="AF69" i="1"/>
  <c r="AE69" i="1" s="1"/>
  <c r="AF70" i="1"/>
  <c r="AE70" i="1" s="1"/>
  <c r="AF71" i="1"/>
  <c r="AE71" i="1" s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W83" i="1" s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E149" i="1" s="1"/>
  <c r="AF150" i="1"/>
  <c r="W150" i="1" s="1"/>
  <c r="AF151" i="1"/>
  <c r="AE151" i="1" s="1"/>
  <c r="AF152" i="1"/>
  <c r="AE152" i="1" s="1"/>
  <c r="AF153" i="1"/>
  <c r="AF154" i="1"/>
  <c r="AE154" i="1" s="1"/>
  <c r="AF155" i="1"/>
  <c r="AE155" i="1" s="1"/>
  <c r="AF156" i="1"/>
  <c r="AE156" i="1" s="1"/>
  <c r="AF157" i="1"/>
  <c r="AE157" i="1" s="1"/>
  <c r="AF158" i="1"/>
  <c r="AE158" i="1" s="1"/>
  <c r="AF159" i="1"/>
  <c r="AE159" i="1" s="1"/>
  <c r="AF160" i="1"/>
  <c r="AE160" i="1" s="1"/>
  <c r="AF161" i="1"/>
  <c r="W161" i="1" s="1"/>
  <c r="AF162" i="1"/>
  <c r="AE162" i="1" s="1"/>
  <c r="AF163" i="1"/>
  <c r="AE163" i="1" s="1"/>
  <c r="AF164" i="1"/>
  <c r="AE164" i="1" s="1"/>
  <c r="AF165" i="1"/>
  <c r="AE165" i="1" s="1"/>
  <c r="AF166" i="1"/>
  <c r="AE166" i="1" s="1"/>
  <c r="AF167" i="1"/>
  <c r="AE167" i="1" s="1"/>
  <c r="AF168" i="1"/>
  <c r="AE168" i="1" s="1"/>
  <c r="AF169" i="1"/>
  <c r="W169" i="1" s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E195" i="1" s="1"/>
  <c r="AF196" i="1"/>
  <c r="AE196" i="1" s="1"/>
  <c r="AF197" i="1"/>
  <c r="AE197" i="1" s="1"/>
  <c r="AF198" i="1"/>
  <c r="AE198" i="1" s="1"/>
  <c r="AF199" i="1"/>
  <c r="AE199" i="1" s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E431" i="1" s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E585" i="1" s="1"/>
  <c r="AF586" i="1"/>
  <c r="AE586" i="1" s="1"/>
  <c r="AF587" i="1"/>
  <c r="AE587" i="1" s="1"/>
  <c r="AF588" i="1"/>
  <c r="AE588" i="1" s="1"/>
  <c r="AF589" i="1"/>
  <c r="W589" i="1" s="1"/>
  <c r="AF590" i="1"/>
  <c r="AE590" i="1" s="1"/>
  <c r="AF591" i="1"/>
  <c r="AE591" i="1" s="1"/>
  <c r="AF592" i="1"/>
  <c r="AE592" i="1" s="1"/>
  <c r="AF593" i="1"/>
  <c r="AE593" i="1" s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W727" i="1" s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E788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E5" i="1"/>
  <c r="AE8" i="1"/>
  <c r="AE14" i="1"/>
  <c r="AE16" i="1"/>
  <c r="AE18" i="1"/>
  <c r="AE21" i="1"/>
  <c r="AE23" i="1"/>
  <c r="AE25" i="1"/>
  <c r="AE28" i="1"/>
  <c r="AE30" i="1"/>
  <c r="AE32" i="1"/>
  <c r="AE35" i="1"/>
  <c r="AE37" i="1"/>
  <c r="AE43" i="1"/>
  <c r="AE45" i="1"/>
  <c r="AE47" i="1"/>
  <c r="AE53" i="1"/>
  <c r="AE58" i="1"/>
  <c r="AE65" i="1"/>
  <c r="AE72" i="1"/>
  <c r="AE79" i="1"/>
  <c r="AE81" i="1"/>
  <c r="AE83" i="1"/>
  <c r="AE85" i="1"/>
  <c r="AE87" i="1"/>
  <c r="AE89" i="1"/>
  <c r="AE91" i="1"/>
  <c r="AE95" i="1"/>
  <c r="AE97" i="1"/>
  <c r="AE99" i="1"/>
  <c r="AE103" i="1"/>
  <c r="AE105" i="1"/>
  <c r="AE107" i="1"/>
  <c r="AE115" i="1"/>
  <c r="AE118" i="1"/>
  <c r="AE121" i="1"/>
  <c r="AE125" i="1"/>
  <c r="AE128" i="1"/>
  <c r="AE135" i="1"/>
  <c r="AE143" i="1"/>
  <c r="AE145" i="1"/>
  <c r="AE147" i="1"/>
  <c r="AE150" i="1"/>
  <c r="AE153" i="1"/>
  <c r="AE161" i="1"/>
  <c r="AE169" i="1"/>
  <c r="AE177" i="1"/>
  <c r="AE179" i="1"/>
  <c r="AE181" i="1"/>
  <c r="AE188" i="1"/>
  <c r="AE194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9" i="1"/>
  <c r="AE435" i="1"/>
  <c r="AE437" i="1"/>
  <c r="AE439" i="1"/>
  <c r="AE444" i="1"/>
  <c r="AE447" i="1"/>
  <c r="AE449" i="1"/>
  <c r="AE451" i="1"/>
  <c r="AE461" i="1"/>
  <c r="AE465" i="1"/>
  <c r="AE467" i="1"/>
  <c r="AE470" i="1"/>
  <c r="AE472" i="1"/>
  <c r="AE474" i="1"/>
  <c r="AE476" i="1"/>
  <c r="AE484" i="1"/>
  <c r="AE499" i="1"/>
  <c r="AE515" i="1"/>
  <c r="AE517" i="1"/>
  <c r="AE523" i="1"/>
  <c r="AE525" i="1"/>
  <c r="AE537" i="1"/>
  <c r="AE549" i="1"/>
  <c r="AE556" i="1"/>
  <c r="AE564" i="1"/>
  <c r="AE575" i="1"/>
  <c r="AE578" i="1"/>
  <c r="AE589" i="1"/>
  <c r="AE598" i="1"/>
  <c r="AE601" i="1"/>
  <c r="AE606" i="1"/>
  <c r="AE609" i="1"/>
  <c r="AE612" i="1"/>
  <c r="AE615" i="1"/>
  <c r="AE619" i="1"/>
  <c r="AE621" i="1"/>
  <c r="AE624" i="1"/>
  <c r="AE633" i="1"/>
  <c r="AE641" i="1"/>
  <c r="AE647" i="1"/>
  <c r="AE649" i="1"/>
  <c r="AE659" i="1"/>
  <c r="AE671" i="1"/>
  <c r="AE682" i="1"/>
  <c r="AE691" i="1"/>
  <c r="AE694" i="1"/>
  <c r="AE697" i="1"/>
  <c r="AE699" i="1"/>
  <c r="AE702" i="1"/>
  <c r="AE704" i="1"/>
  <c r="AE710" i="1"/>
  <c r="AE712" i="1"/>
  <c r="AE714" i="1"/>
  <c r="AE721" i="1"/>
  <c r="AE727" i="1"/>
  <c r="AE732" i="1"/>
  <c r="AE734" i="1"/>
  <c r="AE739" i="1"/>
  <c r="AE743" i="1"/>
  <c r="AE757" i="1"/>
  <c r="AE759" i="1"/>
  <c r="AE770" i="1"/>
  <c r="AE773" i="1"/>
  <c r="AE777" i="1"/>
  <c r="AE783" i="1"/>
  <c r="AE790" i="1"/>
  <c r="AE792" i="1"/>
  <c r="AE794" i="1"/>
  <c r="AE799" i="1"/>
  <c r="AE803" i="1"/>
  <c r="AE805" i="1"/>
  <c r="AE808" i="1"/>
  <c r="AE809" i="1"/>
  <c r="AE810" i="1"/>
  <c r="AE816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W59" i="1"/>
  <c r="W60" i="1"/>
  <c r="W61" i="1"/>
  <c r="W62" i="1"/>
  <c r="W63" i="1"/>
  <c r="W64" i="1"/>
  <c r="W66" i="1"/>
  <c r="W67" i="1"/>
  <c r="W68" i="1"/>
  <c r="W69" i="1"/>
  <c r="W70" i="1"/>
  <c r="W71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2" i="1"/>
  <c r="W163" i="1"/>
  <c r="W164" i="1"/>
  <c r="W165" i="1"/>
  <c r="W166" i="1"/>
  <c r="W167" i="1"/>
  <c r="W168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79" i="1"/>
  <c r="W580" i="1"/>
  <c r="W581" i="1"/>
  <c r="W582" i="1"/>
  <c r="W583" i="1"/>
  <c r="W584" i="1"/>
  <c r="W585" i="1"/>
  <c r="W586" i="1"/>
  <c r="W587" i="1"/>
  <c r="W588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88" i="1"/>
  <c r="AE763" i="1" l="1"/>
  <c r="AE191" i="1"/>
  <c r="AE185" i="1"/>
  <c r="AE173" i="1"/>
  <c r="AE139" i="1"/>
  <c r="AE131" i="1"/>
  <c r="AE111" i="1"/>
  <c r="AE75" i="1"/>
  <c r="AE55" i="1"/>
  <c r="AE51" i="1"/>
  <c r="AE39" i="1"/>
  <c r="AE11" i="1"/>
  <c r="W7" i="1"/>
  <c r="X7" i="1" s="1"/>
  <c r="Y7" i="1" s="1"/>
  <c r="Z7" i="1" s="1"/>
  <c r="AA7" i="1" s="1"/>
  <c r="AE818" i="1"/>
  <c r="AE814" i="1"/>
  <c r="AE800" i="1"/>
  <c r="AE798" i="1"/>
  <c r="AE785" i="1"/>
  <c r="AE781" i="1"/>
  <c r="AE767" i="1"/>
  <c r="AE755" i="1"/>
  <c r="AE740" i="1"/>
  <c r="AE738" i="1"/>
  <c r="AE688" i="1"/>
  <c r="AE676" i="1"/>
  <c r="AE666" i="1"/>
  <c r="AE652" i="1"/>
  <c r="AE634" i="1"/>
  <c r="AE632" i="1"/>
  <c r="AE193" i="1"/>
  <c r="AE189" i="1"/>
  <c r="AE187" i="1"/>
  <c r="AE183" i="1"/>
  <c r="AE175" i="1"/>
  <c r="AE171" i="1"/>
  <c r="AE141" i="1"/>
  <c r="AE137" i="1"/>
  <c r="AE133" i="1"/>
  <c r="AE129" i="1"/>
  <c r="AE127" i="1"/>
  <c r="AE123" i="1"/>
  <c r="AE119" i="1"/>
  <c r="AE117" i="1"/>
  <c r="AE113" i="1"/>
  <c r="AE109" i="1"/>
  <c r="AE101" i="1"/>
  <c r="AE93" i="1"/>
  <c r="AE77" i="1"/>
  <c r="AE73" i="1"/>
  <c r="AE57" i="1"/>
  <c r="AE49" i="1"/>
  <c r="AE41" i="1"/>
  <c r="AE33" i="1"/>
  <c r="AE31" i="1"/>
  <c r="AE29" i="1"/>
  <c r="AE27" i="1"/>
  <c r="AE19" i="1"/>
  <c r="AE17" i="1"/>
  <c r="AE15" i="1"/>
  <c r="AE13" i="1"/>
  <c r="AE9" i="1"/>
  <c r="AE3" i="1"/>
  <c r="W547" i="1"/>
  <c r="X547" i="1" s="1"/>
  <c r="Y547" i="1" s="1"/>
  <c r="AE820" i="1"/>
  <c r="AE812" i="1"/>
  <c r="AE806" i="1"/>
  <c r="AE804" i="1"/>
  <c r="AE802" i="1"/>
  <c r="AE796" i="1"/>
  <c r="AE787" i="1"/>
  <c r="AE779" i="1"/>
  <c r="AE775" i="1"/>
  <c r="AE771" i="1"/>
  <c r="AE769" i="1"/>
  <c r="AE765" i="1"/>
  <c r="AE761" i="1"/>
  <c r="AE730" i="1"/>
  <c r="AE724" i="1"/>
  <c r="AE718" i="1"/>
  <c r="AE706" i="1"/>
  <c r="AE684" i="1"/>
  <c r="AE680" i="1"/>
  <c r="AE672" i="1"/>
  <c r="AE670" i="1"/>
  <c r="AE662" i="1"/>
  <c r="AE656" i="1"/>
  <c r="AE644" i="1"/>
  <c r="AE638" i="1"/>
  <c r="AE628" i="1"/>
  <c r="AE801" i="1"/>
  <c r="AE797" i="1"/>
  <c r="AE795" i="1"/>
  <c r="AE793" i="1"/>
  <c r="AE791" i="1"/>
  <c r="AE786" i="1"/>
  <c r="AE784" i="1"/>
  <c r="AE782" i="1"/>
  <c r="AE780" i="1"/>
  <c r="AE778" i="1"/>
  <c r="AE776" i="1"/>
  <c r="AE774" i="1"/>
  <c r="AE772" i="1"/>
  <c r="AE768" i="1"/>
  <c r="AE766" i="1"/>
  <c r="AE764" i="1"/>
  <c r="AE762" i="1"/>
  <c r="AE760" i="1"/>
  <c r="AE758" i="1"/>
  <c r="AE511" i="1"/>
  <c r="AE487" i="1"/>
  <c r="AE481" i="1"/>
  <c r="AE453" i="1"/>
  <c r="AE445" i="1"/>
  <c r="AE443" i="1"/>
  <c r="AE427" i="1"/>
  <c r="W192" i="1"/>
  <c r="AE192" i="1"/>
  <c r="W190" i="1"/>
  <c r="X190" i="1" s="1"/>
  <c r="AE190" i="1"/>
  <c r="W186" i="1"/>
  <c r="AE186" i="1"/>
  <c r="W184" i="1"/>
  <c r="X184" i="1" s="1"/>
  <c r="Y184" i="1" s="1"/>
  <c r="AE184" i="1"/>
  <c r="W182" i="1"/>
  <c r="AE182" i="1"/>
  <c r="W180" i="1"/>
  <c r="X180" i="1" s="1"/>
  <c r="Y180" i="1" s="1"/>
  <c r="AE180" i="1"/>
  <c r="W178" i="1"/>
  <c r="AE178" i="1"/>
  <c r="W176" i="1"/>
  <c r="X176" i="1" s="1"/>
  <c r="Y176" i="1" s="1"/>
  <c r="AE176" i="1"/>
  <c r="W174" i="1"/>
  <c r="AE174" i="1"/>
  <c r="W172" i="1"/>
  <c r="X172" i="1" s="1"/>
  <c r="Y172" i="1" s="1"/>
  <c r="AE172" i="1"/>
  <c r="W170" i="1"/>
  <c r="AE170" i="1"/>
  <c r="W144" i="1"/>
  <c r="AE144" i="1"/>
  <c r="W142" i="1"/>
  <c r="X142" i="1" s="1"/>
  <c r="AE142" i="1"/>
  <c r="W140" i="1"/>
  <c r="AE140" i="1"/>
  <c r="W138" i="1"/>
  <c r="X138" i="1" s="1"/>
  <c r="AE138" i="1"/>
  <c r="W136" i="1"/>
  <c r="AE136" i="1"/>
  <c r="W134" i="1"/>
  <c r="X134" i="1" s="1"/>
  <c r="AE134" i="1"/>
  <c r="W132" i="1"/>
  <c r="AE132" i="1"/>
  <c r="W130" i="1"/>
  <c r="X130" i="1" s="1"/>
  <c r="AE130" i="1"/>
  <c r="W126" i="1"/>
  <c r="AE126" i="1"/>
  <c r="W124" i="1"/>
  <c r="X124" i="1" s="1"/>
  <c r="Y124" i="1" s="1"/>
  <c r="AE124" i="1"/>
  <c r="W122" i="1"/>
  <c r="AE122" i="1"/>
  <c r="W120" i="1"/>
  <c r="X120" i="1" s="1"/>
  <c r="Y120" i="1" s="1"/>
  <c r="AE120" i="1"/>
  <c r="W116" i="1"/>
  <c r="AE116" i="1"/>
  <c r="W114" i="1"/>
  <c r="X114" i="1" s="1"/>
  <c r="AE114" i="1"/>
  <c r="W112" i="1"/>
  <c r="AE112" i="1"/>
  <c r="W110" i="1"/>
  <c r="X110" i="1" s="1"/>
  <c r="AE110" i="1"/>
  <c r="W108" i="1"/>
  <c r="AE108" i="1"/>
  <c r="W106" i="1"/>
  <c r="X106" i="1" s="1"/>
  <c r="AE106" i="1"/>
  <c r="W104" i="1"/>
  <c r="AE104" i="1"/>
  <c r="W102" i="1"/>
  <c r="X102" i="1" s="1"/>
  <c r="AE102" i="1"/>
  <c r="W100" i="1"/>
  <c r="AE100" i="1"/>
  <c r="W98" i="1"/>
  <c r="X98" i="1" s="1"/>
  <c r="AE98" i="1"/>
  <c r="W96" i="1"/>
  <c r="AE96" i="1"/>
  <c r="W94" i="1"/>
  <c r="X94" i="1" s="1"/>
  <c r="AE94" i="1"/>
  <c r="W92" i="1"/>
  <c r="AE92" i="1"/>
  <c r="W90" i="1"/>
  <c r="X90" i="1" s="1"/>
  <c r="Y90" i="1" s="1"/>
  <c r="AE90" i="1"/>
  <c r="W88" i="1"/>
  <c r="AE88" i="1"/>
  <c r="W86" i="1"/>
  <c r="X86" i="1" s="1"/>
  <c r="Y86" i="1" s="1"/>
  <c r="AE86" i="1"/>
  <c r="W84" i="1"/>
  <c r="AE84" i="1"/>
  <c r="W82" i="1"/>
  <c r="X82" i="1" s="1"/>
  <c r="Y82" i="1" s="1"/>
  <c r="AE82" i="1"/>
  <c r="W80" i="1"/>
  <c r="AE80" i="1"/>
  <c r="W78" i="1"/>
  <c r="X78" i="1" s="1"/>
  <c r="AE78" i="1"/>
  <c r="W76" i="1"/>
  <c r="AE76" i="1"/>
  <c r="W74" i="1"/>
  <c r="X74" i="1" s="1"/>
  <c r="AE74" i="1"/>
  <c r="W56" i="1"/>
  <c r="AE56" i="1"/>
  <c r="W54" i="1"/>
  <c r="X54" i="1" s="1"/>
  <c r="Y54" i="1" s="1"/>
  <c r="AE54" i="1"/>
  <c r="W52" i="1"/>
  <c r="AE52" i="1"/>
  <c r="W50" i="1"/>
  <c r="X50" i="1" s="1"/>
  <c r="AE50" i="1"/>
  <c r="W48" i="1"/>
  <c r="AE48" i="1"/>
  <c r="W46" i="1"/>
  <c r="X46" i="1" s="1"/>
  <c r="Y46" i="1" s="1"/>
  <c r="AE46" i="1"/>
  <c r="W44" i="1"/>
  <c r="AE44" i="1"/>
  <c r="W42" i="1"/>
  <c r="X42" i="1" s="1"/>
  <c r="AE42" i="1"/>
  <c r="W40" i="1"/>
  <c r="AE40" i="1"/>
  <c r="W38" i="1"/>
  <c r="X38" i="1" s="1"/>
  <c r="Y38" i="1" s="1"/>
  <c r="AE38" i="1"/>
  <c r="W36" i="1"/>
  <c r="AE36" i="1"/>
  <c r="W34" i="1"/>
  <c r="X34" i="1" s="1"/>
  <c r="Y34" i="1" s="1"/>
  <c r="AE34" i="1"/>
  <c r="W26" i="1"/>
  <c r="AE26" i="1"/>
  <c r="W24" i="1"/>
  <c r="X24" i="1" s="1"/>
  <c r="AE24" i="1"/>
  <c r="W22" i="1"/>
  <c r="AE22" i="1"/>
  <c r="W20" i="1"/>
  <c r="X20" i="1" s="1"/>
  <c r="AE20" i="1"/>
  <c r="W12" i="1"/>
  <c r="AE12" i="1"/>
  <c r="W10" i="1"/>
  <c r="X10" i="1" s="1"/>
  <c r="AE10" i="1"/>
  <c r="W6" i="1"/>
  <c r="AE6" i="1"/>
  <c r="W4" i="1"/>
  <c r="X4" i="1" s="1"/>
  <c r="Y4" i="1" s="1"/>
  <c r="Z4" i="1" s="1"/>
  <c r="AA4" i="1" s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X613" i="1" s="1"/>
  <c r="Y613" i="1" s="1"/>
  <c r="W563" i="1"/>
  <c r="X563" i="1" s="1"/>
  <c r="Y563" i="1" s="1"/>
  <c r="W531" i="1"/>
  <c r="X531" i="1" s="1"/>
  <c r="Y531" i="1" s="1"/>
  <c r="W458" i="1"/>
  <c r="X458" i="1" s="1"/>
  <c r="AE715" i="1"/>
  <c r="W715" i="1"/>
  <c r="AE643" i="1"/>
  <c r="W643" i="1"/>
  <c r="AE559" i="1"/>
  <c r="W559" i="1"/>
  <c r="X559" i="1" s="1"/>
  <c r="Y559" i="1" s="1"/>
  <c r="AE543" i="1"/>
  <c r="W543" i="1"/>
  <c r="X543" i="1" s="1"/>
  <c r="Y543" i="1" s="1"/>
  <c r="AE462" i="1"/>
  <c r="W462" i="1"/>
  <c r="X462" i="1" s="1"/>
  <c r="AE454" i="1"/>
  <c r="W454" i="1"/>
  <c r="X454" i="1" s="1"/>
  <c r="Y454" i="1" s="1"/>
  <c r="AE446" i="1"/>
  <c r="W446" i="1"/>
  <c r="X446" i="1" s="1"/>
  <c r="Y446" i="1" s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X567" i="1" s="1"/>
  <c r="Y567" i="1" s="1"/>
  <c r="AE551" i="1"/>
  <c r="W551" i="1"/>
  <c r="X551" i="1" s="1"/>
  <c r="Y551" i="1" s="1"/>
  <c r="AE535" i="1"/>
  <c r="W535" i="1"/>
  <c r="X535" i="1" s="1"/>
  <c r="Y535" i="1" s="1"/>
  <c r="Z535" i="1" s="1"/>
  <c r="AA535" i="1" s="1"/>
  <c r="AE527" i="1"/>
  <c r="W527" i="1"/>
  <c r="X527" i="1" s="1"/>
  <c r="Y527" i="1" s="1"/>
  <c r="Z527" i="1" s="1"/>
  <c r="AA527" i="1" s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X703" i="1" s="1"/>
  <c r="W655" i="1"/>
  <c r="W639" i="1"/>
  <c r="W605" i="1"/>
  <c r="W571" i="1"/>
  <c r="W555" i="1"/>
  <c r="X555" i="1" s="1"/>
  <c r="Y555" i="1" s="1"/>
  <c r="W539" i="1"/>
  <c r="W450" i="1"/>
  <c r="X450" i="1" s="1"/>
  <c r="Y450" i="1" s="1"/>
  <c r="W414" i="1"/>
  <c r="X414" i="1" s="1"/>
  <c r="Y414" i="1" s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X753" i="1" s="1"/>
  <c r="Y753" i="1" s="1"/>
  <c r="AE753" i="1"/>
  <c r="W750" i="1"/>
  <c r="X750" i="1" s="1"/>
  <c r="Y750" i="1" s="1"/>
  <c r="AE750" i="1"/>
  <c r="W746" i="1"/>
  <c r="AE746" i="1"/>
  <c r="W625" i="1"/>
  <c r="AE625" i="1"/>
  <c r="W741" i="1"/>
  <c r="W737" i="1"/>
  <c r="X737" i="1" s="1"/>
  <c r="Y737" i="1" s="1"/>
  <c r="W733" i="1"/>
  <c r="X733" i="1" s="1"/>
  <c r="Y733" i="1" s="1"/>
  <c r="W729" i="1"/>
  <c r="X729" i="1" s="1"/>
  <c r="Y729" i="1" s="1"/>
  <c r="W725" i="1"/>
  <c r="W717" i="1"/>
  <c r="X717" i="1" s="1"/>
  <c r="Y717" i="1" s="1"/>
  <c r="W713" i="1"/>
  <c r="X713" i="1" s="1"/>
  <c r="Y713" i="1" s="1"/>
  <c r="W709" i="1"/>
  <c r="X709" i="1" s="1"/>
  <c r="Y709" i="1" s="1"/>
  <c r="W705" i="1"/>
  <c r="W701" i="1"/>
  <c r="X701" i="1" s="1"/>
  <c r="Y701" i="1" s="1"/>
  <c r="W693" i="1"/>
  <c r="X693" i="1" s="1"/>
  <c r="Y693" i="1" s="1"/>
  <c r="W657" i="1"/>
  <c r="X657" i="1" s="1"/>
  <c r="Y657" i="1" s="1"/>
  <c r="W653" i="1"/>
  <c r="W645" i="1"/>
  <c r="X645" i="1" s="1"/>
  <c r="Y645" i="1" s="1"/>
  <c r="W637" i="1"/>
  <c r="X637" i="1" s="1"/>
  <c r="Y637" i="1" s="1"/>
  <c r="W629" i="1"/>
  <c r="X629" i="1" s="1"/>
  <c r="Y629" i="1" s="1"/>
  <c r="W623" i="1"/>
  <c r="X623" i="1" s="1"/>
  <c r="Y623" i="1" s="1"/>
  <c r="Z623" i="1" s="1"/>
  <c r="AA623" i="1" s="1"/>
  <c r="W611" i="1"/>
  <c r="X611" i="1" s="1"/>
  <c r="Y611" i="1" s="1"/>
  <c r="W607" i="1"/>
  <c r="X607" i="1" s="1"/>
  <c r="Y607" i="1" s="1"/>
  <c r="W603" i="1"/>
  <c r="X603" i="1" s="1"/>
  <c r="Y603" i="1" s="1"/>
  <c r="W599" i="1"/>
  <c r="W577" i="1"/>
  <c r="W573" i="1"/>
  <c r="X573" i="1" s="1"/>
  <c r="W569" i="1"/>
  <c r="W565" i="1"/>
  <c r="W561" i="1"/>
  <c r="W557" i="1"/>
  <c r="W553" i="1"/>
  <c r="W545" i="1"/>
  <c r="W541" i="1"/>
  <c r="W533" i="1"/>
  <c r="W529" i="1"/>
  <c r="W460" i="1"/>
  <c r="X460" i="1" s="1"/>
  <c r="Y460" i="1" s="1"/>
  <c r="W456" i="1"/>
  <c r="W452" i="1"/>
  <c r="X452" i="1" s="1"/>
  <c r="Y452" i="1" s="1"/>
  <c r="W448" i="1"/>
  <c r="W521" i="1"/>
  <c r="X521" i="1" s="1"/>
  <c r="AE521" i="1"/>
  <c r="W483" i="1"/>
  <c r="AA483" i="1" s="1"/>
  <c r="W608" i="1"/>
  <c r="X608" i="1" s="1"/>
  <c r="W604" i="1"/>
  <c r="X604" i="1" s="1"/>
  <c r="W602" i="1"/>
  <c r="W600" i="1"/>
  <c r="X600" i="1" s="1"/>
  <c r="Y600" i="1" s="1"/>
  <c r="W576" i="1"/>
  <c r="X576" i="1" s="1"/>
  <c r="Y576" i="1" s="1"/>
  <c r="W574" i="1"/>
  <c r="X574" i="1" s="1"/>
  <c r="Y574" i="1" s="1"/>
  <c r="W572" i="1"/>
  <c r="X572" i="1" s="1"/>
  <c r="W570" i="1"/>
  <c r="W568" i="1"/>
  <c r="X568" i="1" s="1"/>
  <c r="W566" i="1"/>
  <c r="X566" i="1" s="1"/>
  <c r="Y566" i="1" s="1"/>
  <c r="W562" i="1"/>
  <c r="W560" i="1"/>
  <c r="W507" i="1"/>
  <c r="W491" i="1"/>
  <c r="X491" i="1" s="1"/>
  <c r="Y491" i="1" s="1"/>
  <c r="W475" i="1"/>
  <c r="AE552" i="1"/>
  <c r="W552" i="1"/>
  <c r="X552" i="1" s="1"/>
  <c r="Y552" i="1" s="1"/>
  <c r="AE548" i="1"/>
  <c r="W548" i="1"/>
  <c r="X548" i="1" s="1"/>
  <c r="AE542" i="1"/>
  <c r="W542" i="1"/>
  <c r="AE538" i="1"/>
  <c r="W538" i="1"/>
  <c r="AE532" i="1"/>
  <c r="W532" i="1"/>
  <c r="X532" i="1" s="1"/>
  <c r="AE528" i="1"/>
  <c r="W528" i="1"/>
  <c r="X528" i="1" s="1"/>
  <c r="Y528" i="1" s="1"/>
  <c r="W524" i="1"/>
  <c r="X524" i="1" s="1"/>
  <c r="AE524" i="1"/>
  <c r="AE509" i="1"/>
  <c r="W509" i="1"/>
  <c r="X509" i="1" s="1"/>
  <c r="Y509" i="1" s="1"/>
  <c r="AE493" i="1"/>
  <c r="W493" i="1"/>
  <c r="X493" i="1" s="1"/>
  <c r="AE489" i="1"/>
  <c r="W489" i="1"/>
  <c r="AE485" i="1"/>
  <c r="W485" i="1"/>
  <c r="X485" i="1" s="1"/>
  <c r="W477" i="1"/>
  <c r="X477" i="1" s="1"/>
  <c r="AE477" i="1"/>
  <c r="AE558" i="1"/>
  <c r="W558" i="1"/>
  <c r="AE554" i="1"/>
  <c r="W554" i="1"/>
  <c r="AE550" i="1"/>
  <c r="W550" i="1"/>
  <c r="AE546" i="1"/>
  <c r="W546" i="1"/>
  <c r="AE544" i="1"/>
  <c r="W544" i="1"/>
  <c r="X544" i="1" s="1"/>
  <c r="AE540" i="1"/>
  <c r="W540" i="1"/>
  <c r="X540" i="1" s="1"/>
  <c r="AE536" i="1"/>
  <c r="W536" i="1"/>
  <c r="X536" i="1" s="1"/>
  <c r="Y536" i="1" s="1"/>
  <c r="AE534" i="1"/>
  <c r="W534" i="1"/>
  <c r="AE530" i="1"/>
  <c r="W530" i="1"/>
  <c r="AE526" i="1"/>
  <c r="W526" i="1"/>
  <c r="AE522" i="1"/>
  <c r="W522" i="1"/>
  <c r="AE513" i="1"/>
  <c r="W513" i="1"/>
  <c r="X513" i="1" s="1"/>
  <c r="Y513" i="1" s="1"/>
  <c r="AE505" i="1"/>
  <c r="W505" i="1"/>
  <c r="X505" i="1" s="1"/>
  <c r="Y505" i="1" s="1"/>
  <c r="AE501" i="1"/>
  <c r="W501" i="1"/>
  <c r="X501" i="1" s="1"/>
  <c r="Y501" i="1" s="1"/>
  <c r="AE497" i="1"/>
  <c r="W497" i="1"/>
  <c r="X497" i="1" s="1"/>
  <c r="W473" i="1"/>
  <c r="AE473" i="1"/>
  <c r="W469" i="1"/>
  <c r="X469" i="1" s="1"/>
  <c r="AE469" i="1"/>
  <c r="W622" i="1"/>
  <c r="X622" i="1" s="1"/>
  <c r="Y622" i="1" s="1"/>
  <c r="W620" i="1"/>
  <c r="X620" i="1" s="1"/>
  <c r="W618" i="1"/>
  <c r="W616" i="1"/>
  <c r="X616" i="1" s="1"/>
  <c r="Y616" i="1" s="1"/>
  <c r="W614" i="1"/>
  <c r="X614" i="1" s="1"/>
  <c r="Y614" i="1" s="1"/>
  <c r="W519" i="1"/>
  <c r="X519" i="1" s="1"/>
  <c r="Y519" i="1" s="1"/>
  <c r="W503" i="1"/>
  <c r="W495" i="1"/>
  <c r="W479" i="1"/>
  <c r="W471" i="1"/>
  <c r="X471" i="1" s="1"/>
  <c r="Y471" i="1" s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X610" i="1" s="1"/>
  <c r="Y610" i="1" s="1"/>
  <c r="W516" i="1"/>
  <c r="W514" i="1"/>
  <c r="X514" i="1" s="1"/>
  <c r="Y514" i="1" s="1"/>
  <c r="W512" i="1"/>
  <c r="X512" i="1" s="1"/>
  <c r="W510" i="1"/>
  <c r="W508" i="1"/>
  <c r="X508" i="1" s="1"/>
  <c r="W506" i="1"/>
  <c r="X506" i="1" s="1"/>
  <c r="Y506" i="1" s="1"/>
  <c r="W504" i="1"/>
  <c r="X504" i="1" s="1"/>
  <c r="W502" i="1"/>
  <c r="W500" i="1"/>
  <c r="X500" i="1" s="1"/>
  <c r="W498" i="1"/>
  <c r="X498" i="1" s="1"/>
  <c r="W496" i="1"/>
  <c r="X496" i="1" s="1"/>
  <c r="Y496" i="1" s="1"/>
  <c r="W494" i="1"/>
  <c r="W492" i="1"/>
  <c r="X492" i="1" s="1"/>
  <c r="Y492" i="1" s="1"/>
  <c r="W490" i="1"/>
  <c r="W488" i="1"/>
  <c r="X488" i="1" s="1"/>
  <c r="W486" i="1"/>
  <c r="X486" i="1" s="1"/>
  <c r="Y486" i="1" s="1"/>
  <c r="W482" i="1"/>
  <c r="X482" i="1" s="1"/>
  <c r="Y482" i="1" s="1"/>
  <c r="W480" i="1"/>
  <c r="W478" i="1"/>
  <c r="X478" i="1" s="1"/>
  <c r="W468" i="1"/>
  <c r="X468" i="1" s="1"/>
  <c r="W466" i="1"/>
  <c r="X466" i="1" s="1"/>
  <c r="AE464" i="1"/>
  <c r="AA916" i="1"/>
  <c r="Y916" i="1"/>
  <c r="Z916" i="1"/>
  <c r="AA909" i="1"/>
  <c r="Z909" i="1"/>
  <c r="Y909" i="1"/>
  <c r="AA897" i="1"/>
  <c r="Z897" i="1"/>
  <c r="Y897" i="1"/>
  <c r="AA895" i="1"/>
  <c r="Z895" i="1"/>
  <c r="Y895" i="1"/>
  <c r="AA879" i="1"/>
  <c r="Z879" i="1"/>
  <c r="Y879" i="1"/>
  <c r="AA857" i="1"/>
  <c r="Z857" i="1"/>
  <c r="Y857" i="1"/>
  <c r="AA854" i="1"/>
  <c r="Z854" i="1"/>
  <c r="Y854" i="1"/>
  <c r="AA844" i="1"/>
  <c r="Z844" i="1"/>
  <c r="Y844" i="1"/>
  <c r="AA842" i="1"/>
  <c r="Z842" i="1"/>
  <c r="Y842" i="1"/>
  <c r="AA840" i="1"/>
  <c r="Z840" i="1"/>
  <c r="Y840" i="1"/>
  <c r="AA838" i="1"/>
  <c r="Z838" i="1"/>
  <c r="Y838" i="1"/>
  <c r="AA835" i="1"/>
  <c r="Z835" i="1"/>
  <c r="Y835" i="1"/>
  <c r="AA833" i="1"/>
  <c r="Z833" i="1"/>
  <c r="Y833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Z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AA5" i="1"/>
  <c r="Y5" i="1"/>
  <c r="Z5" i="1"/>
  <c r="X5" i="1"/>
  <c r="X3" i="1"/>
  <c r="X917" i="1"/>
  <c r="X915" i="1"/>
  <c r="X913" i="1"/>
  <c r="Y913" i="1" s="1"/>
  <c r="X911" i="1"/>
  <c r="Y911" i="1" s="1"/>
  <c r="X909" i="1"/>
  <c r="X907" i="1"/>
  <c r="X905" i="1"/>
  <c r="Y905" i="1" s="1"/>
  <c r="X903" i="1"/>
  <c r="Y903" i="1" s="1"/>
  <c r="Z903" i="1" s="1"/>
  <c r="AA903" i="1" s="1"/>
  <c r="X901" i="1"/>
  <c r="X899" i="1"/>
  <c r="Y899" i="1" s="1"/>
  <c r="Z899" i="1" s="1"/>
  <c r="AA899" i="1" s="1"/>
  <c r="X897" i="1"/>
  <c r="X895" i="1"/>
  <c r="X893" i="1"/>
  <c r="Y893" i="1" s="1"/>
  <c r="X891" i="1"/>
  <c r="X889" i="1"/>
  <c r="Y889" i="1" s="1"/>
  <c r="X887" i="1"/>
  <c r="X885" i="1"/>
  <c r="Y885" i="1" s="1"/>
  <c r="X883" i="1"/>
  <c r="Y883" i="1" s="1"/>
  <c r="X881" i="1"/>
  <c r="Y881" i="1" s="1"/>
  <c r="X879" i="1"/>
  <c r="X877" i="1"/>
  <c r="Y877" i="1" s="1"/>
  <c r="X875" i="1"/>
  <c r="X873" i="1"/>
  <c r="Y873" i="1" s="1"/>
  <c r="X871" i="1"/>
  <c r="X869" i="1"/>
  <c r="Y869" i="1" s="1"/>
  <c r="X867" i="1"/>
  <c r="X865" i="1"/>
  <c r="Y865" i="1" s="1"/>
  <c r="X863" i="1"/>
  <c r="Y863" i="1" s="1"/>
  <c r="X861" i="1"/>
  <c r="Y861" i="1" s="1"/>
  <c r="Z861" i="1" s="1"/>
  <c r="AA861" i="1" s="1"/>
  <c r="X859" i="1"/>
  <c r="X857" i="1"/>
  <c r="X856" i="1"/>
  <c r="Y856" i="1" s="1"/>
  <c r="Z856" i="1" s="1"/>
  <c r="AA856" i="1" s="1"/>
  <c r="X854" i="1"/>
  <c r="X852" i="1"/>
  <c r="Y852" i="1" s="1"/>
  <c r="X850" i="1"/>
  <c r="Y850" i="1" s="1"/>
  <c r="X848" i="1"/>
  <c r="Y848" i="1" s="1"/>
  <c r="Z848" i="1" s="1"/>
  <c r="AA848" i="1" s="1"/>
  <c r="X846" i="1"/>
  <c r="X844" i="1"/>
  <c r="X842" i="1"/>
  <c r="X840" i="1"/>
  <c r="X838" i="1"/>
  <c r="X836" i="1"/>
  <c r="Y836" i="1" s="1"/>
  <c r="X835" i="1"/>
  <c r="X833" i="1"/>
  <c r="X831" i="1"/>
  <c r="X829" i="1"/>
  <c r="Y829" i="1" s="1"/>
  <c r="X827" i="1"/>
  <c r="X825" i="1"/>
  <c r="Y825" i="1" s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46" i="1"/>
  <c r="Y746" i="1" s="1"/>
  <c r="Z746" i="1" s="1"/>
  <c r="AA746" i="1" s="1"/>
  <c r="X743" i="1"/>
  <c r="X741" i="1"/>
  <c r="Y741" i="1" s="1"/>
  <c r="X739" i="1"/>
  <c r="X735" i="1"/>
  <c r="X731" i="1"/>
  <c r="X727" i="1"/>
  <c r="X725" i="1"/>
  <c r="Y725" i="1" s="1"/>
  <c r="X723" i="1"/>
  <c r="X721" i="1"/>
  <c r="X719" i="1"/>
  <c r="Y719" i="1" s="1"/>
  <c r="X715" i="1"/>
  <c r="X711" i="1"/>
  <c r="X707" i="1"/>
  <c r="X705" i="1"/>
  <c r="Y705" i="1" s="1"/>
  <c r="X699" i="1"/>
  <c r="X697" i="1"/>
  <c r="X695" i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5" i="1"/>
  <c r="X653" i="1"/>
  <c r="Y653" i="1" s="1"/>
  <c r="X651" i="1"/>
  <c r="X649" i="1"/>
  <c r="X647" i="1"/>
  <c r="X643" i="1"/>
  <c r="X641" i="1"/>
  <c r="X639" i="1"/>
  <c r="X635" i="1"/>
  <c r="X633" i="1"/>
  <c r="X631" i="1"/>
  <c r="X627" i="1"/>
  <c r="X625" i="1"/>
  <c r="Y625" i="1" s="1"/>
  <c r="X621" i="1"/>
  <c r="X619" i="1"/>
  <c r="X615" i="1"/>
  <c r="X609" i="1"/>
  <c r="X605" i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1" i="1"/>
  <c r="Y571" i="1" s="1"/>
  <c r="X569" i="1"/>
  <c r="X565" i="1"/>
  <c r="X561" i="1"/>
  <c r="X557" i="1"/>
  <c r="X553" i="1"/>
  <c r="X549" i="1"/>
  <c r="X545" i="1"/>
  <c r="X541" i="1"/>
  <c r="X539" i="1"/>
  <c r="Y539" i="1" s="1"/>
  <c r="X537" i="1"/>
  <c r="X533" i="1"/>
  <c r="X529" i="1"/>
  <c r="X525" i="1"/>
  <c r="X523" i="1"/>
  <c r="X518" i="1"/>
  <c r="Y518" i="1" s="1"/>
  <c r="X516" i="1"/>
  <c r="X511" i="1"/>
  <c r="X507" i="1"/>
  <c r="X503" i="1"/>
  <c r="X499" i="1"/>
  <c r="X495" i="1"/>
  <c r="Y495" i="1" s="1"/>
  <c r="X487" i="1"/>
  <c r="Y487" i="1" s="1"/>
  <c r="X479" i="1"/>
  <c r="Y479" i="1" s="1"/>
  <c r="X475" i="1"/>
  <c r="Y475" i="1" s="1"/>
  <c r="X467" i="1"/>
  <c r="AA892" i="1"/>
  <c r="Y892" i="1"/>
  <c r="Z892" i="1"/>
  <c r="Z878" i="1"/>
  <c r="Y878" i="1"/>
  <c r="AA878" i="1"/>
  <c r="Z862" i="1"/>
  <c r="Y862" i="1"/>
  <c r="AA862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AA484" i="1"/>
  <c r="Y484" i="1"/>
  <c r="Z484" i="1"/>
  <c r="X484" i="1"/>
  <c r="X480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4" i="1"/>
  <c r="X456" i="1"/>
  <c r="Y456" i="1" s="1"/>
  <c r="X448" i="1"/>
  <c r="Y448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AA188" i="1"/>
  <c r="Y188" i="1"/>
  <c r="Z188" i="1"/>
  <c r="X188" i="1"/>
  <c r="X186" i="1"/>
  <c r="X182" i="1"/>
  <c r="X178" i="1"/>
  <c r="X174" i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0" i="1"/>
  <c r="Y140" i="1" s="1"/>
  <c r="X136" i="1"/>
  <c r="Y136" i="1" s="1"/>
  <c r="X132" i="1"/>
  <c r="Y132" i="1" s="1"/>
  <c r="AA128" i="1"/>
  <c r="Y128" i="1"/>
  <c r="Z128" i="1"/>
  <c r="X128" i="1"/>
  <c r="X126" i="1"/>
  <c r="X122" i="1"/>
  <c r="AA118" i="1"/>
  <c r="Z118" i="1"/>
  <c r="Y118" i="1"/>
  <c r="X118" i="1"/>
  <c r="X116" i="1"/>
  <c r="Y116" i="1" s="1"/>
  <c r="X112" i="1"/>
  <c r="Y112" i="1" s="1"/>
  <c r="X108" i="1"/>
  <c r="Y108" i="1" s="1"/>
  <c r="X104" i="1"/>
  <c r="Y104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2" i="1"/>
  <c r="X48" i="1"/>
  <c r="Y48" i="1" s="1"/>
  <c r="X44" i="1"/>
  <c r="Y44" i="1" s="1"/>
  <c r="X40" i="1"/>
  <c r="X36" i="1"/>
  <c r="Y36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2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AA8" i="1"/>
  <c r="Z8" i="1"/>
  <c r="X8" i="1"/>
  <c r="Y8" i="1"/>
  <c r="X6" i="1"/>
  <c r="X918" i="1"/>
  <c r="Y918" i="1" s="1"/>
  <c r="X916" i="1"/>
  <c r="X914" i="1"/>
  <c r="X912" i="1"/>
  <c r="Y912" i="1" s="1"/>
  <c r="X910" i="1"/>
  <c r="Y910" i="1" s="1"/>
  <c r="X908" i="1"/>
  <c r="X906" i="1"/>
  <c r="X904" i="1"/>
  <c r="Y904" i="1" s="1"/>
  <c r="X902" i="1"/>
  <c r="Y902" i="1" s="1"/>
  <c r="Z902" i="1" s="1"/>
  <c r="AA902" i="1" s="1"/>
  <c r="X900" i="1"/>
  <c r="Y900" i="1" s="1"/>
  <c r="X898" i="1"/>
  <c r="Y898" i="1" s="1"/>
  <c r="X896" i="1"/>
  <c r="Y896" i="1" s="1"/>
  <c r="X894" i="1"/>
  <c r="Y894" i="1" s="1"/>
  <c r="X892" i="1"/>
  <c r="X890" i="1"/>
  <c r="Y890" i="1" s="1"/>
  <c r="Z890" i="1" s="1"/>
  <c r="AA890" i="1" s="1"/>
  <c r="X888" i="1"/>
  <c r="X886" i="1"/>
  <c r="X884" i="1"/>
  <c r="X882" i="1"/>
  <c r="X880" i="1"/>
  <c r="Y880" i="1" s="1"/>
  <c r="X878" i="1"/>
  <c r="X876" i="1"/>
  <c r="X874" i="1"/>
  <c r="Y874" i="1" s="1"/>
  <c r="Z874" i="1" s="1"/>
  <c r="AA874" i="1" s="1"/>
  <c r="X872" i="1"/>
  <c r="X870" i="1"/>
  <c r="Y870" i="1" s="1"/>
  <c r="X868" i="1"/>
  <c r="X866" i="1"/>
  <c r="X864" i="1"/>
  <c r="Y864" i="1" s="1"/>
  <c r="Z864" i="1" s="1"/>
  <c r="AA864" i="1" s="1"/>
  <c r="X862" i="1"/>
  <c r="X860" i="1"/>
  <c r="Y860" i="1" s="1"/>
  <c r="X858" i="1"/>
  <c r="X855" i="1"/>
  <c r="Y855" i="1" s="1"/>
  <c r="X853" i="1"/>
  <c r="X851" i="1"/>
  <c r="Y851" i="1" s="1"/>
  <c r="Z851" i="1" s="1"/>
  <c r="AA851" i="1" s="1"/>
  <c r="X849" i="1"/>
  <c r="X847" i="1"/>
  <c r="Y847" i="1" s="1"/>
  <c r="Z847" i="1" s="1"/>
  <c r="AA847" i="1" s="1"/>
  <c r="X845" i="1"/>
  <c r="X843" i="1"/>
  <c r="X841" i="1"/>
  <c r="X839" i="1"/>
  <c r="X837" i="1"/>
  <c r="Y837" i="1" s="1"/>
  <c r="X834" i="1"/>
  <c r="X832" i="1"/>
  <c r="Y832" i="1" s="1"/>
  <c r="X830" i="1"/>
  <c r="Y830" i="1" s="1"/>
  <c r="Z830" i="1" s="1"/>
  <c r="AA830" i="1" s="1"/>
  <c r="X828" i="1"/>
  <c r="X826" i="1"/>
  <c r="Y826" i="1" s="1"/>
  <c r="X824" i="1"/>
  <c r="Y824" i="1" s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18" i="1"/>
  <c r="X612" i="1"/>
  <c r="X606" i="1"/>
  <c r="X602" i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0" i="1"/>
  <c r="X564" i="1"/>
  <c r="X562" i="1"/>
  <c r="X560" i="1"/>
  <c r="Y560" i="1" s="1"/>
  <c r="X558" i="1"/>
  <c r="Y558" i="1" s="1"/>
  <c r="X556" i="1"/>
  <c r="X554" i="1"/>
  <c r="X550" i="1"/>
  <c r="X546" i="1"/>
  <c r="X542" i="1"/>
  <c r="Y542" i="1" s="1"/>
  <c r="X538" i="1"/>
  <c r="X534" i="1"/>
  <c r="X530" i="1"/>
  <c r="Y530" i="1" s="1"/>
  <c r="X526" i="1"/>
  <c r="X522" i="1"/>
  <c r="Y522" i="1" s="1"/>
  <c r="X517" i="1"/>
  <c r="X515" i="1"/>
  <c r="X510" i="1"/>
  <c r="X502" i="1"/>
  <c r="X494" i="1"/>
  <c r="Y494" i="1" s="1"/>
  <c r="X489" i="1"/>
  <c r="X481" i="1"/>
  <c r="X473" i="1"/>
  <c r="X465" i="1"/>
  <c r="X14" i="1"/>
  <c r="Y14" i="1"/>
  <c r="Z14" i="1"/>
  <c r="X483" i="1" l="1"/>
  <c r="Y483" i="1"/>
  <c r="Z918" i="1"/>
  <c r="AA918" i="1" s="1"/>
  <c r="Y917" i="1"/>
  <c r="Z917" i="1" s="1"/>
  <c r="AA917" i="1" s="1"/>
  <c r="Y886" i="1"/>
  <c r="Z886" i="1" s="1"/>
  <c r="AA886" i="1" s="1"/>
  <c r="Z900" i="1"/>
  <c r="AA900" i="1" s="1"/>
  <c r="Z912" i="1"/>
  <c r="AA912" i="1" s="1"/>
  <c r="Y882" i="1"/>
  <c r="Z882" i="1" s="1"/>
  <c r="AA882" i="1" s="1"/>
  <c r="Y888" i="1"/>
  <c r="Z888" i="1" s="1"/>
  <c r="AA888" i="1" s="1"/>
  <c r="Y906" i="1"/>
  <c r="Z906" i="1" s="1"/>
  <c r="AA906" i="1" s="1"/>
  <c r="Z863" i="1"/>
  <c r="AA863" i="1" s="1"/>
  <c r="Z883" i="1"/>
  <c r="AA883" i="1" s="1"/>
  <c r="Z911" i="1"/>
  <c r="AA911" i="1" s="1"/>
  <c r="Y908" i="1"/>
  <c r="Z908" i="1" s="1"/>
  <c r="AA908" i="1" s="1"/>
  <c r="Y915" i="1"/>
  <c r="Z915" i="1" s="1"/>
  <c r="AA915" i="1" s="1"/>
  <c r="Y914" i="1"/>
  <c r="Z914" i="1" s="1"/>
  <c r="AA914" i="1" s="1"/>
  <c r="Z913" i="1"/>
  <c r="AA913" i="1" s="1"/>
  <c r="Z910" i="1"/>
  <c r="AA910" i="1" s="1"/>
  <c r="Y907" i="1"/>
  <c r="Z907" i="1" s="1"/>
  <c r="AA907" i="1" s="1"/>
  <c r="Z905" i="1"/>
  <c r="AA905" i="1" s="1"/>
  <c r="Z904" i="1"/>
  <c r="AA904" i="1" s="1"/>
  <c r="Y901" i="1"/>
  <c r="Z901" i="1" s="1"/>
  <c r="AA901" i="1" s="1"/>
  <c r="Z898" i="1"/>
  <c r="AA898" i="1" s="1"/>
  <c r="Z896" i="1"/>
  <c r="AA896" i="1" s="1"/>
  <c r="Z894" i="1"/>
  <c r="AA894" i="1" s="1"/>
  <c r="Z893" i="1"/>
  <c r="AA893" i="1" s="1"/>
  <c r="Y891" i="1"/>
  <c r="Z891" i="1" s="1"/>
  <c r="AA891" i="1" s="1"/>
  <c r="Z889" i="1"/>
  <c r="AA889" i="1" s="1"/>
  <c r="Y887" i="1"/>
  <c r="Z887" i="1" s="1"/>
  <c r="AA887" i="1" s="1"/>
  <c r="Z885" i="1"/>
  <c r="AA885" i="1" s="1"/>
  <c r="Y884" i="1"/>
  <c r="Z884" i="1" s="1"/>
  <c r="AA884" i="1" s="1"/>
  <c r="Z881" i="1"/>
  <c r="AA881" i="1" s="1"/>
  <c r="Z880" i="1"/>
  <c r="AA880" i="1" s="1"/>
  <c r="Z877" i="1"/>
  <c r="AA877" i="1" s="1"/>
  <c r="Y876" i="1"/>
  <c r="Z876" i="1" s="1"/>
  <c r="AA876" i="1" s="1"/>
  <c r="Y875" i="1"/>
  <c r="Z875" i="1" s="1"/>
  <c r="AA875" i="1" s="1"/>
  <c r="Z873" i="1"/>
  <c r="AA873" i="1" s="1"/>
  <c r="Y872" i="1"/>
  <c r="Z872" i="1" s="1"/>
  <c r="AA872" i="1" s="1"/>
  <c r="Y871" i="1"/>
  <c r="Z871" i="1" s="1"/>
  <c r="AA871" i="1" s="1"/>
  <c r="Z870" i="1"/>
  <c r="AA870" i="1" s="1"/>
  <c r="Z869" i="1"/>
  <c r="AA869" i="1" s="1"/>
  <c r="Y868" i="1"/>
  <c r="Z868" i="1" s="1"/>
  <c r="AA868" i="1" s="1"/>
  <c r="Y867" i="1"/>
  <c r="Z867" i="1" s="1"/>
  <c r="AA867" i="1" s="1"/>
  <c r="Y866" i="1"/>
  <c r="Z866" i="1" s="1"/>
  <c r="AA866" i="1" s="1"/>
  <c r="Z865" i="1"/>
  <c r="AA865" i="1" s="1"/>
  <c r="Z860" i="1"/>
  <c r="AA860" i="1" s="1"/>
  <c r="Y859" i="1"/>
  <c r="Z859" i="1" s="1"/>
  <c r="AA859" i="1" s="1"/>
  <c r="Y858" i="1"/>
  <c r="Z858" i="1" s="1"/>
  <c r="AA858" i="1" s="1"/>
  <c r="Z855" i="1"/>
  <c r="AA855" i="1" s="1"/>
  <c r="Y853" i="1"/>
  <c r="Z853" i="1" s="1"/>
  <c r="AA853" i="1" s="1"/>
  <c r="Z852" i="1"/>
  <c r="AA852" i="1" s="1"/>
  <c r="Z850" i="1"/>
  <c r="AA850" i="1" s="1"/>
  <c r="Y849" i="1"/>
  <c r="Z849" i="1" s="1"/>
  <c r="AA849" i="1" s="1"/>
  <c r="Y846" i="1"/>
  <c r="Z846" i="1" s="1"/>
  <c r="AA846" i="1" s="1"/>
  <c r="Y845" i="1"/>
  <c r="Z845" i="1" s="1"/>
  <c r="AA845" i="1" s="1"/>
  <c r="Y843" i="1"/>
  <c r="Z843" i="1" s="1"/>
  <c r="AA843" i="1" s="1"/>
  <c r="Y841" i="1"/>
  <c r="Z841" i="1" s="1"/>
  <c r="AA841" i="1" s="1"/>
  <c r="Y839" i="1"/>
  <c r="Z839" i="1" s="1"/>
  <c r="AA839" i="1" s="1"/>
  <c r="Z837" i="1"/>
  <c r="AA837" i="1" s="1"/>
  <c r="Z836" i="1"/>
  <c r="AA836" i="1" s="1"/>
  <c r="Y834" i="1"/>
  <c r="Z834" i="1" s="1"/>
  <c r="AA834" i="1" s="1"/>
  <c r="Z832" i="1"/>
  <c r="AA832" i="1" s="1"/>
  <c r="Z829" i="1"/>
  <c r="AA829" i="1" s="1"/>
  <c r="Y828" i="1"/>
  <c r="Z828" i="1" s="1"/>
  <c r="AA828" i="1" s="1"/>
  <c r="Y827" i="1"/>
  <c r="Z827" i="1" s="1"/>
  <c r="AA827" i="1" s="1"/>
  <c r="Z826" i="1"/>
  <c r="AA826" i="1" s="1"/>
  <c r="Z825" i="1"/>
  <c r="AA825" i="1" s="1"/>
  <c r="Z824" i="1"/>
  <c r="AA824" i="1" s="1"/>
  <c r="Y831" i="1"/>
  <c r="Z831" i="1" s="1"/>
  <c r="AA831" i="1" s="1"/>
  <c r="Z822" i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AL880" i="1"/>
  <c r="AO880" i="1" l="1"/>
  <c r="AP880" i="1" s="1"/>
  <c r="AT103" i="1"/>
  <c r="AV103" i="1" s="1"/>
  <c r="AT107" i="1"/>
  <c r="AV107" i="1" s="1"/>
  <c r="AT105" i="1"/>
  <c r="AV105" i="1" s="1"/>
  <c r="AT99" i="1"/>
  <c r="AV99" i="1" s="1"/>
  <c r="AT115" i="1"/>
  <c r="AV115" i="1" s="1"/>
  <c r="AN111" i="1"/>
  <c r="AM880" i="1"/>
  <c r="AN110" i="1"/>
  <c r="AN109" i="1"/>
  <c r="AN112" i="1"/>
  <c r="AN108" i="1"/>
  <c r="AN880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3" i="1"/>
  <c r="C833" i="1" s="1"/>
  <c r="B835" i="1"/>
  <c r="C835" i="1" s="1"/>
  <c r="B837" i="1"/>
  <c r="C837" i="1" s="1"/>
  <c r="B838" i="1"/>
  <c r="C838" i="1" s="1"/>
  <c r="B840" i="1"/>
  <c r="C840" i="1" s="1"/>
  <c r="B842" i="1"/>
  <c r="C842" i="1" s="1"/>
  <c r="B844" i="1"/>
  <c r="C844" i="1" s="1"/>
  <c r="B846" i="1"/>
  <c r="C846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9" i="1"/>
  <c r="C859" i="1" s="1"/>
  <c r="B860" i="1"/>
  <c r="C860" i="1" s="1"/>
  <c r="B861" i="1"/>
  <c r="C861" i="1" s="1"/>
  <c r="B862" i="1"/>
  <c r="C862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2" i="1"/>
  <c r="C872" i="1" s="1"/>
  <c r="B873" i="1"/>
  <c r="C873" i="1" s="1"/>
  <c r="B874" i="1"/>
  <c r="C874" i="1" s="1"/>
  <c r="B875" i="1"/>
  <c r="C875" i="1" s="1"/>
  <c r="B877" i="1"/>
  <c r="C877" i="1" s="1"/>
  <c r="B878" i="1"/>
  <c r="C878" i="1" s="1"/>
  <c r="B879" i="1"/>
  <c r="C879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4" i="1"/>
  <c r="C894" i="1" s="1"/>
  <c r="B895" i="1"/>
  <c r="C895" i="1" s="1"/>
  <c r="B897" i="1"/>
  <c r="C897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8" i="1"/>
  <c r="C918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33" i="1"/>
  <c r="AS833" i="1" s="1"/>
  <c r="D862" i="1"/>
  <c r="AS862" i="1" s="1"/>
  <c r="D892" i="1"/>
  <c r="AS892" i="1" s="1"/>
  <c r="D895" i="1"/>
  <c r="AS895" i="1" s="1"/>
  <c r="D897" i="1"/>
  <c r="AS897" i="1" s="1"/>
  <c r="D909" i="1"/>
  <c r="AS909" i="1" s="1"/>
  <c r="D916" i="1"/>
  <c r="AS916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L525" i="1"/>
  <c r="AQ525" i="1" s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L603" i="1"/>
  <c r="AL604" i="1"/>
  <c r="AL605" i="1"/>
  <c r="AL606" i="1"/>
  <c r="AQ606" i="1" s="1"/>
  <c r="AL607" i="1"/>
  <c r="AL608" i="1"/>
  <c r="AL609" i="1"/>
  <c r="AQ609" i="1" s="1"/>
  <c r="AL610" i="1"/>
  <c r="AL611" i="1"/>
  <c r="AL612" i="1"/>
  <c r="AQ612" i="1" s="1"/>
  <c r="AL613" i="1"/>
  <c r="AL614" i="1"/>
  <c r="AL615" i="1"/>
  <c r="AQ615" i="1" s="1"/>
  <c r="AL616" i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L704" i="1"/>
  <c r="AQ704" i="1" s="1"/>
  <c r="AL705" i="1"/>
  <c r="AL706" i="1"/>
  <c r="AL707" i="1"/>
  <c r="AL708" i="1"/>
  <c r="AL709" i="1"/>
  <c r="AL710" i="1"/>
  <c r="AL711" i="1"/>
  <c r="AL712" i="1"/>
  <c r="AQ712" i="1" s="1"/>
  <c r="AL713" i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O728" i="1" s="1"/>
  <c r="AP728" i="1" s="1"/>
  <c r="AL729" i="1"/>
  <c r="AL730" i="1"/>
  <c r="AL731" i="1"/>
  <c r="AL732" i="1"/>
  <c r="AQ732" i="1" s="1"/>
  <c r="AL733" i="1"/>
  <c r="AL734" i="1"/>
  <c r="AQ734" i="1" s="1"/>
  <c r="AL735" i="1"/>
  <c r="AO735" i="1" s="1"/>
  <c r="AP735" i="1" s="1"/>
  <c r="AL736" i="1"/>
  <c r="AL737" i="1"/>
  <c r="AL738" i="1"/>
  <c r="AL739" i="1"/>
  <c r="AQ739" i="1" s="1"/>
  <c r="AL740" i="1"/>
  <c r="AO740" i="1" s="1"/>
  <c r="AP740" i="1" s="1"/>
  <c r="AL741" i="1"/>
  <c r="AL742" i="1"/>
  <c r="AL743" i="1"/>
  <c r="AQ743" i="1" s="1"/>
  <c r="AL744" i="1"/>
  <c r="AO744" i="1" s="1"/>
  <c r="AP744" i="1" s="1"/>
  <c r="AL746" i="1"/>
  <c r="AL749" i="1"/>
  <c r="AL750" i="1"/>
  <c r="AL752" i="1"/>
  <c r="AL753" i="1"/>
  <c r="AL755" i="1"/>
  <c r="AL756" i="1"/>
  <c r="AL757" i="1"/>
  <c r="AQ757" i="1" s="1"/>
  <c r="AL758" i="1"/>
  <c r="AL759" i="1"/>
  <c r="AQ759" i="1" s="1"/>
  <c r="AL760" i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L775" i="1"/>
  <c r="AL776" i="1"/>
  <c r="AL777" i="1"/>
  <c r="AL778" i="1"/>
  <c r="AL779" i="1"/>
  <c r="AL780" i="1"/>
  <c r="AL781" i="1"/>
  <c r="AL782" i="1"/>
  <c r="AL783" i="1"/>
  <c r="AQ783" i="1" s="1"/>
  <c r="AL784" i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L805" i="1"/>
  <c r="AQ805" i="1" s="1"/>
  <c r="AL806" i="1"/>
  <c r="AO806" i="1" s="1"/>
  <c r="AP806" i="1" s="1"/>
  <c r="AL807" i="1"/>
  <c r="AL808" i="1"/>
  <c r="AL809" i="1"/>
  <c r="AQ809" i="1" s="1"/>
  <c r="AL810" i="1"/>
  <c r="AL811" i="1"/>
  <c r="AL812" i="1"/>
  <c r="AL813" i="1"/>
  <c r="AL814" i="1"/>
  <c r="AL815" i="1"/>
  <c r="AL816" i="1"/>
  <c r="AQ816" i="1" s="1"/>
  <c r="AL817" i="1"/>
  <c r="AO817" i="1" s="1"/>
  <c r="AP817" i="1" s="1"/>
  <c r="AL818" i="1"/>
  <c r="AL819" i="1"/>
  <c r="AL820" i="1"/>
  <c r="AL821" i="1"/>
  <c r="AL822" i="1"/>
  <c r="AL823" i="1"/>
  <c r="AQ823" i="1" s="1"/>
  <c r="AL824" i="1"/>
  <c r="AL825" i="1"/>
  <c r="AL826" i="1"/>
  <c r="AL827" i="1"/>
  <c r="AL828" i="1"/>
  <c r="AL829" i="1"/>
  <c r="AL830" i="1"/>
  <c r="AL831" i="1"/>
  <c r="AQ831" i="1" s="1"/>
  <c r="AL832" i="1"/>
  <c r="AO832" i="1" s="1"/>
  <c r="AP832" i="1" s="1"/>
  <c r="AL833" i="1"/>
  <c r="AQ833" i="1" s="1"/>
  <c r="AL834" i="1"/>
  <c r="AL835" i="1"/>
  <c r="AQ835" i="1" s="1"/>
  <c r="AL836" i="1"/>
  <c r="AO836" i="1" s="1"/>
  <c r="AP836" i="1" s="1"/>
  <c r="AL837" i="1"/>
  <c r="AL838" i="1"/>
  <c r="AQ838" i="1" s="1"/>
  <c r="AL839" i="1"/>
  <c r="AO839" i="1" s="1"/>
  <c r="AP839" i="1" s="1"/>
  <c r="AL840" i="1"/>
  <c r="AQ840" i="1" s="1"/>
  <c r="AL841" i="1"/>
  <c r="AO841" i="1" s="1"/>
  <c r="AP841" i="1" s="1"/>
  <c r="AL842" i="1"/>
  <c r="AQ842" i="1" s="1"/>
  <c r="AL843" i="1"/>
  <c r="AO843" i="1" s="1"/>
  <c r="AP843" i="1" s="1"/>
  <c r="AL844" i="1"/>
  <c r="AQ844" i="1" s="1"/>
  <c r="AL845" i="1"/>
  <c r="AO845" i="1" s="1"/>
  <c r="AP845" i="1" s="1"/>
  <c r="AL846" i="1"/>
  <c r="AL847" i="1"/>
  <c r="AL848" i="1"/>
  <c r="AL849" i="1"/>
  <c r="AL850" i="1"/>
  <c r="AL851" i="1"/>
  <c r="AL852" i="1"/>
  <c r="AL853" i="1"/>
  <c r="AL854" i="1"/>
  <c r="AQ854" i="1" s="1"/>
  <c r="AL855" i="1"/>
  <c r="AO855" i="1" s="1"/>
  <c r="AP855" i="1" s="1"/>
  <c r="AL856" i="1"/>
  <c r="AL857" i="1"/>
  <c r="AQ857" i="1" s="1"/>
  <c r="AL858" i="1"/>
  <c r="AL859" i="1"/>
  <c r="AL860" i="1"/>
  <c r="AL861" i="1"/>
  <c r="AL862" i="1"/>
  <c r="AQ862" i="1" s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Q879" i="1" s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Q892" i="1" s="1"/>
  <c r="AL893" i="1"/>
  <c r="AL894" i="1"/>
  <c r="AL895" i="1"/>
  <c r="AQ895" i="1" s="1"/>
  <c r="AL896" i="1"/>
  <c r="AO896" i="1" s="1"/>
  <c r="AP896" i="1" s="1"/>
  <c r="AL897" i="1"/>
  <c r="AQ897" i="1" s="1"/>
  <c r="AL898" i="1"/>
  <c r="AO898" i="1" s="1"/>
  <c r="AP898" i="1" s="1"/>
  <c r="AL899" i="1"/>
  <c r="AL900" i="1"/>
  <c r="AL901" i="1"/>
  <c r="AL902" i="1"/>
  <c r="AL903" i="1"/>
  <c r="AL904" i="1"/>
  <c r="AL905" i="1"/>
  <c r="AL906" i="1"/>
  <c r="AL907" i="1"/>
  <c r="AL908" i="1"/>
  <c r="AL909" i="1"/>
  <c r="AQ909" i="1" s="1"/>
  <c r="AL910" i="1"/>
  <c r="AO910" i="1" s="1"/>
  <c r="AP910" i="1" s="1"/>
  <c r="AL911" i="1"/>
  <c r="AL912" i="1"/>
  <c r="AL913" i="1"/>
  <c r="AL914" i="1"/>
  <c r="AL915" i="1"/>
  <c r="AL916" i="1"/>
  <c r="AQ916" i="1" s="1"/>
  <c r="AL917" i="1"/>
  <c r="AL918" i="1"/>
  <c r="AM616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7" i="1"/>
  <c r="AP737" i="1" s="1"/>
  <c r="AO738" i="1"/>
  <c r="AP738" i="1" s="1"/>
  <c r="AO739" i="1"/>
  <c r="AP739" i="1" s="1"/>
  <c r="AO741" i="1"/>
  <c r="AP741" i="1" s="1"/>
  <c r="AO742" i="1"/>
  <c r="AP742" i="1" s="1"/>
  <c r="AO743" i="1"/>
  <c r="AP743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8" i="1"/>
  <c r="AP758" i="1" s="1"/>
  <c r="AO759" i="1"/>
  <c r="AP759" i="1" s="1"/>
  <c r="AO760" i="1"/>
  <c r="AP760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4" i="1"/>
  <c r="AP784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5" i="1"/>
  <c r="AP835" i="1" s="1"/>
  <c r="AO837" i="1"/>
  <c r="AP837" i="1" s="1"/>
  <c r="AO838" i="1"/>
  <c r="AP838" i="1" s="1"/>
  <c r="AO840" i="1"/>
  <c r="AP840" i="1" s="1"/>
  <c r="AO842" i="1"/>
  <c r="AP842" i="1" s="1"/>
  <c r="AO844" i="1"/>
  <c r="AP844" i="1" s="1"/>
  <c r="AO846" i="1"/>
  <c r="AP846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7" i="1"/>
  <c r="AP877" i="1" s="1"/>
  <c r="AO878" i="1"/>
  <c r="AP878" i="1" s="1"/>
  <c r="AO879" i="1"/>
  <c r="AP879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9" i="1"/>
  <c r="AP899" i="1" s="1"/>
  <c r="AO900" i="1"/>
  <c r="AP900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810" i="1" l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09" i="1"/>
  <c r="AU897" i="1"/>
  <c r="AU823" i="1"/>
  <c r="AU792" i="1"/>
  <c r="AU916" i="1"/>
  <c r="AU892" i="1"/>
  <c r="AU862" i="1"/>
  <c r="AU833" i="1"/>
  <c r="AU803" i="1"/>
  <c r="AU895" i="1"/>
  <c r="AU799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09" i="1"/>
  <c r="AG909" i="1"/>
  <c r="AD897" i="1"/>
  <c r="AG897" i="1"/>
  <c r="AD895" i="1"/>
  <c r="AG895" i="1"/>
  <c r="AD823" i="1"/>
  <c r="AG823" i="1"/>
  <c r="AD799" i="1"/>
  <c r="AG799" i="1"/>
  <c r="AD792" i="1"/>
  <c r="AG792" i="1"/>
  <c r="AD916" i="1"/>
  <c r="AG916" i="1"/>
  <c r="AD892" i="1"/>
  <c r="AG892" i="1"/>
  <c r="AD862" i="1"/>
  <c r="AG862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09" i="1"/>
  <c r="AC897" i="1"/>
  <c r="AC895" i="1"/>
  <c r="AC823" i="1"/>
  <c r="AC799" i="1"/>
  <c r="AC792" i="1"/>
  <c r="AC916" i="1"/>
  <c r="AC892" i="1"/>
  <c r="AC862" i="1"/>
  <c r="AC833" i="1"/>
  <c r="AC803" i="1"/>
  <c r="AI833" i="1"/>
  <c r="AI803" i="1"/>
  <c r="AI909" i="1"/>
  <c r="AI897" i="1"/>
  <c r="AI895" i="1"/>
  <c r="AI823" i="1"/>
  <c r="AI799" i="1"/>
  <c r="AI792" i="1"/>
  <c r="AM909" i="1"/>
  <c r="AN905" i="1"/>
  <c r="AM893" i="1"/>
  <c r="AN889" i="1"/>
  <c r="AO876" i="1"/>
  <c r="AP876" i="1" s="1"/>
  <c r="AN870" i="1"/>
  <c r="AN862" i="1"/>
  <c r="AO847" i="1"/>
  <c r="AP847" i="1" s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75" i="1"/>
  <c r="AO863" i="1"/>
  <c r="AP863" i="1" s="1"/>
  <c r="AM846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09" i="1"/>
  <c r="AM889" i="1"/>
  <c r="AM702" i="1"/>
  <c r="AN846" i="1"/>
  <c r="AN829" i="1"/>
  <c r="AN821" i="1"/>
  <c r="AN803" i="1"/>
  <c r="AN653" i="1"/>
  <c r="AN629" i="1"/>
  <c r="AN625" i="1"/>
  <c r="AN595" i="1"/>
  <c r="AM917" i="1"/>
  <c r="AN917" i="1"/>
  <c r="AN913" i="1"/>
  <c r="AM913" i="1"/>
  <c r="AM901" i="1"/>
  <c r="AN901" i="1"/>
  <c r="AN897" i="1"/>
  <c r="AM897" i="1"/>
  <c r="AN893" i="1"/>
  <c r="AM905" i="1"/>
  <c r="AM599" i="1"/>
  <c r="AM597" i="1"/>
  <c r="AM591" i="1"/>
  <c r="AM587" i="1"/>
  <c r="AN884" i="1"/>
  <c r="AN882" i="1"/>
  <c r="AN877" i="1"/>
  <c r="AN885" i="1"/>
  <c r="AN876" i="1"/>
  <c r="AN886" i="1"/>
  <c r="AM885" i="1"/>
  <c r="AM881" i="1"/>
  <c r="AN879" i="1"/>
  <c r="AM876" i="1"/>
  <c r="AM915" i="1"/>
  <c r="AN915" i="1"/>
  <c r="AM911" i="1"/>
  <c r="AN911" i="1"/>
  <c r="AM907" i="1"/>
  <c r="AN907" i="1"/>
  <c r="AM903" i="1"/>
  <c r="AN903" i="1"/>
  <c r="AM899" i="1"/>
  <c r="AN899" i="1"/>
  <c r="AM895" i="1"/>
  <c r="AN895" i="1"/>
  <c r="AM891" i="1"/>
  <c r="AN891" i="1"/>
  <c r="AM887" i="1"/>
  <c r="AN887" i="1"/>
  <c r="AM883" i="1"/>
  <c r="AN883" i="1"/>
  <c r="AM878" i="1"/>
  <c r="AN878" i="1"/>
  <c r="AO824" i="1"/>
  <c r="AP824" i="1" s="1"/>
  <c r="AM825" i="1"/>
  <c r="AN824" i="1"/>
  <c r="AM807" i="1"/>
  <c r="AN874" i="1"/>
  <c r="AM873" i="1"/>
  <c r="AN872" i="1"/>
  <c r="AN873" i="1"/>
  <c r="AN868" i="1"/>
  <c r="AM866" i="1"/>
  <c r="AM867" i="1"/>
  <c r="AN864" i="1"/>
  <c r="AM863" i="1"/>
  <c r="AN863" i="1"/>
  <c r="AN861" i="1"/>
  <c r="AM859" i="1"/>
  <c r="AN857" i="1"/>
  <c r="AN860" i="1"/>
  <c r="AM858" i="1"/>
  <c r="AN859" i="1"/>
  <c r="AM861" i="1"/>
  <c r="AN855" i="1"/>
  <c r="AN854" i="1"/>
  <c r="AN853" i="1"/>
  <c r="AM852" i="1"/>
  <c r="AN851" i="1"/>
  <c r="AN850" i="1"/>
  <c r="AN849" i="1"/>
  <c r="AM848" i="1"/>
  <c r="AN847" i="1"/>
  <c r="AN845" i="1"/>
  <c r="AM844" i="1"/>
  <c r="AN843" i="1"/>
  <c r="AN841" i="1"/>
  <c r="AM840" i="1"/>
  <c r="AN839" i="1"/>
  <c r="AN837" i="1"/>
  <c r="AN838" i="1"/>
  <c r="AM836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4" i="1"/>
  <c r="AM882" i="1"/>
  <c r="AM879" i="1"/>
  <c r="AM877" i="1"/>
  <c r="AM875" i="1"/>
  <c r="AM872" i="1"/>
  <c r="AM870" i="1"/>
  <c r="AM862" i="1"/>
  <c r="AM860" i="1"/>
  <c r="AM855" i="1"/>
  <c r="AM853" i="1"/>
  <c r="AM845" i="1"/>
  <c r="AM841" i="1"/>
  <c r="AM839" i="1"/>
  <c r="AM837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916" i="1"/>
  <c r="AI892" i="1"/>
  <c r="AI862" i="1"/>
  <c r="AM422" i="1"/>
  <c r="AN420" i="1"/>
  <c r="AM418" i="1"/>
  <c r="AM421" i="1"/>
  <c r="AM419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09" i="1"/>
  <c r="AV909" i="1" s="1"/>
  <c r="AT803" i="1"/>
  <c r="AT833" i="1"/>
  <c r="AV833" i="1" s="1"/>
  <c r="AT823" i="1"/>
  <c r="AV823" i="1" s="1"/>
  <c r="AT895" i="1"/>
  <c r="AV895" i="1" s="1"/>
  <c r="AT897" i="1"/>
  <c r="AV897" i="1" s="1"/>
  <c r="AT862" i="1"/>
  <c r="AV862" i="1" s="1"/>
  <c r="AT892" i="1"/>
  <c r="AV892" i="1" s="1"/>
  <c r="AT916" i="1"/>
  <c r="AV916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429" i="1"/>
  <c r="AV429" i="1" s="1"/>
  <c r="AT444" i="1"/>
  <c r="AV444" i="1" s="1"/>
  <c r="AT578" i="1"/>
  <c r="AV578" i="1" s="1"/>
  <c r="AT606" i="1"/>
  <c r="AT647" i="1"/>
  <c r="AM797" i="1"/>
  <c r="AN881" i="1"/>
  <c r="AM464" i="1"/>
  <c r="AN524" i="1"/>
  <c r="AN544" i="1"/>
  <c r="AM568" i="1"/>
  <c r="AN777" i="1"/>
  <c r="AN801" i="1"/>
  <c r="AN852" i="1"/>
  <c r="AM886" i="1"/>
  <c r="AN643" i="1"/>
  <c r="AN686" i="1"/>
  <c r="AM850" i="1"/>
  <c r="AM805" i="1"/>
  <c r="AN805" i="1"/>
  <c r="AM874" i="1"/>
  <c r="AM871" i="1"/>
  <c r="AN871" i="1"/>
  <c r="AM868" i="1"/>
  <c r="AM864" i="1"/>
  <c r="AN866" i="1"/>
  <c r="AN867" i="1"/>
  <c r="AM865" i="1"/>
  <c r="AN865" i="1"/>
  <c r="AM869" i="1"/>
  <c r="AN869" i="1"/>
  <c r="AN858" i="1"/>
  <c r="AM857" i="1"/>
  <c r="AM856" i="1"/>
  <c r="AN856" i="1"/>
  <c r="AM854" i="1"/>
  <c r="AM851" i="1"/>
  <c r="AM849" i="1"/>
  <c r="AN848" i="1"/>
  <c r="AM847" i="1"/>
  <c r="AN844" i="1"/>
  <c r="AM843" i="1"/>
  <c r="AM842" i="1"/>
  <c r="AN842" i="1"/>
  <c r="AN840" i="1"/>
  <c r="AN836" i="1"/>
  <c r="AM838" i="1"/>
  <c r="AN835" i="1"/>
  <c r="AM835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O136" i="1" s="1"/>
  <c r="AP136" i="1" s="1"/>
  <c r="AL137" i="1"/>
  <c r="AL138" i="1"/>
  <c r="AL139" i="1"/>
  <c r="AL140" i="1"/>
  <c r="AL141" i="1"/>
  <c r="AL142" i="1"/>
  <c r="AL143" i="1"/>
  <c r="AL144" i="1"/>
  <c r="AL145" i="1"/>
  <c r="AQ145" i="1" s="1"/>
  <c r="AL146" i="1"/>
  <c r="AO146" i="1" s="1"/>
  <c r="AP146" i="1" s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O162" i="1" s="1"/>
  <c r="AP162" i="1" s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O189" i="1" s="1"/>
  <c r="AP189" i="1" s="1"/>
  <c r="AL190" i="1"/>
  <c r="AL191" i="1"/>
  <c r="AL192" i="1"/>
  <c r="AL193" i="1"/>
  <c r="AL194" i="1"/>
  <c r="AQ194" i="1" s="1"/>
  <c r="AL195" i="1"/>
  <c r="AO195" i="1" s="1"/>
  <c r="AP195" i="1" s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O346" i="1" s="1"/>
  <c r="AP346" i="1" s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F46" i="5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G3" i="1"/>
  <c r="A5" i="1"/>
  <c r="AH4" i="1"/>
  <c r="D4" i="1"/>
  <c r="AK4" i="1" l="1"/>
  <c r="AS4" i="1"/>
  <c r="AT3" i="1"/>
  <c r="AJ5" i="1"/>
  <c r="I3" i="12"/>
  <c r="K3" i="12" s="1"/>
  <c r="L3" i="12" s="1"/>
  <c r="M3" i="12" s="1"/>
  <c r="I4" i="12"/>
  <c r="K4" i="12" s="1"/>
  <c r="A6" i="1"/>
  <c r="AG4" i="1"/>
  <c r="AI4" i="1"/>
  <c r="AU3" i="1" l="1"/>
  <c r="AV3" i="1"/>
  <c r="AT4" i="1"/>
  <c r="L4" i="12"/>
  <c r="M4" i="12" s="1"/>
  <c r="A7" i="1"/>
  <c r="AH6" i="1"/>
  <c r="AH7" i="1"/>
  <c r="A8" i="1"/>
  <c r="D7" i="1"/>
  <c r="D6" i="1"/>
  <c r="AK7" i="1" l="1"/>
  <c r="AS7" i="1"/>
  <c r="AS6" i="1"/>
  <c r="AI6" i="1"/>
  <c r="AU4" i="1"/>
  <c r="AV4" i="1"/>
  <c r="AJ8" i="1"/>
  <c r="AI7" i="1"/>
  <c r="AG6" i="1"/>
  <c r="AG7" i="1"/>
  <c r="A9" i="1"/>
  <c r="AH9" i="1"/>
  <c r="AT6" i="1" l="1"/>
  <c r="AT7" i="1"/>
  <c r="A10" i="1"/>
  <c r="D9" i="1"/>
  <c r="D10" i="1"/>
  <c r="A11" i="1"/>
  <c r="AH10" i="1"/>
  <c r="AI9" i="1" l="1"/>
  <c r="AK10" i="1"/>
  <c r="AV6" i="1"/>
  <c r="AU6" i="1"/>
  <c r="AU7" i="1"/>
  <c r="AV7" i="1"/>
  <c r="AJ11" i="1"/>
  <c r="AG9" i="1"/>
  <c r="A12" i="1"/>
  <c r="AG10" i="1"/>
  <c r="AI10" i="1"/>
  <c r="D11" i="1"/>
  <c r="AH11" i="1"/>
  <c r="AK11" i="1" l="1"/>
  <c r="AJ12" i="1"/>
  <c r="D12" i="1"/>
  <c r="AH12" i="1"/>
  <c r="AG11" i="1"/>
  <c r="AI11" i="1"/>
  <c r="A13" i="1"/>
  <c r="AK12" i="1" l="1"/>
  <c r="AH13" i="1"/>
  <c r="AI12" i="1"/>
  <c r="AG12" i="1"/>
  <c r="D13" i="1"/>
  <c r="A14" i="1"/>
  <c r="AJ14" i="1" l="1"/>
  <c r="AK13" i="1"/>
  <c r="AG13" i="1"/>
  <c r="AI13" i="1"/>
  <c r="A15" i="1"/>
  <c r="A16" i="1"/>
  <c r="AH15" i="1"/>
  <c r="AJ16" i="1" l="1"/>
  <c r="B33" i="4"/>
  <c r="B34" i="4"/>
  <c r="A17" i="1"/>
  <c r="D15" i="1"/>
  <c r="AI15" i="1" l="1"/>
  <c r="AS15" i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D17" i="1"/>
  <c r="AH17" i="1"/>
  <c r="A18" i="1"/>
  <c r="AG15" i="1"/>
  <c r="AT15" i="1" l="1"/>
  <c r="AU15" i="1" s="1"/>
  <c r="AS17" i="1"/>
  <c r="AI17" i="1"/>
  <c r="AJ18" i="1"/>
  <c r="K33" i="4"/>
  <c r="L33" i="4" s="1"/>
  <c r="M33" i="4" s="1"/>
  <c r="A33" i="4"/>
  <c r="A34" i="4"/>
  <c r="K34" i="4"/>
  <c r="L34" i="4" s="1"/>
  <c r="M34" i="4" s="1"/>
  <c r="F35" i="4"/>
  <c r="I35" i="4"/>
  <c r="E35" i="4"/>
  <c r="C35" i="4"/>
  <c r="H35" i="4"/>
  <c r="J35" i="4"/>
  <c r="G35" i="4"/>
  <c r="D35" i="4"/>
  <c r="AG17" i="1"/>
  <c r="AV15" i="1" l="1"/>
  <c r="AT17" i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35" i="1" l="1"/>
  <c r="AS835" i="1" s="1"/>
  <c r="AG835" i="1" l="1"/>
  <c r="AU835" i="1"/>
  <c r="AC835" i="1"/>
  <c r="AD835" i="1"/>
  <c r="AI835" i="1"/>
  <c r="AT835" i="1" l="1"/>
  <c r="AV835" i="1" s="1"/>
  <c r="D838" i="1" l="1"/>
  <c r="AS838" i="1" s="1"/>
  <c r="AG838" i="1" l="1"/>
  <c r="AU838" i="1"/>
  <c r="AC838" i="1"/>
  <c r="AD838" i="1"/>
  <c r="AI838" i="1"/>
  <c r="AT838" i="1" l="1"/>
  <c r="AV838" i="1" s="1"/>
  <c r="D840" i="1"/>
  <c r="AS840" i="1" s="1"/>
  <c r="AG840" i="1" l="1"/>
  <c r="AU840" i="1"/>
  <c r="AC840" i="1"/>
  <c r="AD840" i="1"/>
  <c r="AI840" i="1"/>
  <c r="AT840" i="1" l="1"/>
  <c r="AV840" i="1" s="1"/>
  <c r="D842" i="1"/>
  <c r="AS842" i="1" s="1"/>
  <c r="AG842" i="1" l="1"/>
  <c r="AU842" i="1"/>
  <c r="AC842" i="1"/>
  <c r="AD842" i="1"/>
  <c r="AI842" i="1"/>
  <c r="AT842" i="1" l="1"/>
  <c r="AV842" i="1" s="1"/>
  <c r="D844" i="1"/>
  <c r="AS844" i="1" s="1"/>
  <c r="AG844" i="1" l="1"/>
  <c r="AU844" i="1"/>
  <c r="AC844" i="1"/>
  <c r="AD844" i="1"/>
  <c r="AI844" i="1"/>
  <c r="AT844" i="1" l="1"/>
  <c r="AV844" i="1" s="1"/>
  <c r="D854" i="1" l="1"/>
  <c r="AS854" i="1" s="1"/>
  <c r="AG854" i="1" l="1"/>
  <c r="AU854" i="1"/>
  <c r="AC854" i="1"/>
  <c r="AD854" i="1"/>
  <c r="AI854" i="1"/>
  <c r="AT854" i="1" l="1"/>
  <c r="AV854" i="1" s="1"/>
  <c r="D857" i="1" l="1"/>
  <c r="AS857" i="1" s="1"/>
  <c r="AG857" i="1" l="1"/>
  <c r="AU857" i="1"/>
  <c r="AC857" i="1"/>
  <c r="AD857" i="1"/>
  <c r="AI857" i="1"/>
  <c r="AT857" i="1" l="1"/>
  <c r="AV857" i="1" s="1"/>
  <c r="D879" i="1" l="1"/>
  <c r="AS879" i="1" s="1"/>
  <c r="AG879" i="1" l="1"/>
  <c r="AU879" i="1"/>
  <c r="AC879" i="1"/>
  <c r="AD879" i="1"/>
  <c r="AI879" i="1"/>
  <c r="AT879" i="1" l="1"/>
  <c r="AV879" i="1" s="1"/>
  <c r="AJ10" i="1" l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A5" i="9" l="1"/>
  <c r="K5" i="9"/>
  <c r="L5" i="9" l="1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76" i="1"/>
  <c r="C876" i="1" s="1"/>
  <c r="B871" i="1"/>
  <c r="C871" i="1" s="1"/>
  <c r="B847" i="1"/>
  <c r="C847" i="1" s="1"/>
  <c r="B827" i="1"/>
  <c r="C827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J2" i="2"/>
  <c r="F2" i="2"/>
  <c r="H2" i="2"/>
  <c r="I2" i="2"/>
  <c r="AO19" i="1" l="1"/>
  <c r="AP19" i="1" s="1"/>
  <c r="B3" i="5"/>
  <c r="AR19" i="1" l="1"/>
  <c r="F3" i="5"/>
  <c r="G3" i="5"/>
  <c r="D3" i="5"/>
  <c r="H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93" i="2"/>
  <c r="A92" i="2"/>
  <c r="A86" i="2"/>
  <c r="A87" i="2"/>
  <c r="A89" i="2"/>
  <c r="A88" i="2"/>
  <c r="AV601" i="1" l="1"/>
  <c r="R89" i="2"/>
  <c r="G89" i="2"/>
  <c r="G87" i="2"/>
  <c r="R87" i="2"/>
  <c r="G86" i="2"/>
  <c r="R86" i="2"/>
  <c r="R92" i="2"/>
  <c r="G92" i="2"/>
  <c r="G93" i="2"/>
  <c r="R93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C92" i="2"/>
  <c r="I92" i="2"/>
  <c r="H92" i="2"/>
  <c r="I93" i="2"/>
  <c r="B93" i="2"/>
  <c r="H93" i="2"/>
  <c r="I91" i="2"/>
  <c r="B91" i="2"/>
  <c r="C91" i="2"/>
  <c r="F91" i="2"/>
  <c r="B88" i="2"/>
  <c r="H89" i="2"/>
  <c r="I89" i="2"/>
  <c r="C87" i="2"/>
  <c r="B86" i="2"/>
  <c r="H86" i="2"/>
  <c r="F92" i="2"/>
  <c r="B92" i="2"/>
  <c r="F93" i="2"/>
  <c r="C93" i="2"/>
  <c r="H91" i="2"/>
  <c r="H88" i="2"/>
  <c r="C88" i="2"/>
  <c r="I88" i="2"/>
  <c r="F88" i="2"/>
  <c r="D92" i="2" l="1"/>
  <c r="E92" i="2"/>
  <c r="K92" i="2"/>
  <c r="L92" i="2"/>
  <c r="E86" i="2"/>
  <c r="D86" i="2"/>
  <c r="K86" i="2"/>
  <c r="L86" i="2"/>
  <c r="E91" i="2"/>
  <c r="D91" i="2"/>
  <c r="K91" i="2"/>
  <c r="L91" i="2"/>
  <c r="D93" i="2"/>
  <c r="E93" i="2"/>
  <c r="K93" i="2"/>
  <c r="L93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88" i="2"/>
  <c r="N92" i="2"/>
  <c r="N93" i="2"/>
  <c r="N87" i="2"/>
  <c r="N89" i="2"/>
  <c r="M89" i="2" l="1"/>
  <c r="O89" i="2" s="1"/>
  <c r="P89" i="2" s="1"/>
  <c r="Q89" i="2" s="1"/>
  <c r="M93" i="2"/>
  <c r="O93" i="2" s="1"/>
  <c r="P93" i="2" s="1"/>
  <c r="Q93" i="2" s="1"/>
  <c r="M87" i="2"/>
  <c r="O87" i="2" s="1"/>
  <c r="P87" i="2" s="1"/>
  <c r="Q87" i="2" s="1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8" i="2"/>
  <c r="O88" i="2" s="1"/>
  <c r="P88" i="2" s="1"/>
  <c r="Q88" i="2" s="1"/>
  <c r="A90" i="2"/>
  <c r="R90" i="2" l="1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AK817" i="1" l="1"/>
  <c r="AK810" i="1"/>
  <c r="AK806" i="1"/>
  <c r="AK804" i="1"/>
  <c r="AK824" i="1" l="1"/>
  <c r="D831" i="1" l="1"/>
  <c r="J89" i="2"/>
  <c r="J91" i="2"/>
  <c r="A19" i="1"/>
  <c r="J87" i="2"/>
  <c r="J90" i="2"/>
  <c r="J88" i="2"/>
  <c r="J93" i="2"/>
  <c r="J92" i="2"/>
  <c r="A20" i="1"/>
  <c r="D20" i="1" s="1"/>
  <c r="J86" i="2"/>
  <c r="A21" i="1"/>
  <c r="D19" i="1"/>
  <c r="AJ21" i="1" l="1"/>
  <c r="AS20" i="1"/>
  <c r="AJ20" i="1"/>
  <c r="AS19" i="1"/>
  <c r="AI19" i="1"/>
  <c r="AS831" i="1"/>
  <c r="AH19" i="1"/>
  <c r="AH20" i="1"/>
  <c r="AG20" i="1"/>
  <c r="A22" i="1"/>
  <c r="D22" i="1" s="1"/>
  <c r="AI20" i="1"/>
  <c r="AG19" i="1"/>
  <c r="AK20" i="1" l="1"/>
  <c r="AI22" i="1"/>
  <c r="AS22" i="1"/>
  <c r="AT19" i="1"/>
  <c r="AT20" i="1"/>
  <c r="A23" i="1"/>
  <c r="A24" i="1"/>
  <c r="AH24" i="1"/>
  <c r="D24" i="1"/>
  <c r="AG22" i="1"/>
  <c r="AH22" i="1"/>
  <c r="A25" i="1"/>
  <c r="AJ23" i="1" l="1"/>
  <c r="AT22" i="1"/>
  <c r="AU22" i="1" s="1"/>
  <c r="AJ25" i="1"/>
  <c r="AI24" i="1"/>
  <c r="AS24" i="1"/>
  <c r="AV19" i="1"/>
  <c r="AU19" i="1"/>
  <c r="AV20" i="1"/>
  <c r="AU20" i="1"/>
  <c r="AI831" i="1"/>
  <c r="AH831" i="1"/>
  <c r="AD831" i="1"/>
  <c r="AG831" i="1"/>
  <c r="AC831" i="1"/>
  <c r="AG24" i="1"/>
  <c r="A26" i="1"/>
  <c r="D26" i="1"/>
  <c r="A27" i="1"/>
  <c r="AH26" i="1"/>
  <c r="AH27" i="1"/>
  <c r="D27" i="1"/>
  <c r="AV22" i="1" l="1"/>
  <c r="AK27" i="1"/>
  <c r="AS27" i="1"/>
  <c r="AJ27" i="1"/>
  <c r="AS26" i="1"/>
  <c r="AI26" i="1"/>
  <c r="AT24" i="1"/>
  <c r="AK843" i="1"/>
  <c r="AK841" i="1"/>
  <c r="AK839" i="1"/>
  <c r="AK836" i="1"/>
  <c r="AK834" i="1"/>
  <c r="AK832" i="1"/>
  <c r="AK831" i="1"/>
  <c r="AT831" i="1"/>
  <c r="AG27" i="1"/>
  <c r="AI27" i="1"/>
  <c r="A28" i="1"/>
  <c r="AG26" i="1"/>
  <c r="AJ28" i="1" l="1"/>
  <c r="AV24" i="1"/>
  <c r="AU24" i="1"/>
  <c r="AT26" i="1"/>
  <c r="AT27" i="1"/>
  <c r="AV831" i="1"/>
  <c r="AU831" i="1"/>
  <c r="A29" i="1"/>
  <c r="D29" i="1"/>
  <c r="A30" i="1"/>
  <c r="AS29" i="1" l="1"/>
  <c r="AI29" i="1"/>
  <c r="AJ30" i="1"/>
  <c r="AV27" i="1"/>
  <c r="AU27" i="1"/>
  <c r="AV26" i="1"/>
  <c r="AU26" i="1"/>
  <c r="A31" i="1"/>
  <c r="AG29" i="1"/>
  <c r="AH29" i="1"/>
  <c r="A32" i="1"/>
  <c r="AH31" i="1"/>
  <c r="D31" i="1"/>
  <c r="AI31" i="1" l="1"/>
  <c r="AT29" i="1"/>
  <c r="AJ32" i="1"/>
  <c r="AG31" i="1"/>
  <c r="A33" i="1"/>
  <c r="A34" i="1"/>
  <c r="AH33" i="1"/>
  <c r="AH34" i="1"/>
  <c r="D34" i="1"/>
  <c r="A35" i="1"/>
  <c r="AV29" i="1" l="1"/>
  <c r="AU29" i="1"/>
  <c r="AJ35" i="1"/>
  <c r="AS34" i="1"/>
  <c r="AK34" i="1"/>
  <c r="AJ34" i="1"/>
  <c r="D33" i="1"/>
  <c r="A36" i="1"/>
  <c r="A37" i="1"/>
  <c r="D36" i="1"/>
  <c r="AH36" i="1"/>
  <c r="AG34" i="1"/>
  <c r="AS33" i="1" l="1"/>
  <c r="AI33" i="1"/>
  <c r="AJ37" i="1"/>
  <c r="AI36" i="1"/>
  <c r="AG33" i="1"/>
  <c r="AI34" i="1"/>
  <c r="AG36" i="1"/>
  <c r="A38" i="1"/>
  <c r="D38" i="1"/>
  <c r="A39" i="1"/>
  <c r="AH38" i="1"/>
  <c r="AT33" i="1" l="1"/>
  <c r="AV33" i="1" s="1"/>
  <c r="AT34" i="1"/>
  <c r="AV34" i="1" s="1"/>
  <c r="AJ39" i="1"/>
  <c r="AI38" i="1"/>
  <c r="AS38" i="1"/>
  <c r="AH39" i="1"/>
  <c r="A40" i="1"/>
  <c r="A41" i="1"/>
  <c r="D39" i="1"/>
  <c r="D40" i="1"/>
  <c r="AG38" i="1"/>
  <c r="AH40" i="1"/>
  <c r="AU33" i="1" l="1"/>
  <c r="AU34" i="1"/>
  <c r="AS39" i="1"/>
  <c r="AT38" i="1"/>
  <c r="AV38" i="1" s="1"/>
  <c r="AK39" i="1"/>
  <c r="AK40" i="1" s="1"/>
  <c r="AJ41" i="1"/>
  <c r="AS40" i="1"/>
  <c r="AJ40" i="1"/>
  <c r="A42" i="1"/>
  <c r="AH41" i="1"/>
  <c r="AG40" i="1"/>
  <c r="AG39" i="1"/>
  <c r="AH42" i="1"/>
  <c r="AI39" i="1"/>
  <c r="AI40" i="1" s="1"/>
  <c r="A43" i="1"/>
  <c r="D41" i="1"/>
  <c r="AT39" i="1" l="1"/>
  <c r="AU39" i="1" s="1"/>
  <c r="AS41" i="1"/>
  <c r="AU38" i="1"/>
  <c r="AK41" i="1"/>
  <c r="AK42" i="1" s="1"/>
  <c r="AJ43" i="1"/>
  <c r="AJ42" i="1"/>
  <c r="AT40" i="1"/>
  <c r="D42" i="1"/>
  <c r="AG41" i="1"/>
  <c r="A44" i="1"/>
  <c r="AH43" i="1"/>
  <c r="AI41" i="1"/>
  <c r="D43" i="1"/>
  <c r="A45" i="1"/>
  <c r="AH44" i="1"/>
  <c r="AS43" i="1" l="1"/>
  <c r="AV39" i="1"/>
  <c r="AS42" i="1"/>
  <c r="AK43" i="1"/>
  <c r="AK44" i="1" s="1"/>
  <c r="AT41" i="1"/>
  <c r="AU41" i="1" s="1"/>
  <c r="AJ45" i="1"/>
  <c r="AJ44" i="1"/>
  <c r="AV40" i="1"/>
  <c r="AU40" i="1"/>
  <c r="AG43" i="1"/>
  <c r="D44" i="1"/>
  <c r="AI42" i="1"/>
  <c r="A46" i="1"/>
  <c r="D46" i="1" s="1"/>
  <c r="A47" i="1"/>
  <c r="AH47" i="1"/>
  <c r="AG42" i="1"/>
  <c r="AH46" i="1"/>
  <c r="D47" i="1"/>
  <c r="AS44" i="1" l="1"/>
  <c r="AT42" i="1"/>
  <c r="AU42" i="1" s="1"/>
  <c r="AV41" i="1"/>
  <c r="AK47" i="1"/>
  <c r="AJ47" i="1"/>
  <c r="AI46" i="1"/>
  <c r="AG44" i="1"/>
  <c r="AG47" i="1"/>
  <c r="AG46" i="1"/>
  <c r="B2" i="2"/>
  <c r="AI47" i="1"/>
  <c r="AI43" i="1"/>
  <c r="A48" i="1"/>
  <c r="D48" i="1"/>
  <c r="A49" i="1"/>
  <c r="A50" i="1" s="1"/>
  <c r="D50" i="1"/>
  <c r="AH50" i="1"/>
  <c r="AH48" i="1"/>
  <c r="AV42" i="1" l="1"/>
  <c r="AT43" i="1"/>
  <c r="AU43" i="1" s="1"/>
  <c r="AS48" i="1"/>
  <c r="AJ48" i="1"/>
  <c r="AK48" i="1"/>
  <c r="AJ50" i="1"/>
  <c r="G2" i="2"/>
  <c r="AJ49" i="1"/>
  <c r="AI44" i="1"/>
  <c r="AH49" i="1"/>
  <c r="AG48" i="1"/>
  <c r="D49" i="1"/>
  <c r="E3" i="5"/>
  <c r="AI48" i="1"/>
  <c r="A51" i="1"/>
  <c r="D51" i="1" s="1"/>
  <c r="AG50" i="1"/>
  <c r="C3" i="5"/>
  <c r="AT44" i="1" l="1"/>
  <c r="AU44" i="1" s="1"/>
  <c r="AV43" i="1"/>
  <c r="AK49" i="1"/>
  <c r="AK50" i="1" s="1"/>
  <c r="AT48" i="1"/>
  <c r="AV48" i="1" s="1"/>
  <c r="A3" i="5"/>
  <c r="AJ51" i="1"/>
  <c r="AG49" i="1"/>
  <c r="AI49" i="1"/>
  <c r="AH51" i="1"/>
  <c r="A52" i="1"/>
  <c r="A53" i="1"/>
  <c r="AH52" i="1"/>
  <c r="A54" i="1"/>
  <c r="D54" i="1"/>
  <c r="AH54" i="1"/>
  <c r="AG51" i="1"/>
  <c r="D52" i="1"/>
  <c r="A55" i="1"/>
  <c r="AH55" i="1"/>
  <c r="A56" i="1"/>
  <c r="D55" i="1"/>
  <c r="D56" i="1"/>
  <c r="AH56" i="1"/>
  <c r="AV44" i="1" l="1"/>
  <c r="AJ52" i="1"/>
  <c r="AK51" i="1"/>
  <c r="AK52" i="1" s="1"/>
  <c r="AU48" i="1"/>
  <c r="AJ56" i="1"/>
  <c r="AK55" i="1"/>
  <c r="AK56" i="1" s="1"/>
  <c r="AJ55" i="1"/>
  <c r="AI54" i="1"/>
  <c r="AJ53" i="1"/>
  <c r="A57" i="1"/>
  <c r="AG56" i="1"/>
  <c r="AI55" i="1"/>
  <c r="D57" i="1"/>
  <c r="AG54" i="1"/>
  <c r="AG52" i="1"/>
  <c r="AG55" i="1"/>
  <c r="AH57" i="1"/>
  <c r="AI50" i="1"/>
  <c r="AJ57" i="1" l="1"/>
  <c r="AK57" i="1"/>
  <c r="AI51" i="1"/>
  <c r="AI56" i="1"/>
  <c r="A58" i="1"/>
  <c r="AG57" i="1"/>
  <c r="A59" i="1"/>
  <c r="AH59" i="1"/>
  <c r="D59" i="1"/>
  <c r="A60" i="1"/>
  <c r="AH60" i="1"/>
  <c r="D60" i="1"/>
  <c r="A61" i="1"/>
  <c r="D61" i="1"/>
  <c r="AH61" i="1"/>
  <c r="A62" i="1"/>
  <c r="D62" i="1"/>
  <c r="AH62" i="1"/>
  <c r="AK60" i="1" l="1"/>
  <c r="AJ60" i="1"/>
  <c r="AI59" i="1"/>
  <c r="AJ58" i="1"/>
  <c r="AJ62" i="1"/>
  <c r="AJ61" i="1"/>
  <c r="AK61" i="1"/>
  <c r="AK62" i="1" s="1"/>
  <c r="AI52" i="1"/>
  <c r="AG59" i="1"/>
  <c r="AG61" i="1"/>
  <c r="AG60" i="1"/>
  <c r="AI57" i="1"/>
  <c r="AI60" i="1"/>
  <c r="AI61" i="1" s="1"/>
  <c r="A63" i="1"/>
  <c r="AG62" i="1"/>
  <c r="AH63" i="1"/>
  <c r="D63" i="1"/>
  <c r="A64" i="1"/>
  <c r="AH64" i="1"/>
  <c r="D64" i="1"/>
  <c r="AJ64" i="1" l="1"/>
  <c r="AJ63" i="1"/>
  <c r="AK63" i="1"/>
  <c r="AK64" i="1" s="1"/>
  <c r="AI62" i="1"/>
  <c r="AG64" i="1"/>
  <c r="A65" i="1"/>
  <c r="A66" i="1"/>
  <c r="AH66" i="1"/>
  <c r="AG63" i="1"/>
  <c r="AI63" i="1"/>
  <c r="D66" i="1"/>
  <c r="AI66" i="1" l="1"/>
  <c r="AJ65" i="1"/>
  <c r="A67" i="1"/>
  <c r="AG66" i="1"/>
  <c r="AI64" i="1"/>
  <c r="A68" i="1"/>
  <c r="AH67" i="1"/>
  <c r="AH68" i="1"/>
  <c r="D68" i="1"/>
  <c r="D67" i="1"/>
  <c r="AK67" i="1" l="1"/>
  <c r="AK68" i="1" s="1"/>
  <c r="AJ68" i="1"/>
  <c r="AJ67" i="1"/>
  <c r="AI67" i="1"/>
  <c r="AG68" i="1"/>
  <c r="A69" i="1"/>
  <c r="AG67" i="1"/>
  <c r="D69" i="1"/>
  <c r="AH69" i="1"/>
  <c r="A70" i="1"/>
  <c r="AH70" i="1"/>
  <c r="D70" i="1"/>
  <c r="AJ70" i="1" l="1"/>
  <c r="AJ69" i="1"/>
  <c r="AK69" i="1"/>
  <c r="AK70" i="1" s="1"/>
  <c r="AG70" i="1"/>
  <c r="AI68" i="1"/>
  <c r="AI69" i="1" s="1"/>
  <c r="AI70" i="1"/>
  <c r="A71" i="1"/>
  <c r="AG69" i="1"/>
  <c r="D71" i="1"/>
  <c r="AH71" i="1"/>
  <c r="A72" i="1"/>
  <c r="AJ72" i="1" l="1"/>
  <c r="AJ71" i="1"/>
  <c r="AK71" i="1"/>
  <c r="A73" i="1"/>
  <c r="AG71" i="1"/>
  <c r="AI71" i="1"/>
  <c r="AH73" i="1"/>
  <c r="D73" i="1"/>
  <c r="A74" i="1"/>
  <c r="AH74" i="1"/>
  <c r="D74" i="1"/>
  <c r="A75" i="1"/>
  <c r="AH75" i="1"/>
  <c r="D75" i="1"/>
  <c r="A76" i="1"/>
  <c r="AH76" i="1"/>
  <c r="D76" i="1"/>
  <c r="A77" i="1"/>
  <c r="AH77" i="1"/>
  <c r="D77" i="1"/>
  <c r="A78" i="1"/>
  <c r="AH78" i="1"/>
  <c r="D78" i="1"/>
  <c r="AS77" i="1" l="1"/>
  <c r="AJ77" i="1"/>
  <c r="AS76" i="1"/>
  <c r="AJ76" i="1"/>
  <c r="AS75" i="1"/>
  <c r="AJ75" i="1"/>
  <c r="AS74" i="1"/>
  <c r="AK74" i="1"/>
  <c r="AK75" i="1" s="1"/>
  <c r="AK76" i="1" s="1"/>
  <c r="AK77" i="1" s="1"/>
  <c r="AK78" i="1" s="1"/>
  <c r="AJ74" i="1"/>
  <c r="AS73" i="1"/>
  <c r="AI73" i="1"/>
  <c r="AS78" i="1"/>
  <c r="AJ78" i="1"/>
  <c r="AG76" i="1"/>
  <c r="AG75" i="1"/>
  <c r="AG74" i="1"/>
  <c r="AG77" i="1"/>
  <c r="AI74" i="1"/>
  <c r="AI75" i="1" s="1"/>
  <c r="AG73" i="1"/>
  <c r="A79" i="1"/>
  <c r="A80" i="1" s="1"/>
  <c r="AG78" i="1"/>
  <c r="AH80" i="1"/>
  <c r="A81" i="1"/>
  <c r="AT75" i="1" l="1"/>
  <c r="AV75" i="1" s="1"/>
  <c r="AT74" i="1"/>
  <c r="AT73" i="1"/>
  <c r="AJ79" i="1"/>
  <c r="AU75" i="1"/>
  <c r="AJ81" i="1"/>
  <c r="D80" i="1"/>
  <c r="AI76" i="1"/>
  <c r="A82" i="1"/>
  <c r="AH82" i="1" s="1"/>
  <c r="D82" i="1"/>
  <c r="A83" i="1"/>
  <c r="AI77" i="1"/>
  <c r="AI78" i="1"/>
  <c r="AT78" i="1" l="1"/>
  <c r="AT77" i="1"/>
  <c r="AV77" i="1" s="1"/>
  <c r="AT76" i="1"/>
  <c r="AI80" i="1"/>
  <c r="AS80" i="1"/>
  <c r="AU74" i="1"/>
  <c r="AV74" i="1"/>
  <c r="AV73" i="1"/>
  <c r="AU73" i="1"/>
  <c r="AU77" i="1"/>
  <c r="AT80" i="1"/>
  <c r="AV80" i="1" s="1"/>
  <c r="AJ83" i="1"/>
  <c r="AI82" i="1"/>
  <c r="AS82" i="1"/>
  <c r="AV78" i="1"/>
  <c r="AU78" i="1"/>
  <c r="A84" i="1"/>
  <c r="D84" i="1"/>
  <c r="AG82" i="1"/>
  <c r="AH84" i="1"/>
  <c r="AG80" i="1"/>
  <c r="A85" i="1"/>
  <c r="AV76" i="1" l="1"/>
  <c r="AU76" i="1"/>
  <c r="AJ85" i="1"/>
  <c r="AS84" i="1"/>
  <c r="AI84" i="1"/>
  <c r="AU80" i="1"/>
  <c r="AT82" i="1"/>
  <c r="AV82" i="1" s="1"/>
  <c r="A86" i="1"/>
  <c r="A87" i="1"/>
  <c r="AG84" i="1"/>
  <c r="AH86" i="1"/>
  <c r="AH87" i="1"/>
  <c r="D87" i="1"/>
  <c r="D86" i="1"/>
  <c r="AT84" i="1" l="1"/>
  <c r="AV84" i="1" s="1"/>
  <c r="AU82" i="1"/>
  <c r="AK87" i="1"/>
  <c r="AS87" i="1"/>
  <c r="AJ87" i="1"/>
  <c r="AS86" i="1"/>
  <c r="AI86" i="1"/>
  <c r="A88" i="1"/>
  <c r="AI87" i="1"/>
  <c r="D88" i="1"/>
  <c r="AG86" i="1"/>
  <c r="AG87" i="1"/>
  <c r="A89" i="1"/>
  <c r="AH88" i="1"/>
  <c r="AU84" i="1" l="1"/>
  <c r="AJ89" i="1"/>
  <c r="AS88" i="1"/>
  <c r="AJ88" i="1"/>
  <c r="AT87" i="1"/>
  <c r="AT86" i="1"/>
  <c r="AK88" i="1"/>
  <c r="A90" i="1"/>
  <c r="D90" i="1"/>
  <c r="AH90" i="1"/>
  <c r="AG88" i="1"/>
  <c r="AI88" i="1"/>
  <c r="A91" i="1"/>
  <c r="AJ91" i="1" l="1"/>
  <c r="AI90" i="1"/>
  <c r="AS90" i="1"/>
  <c r="AU87" i="1"/>
  <c r="AV87" i="1"/>
  <c r="AT88" i="1"/>
  <c r="AV86" i="1"/>
  <c r="AU86" i="1"/>
  <c r="A92" i="1"/>
  <c r="A93" i="1"/>
  <c r="AG90" i="1"/>
  <c r="AH93" i="1"/>
  <c r="D92" i="1"/>
  <c r="D93" i="1"/>
  <c r="AH92" i="1"/>
  <c r="A94" i="1"/>
  <c r="A95" i="1"/>
  <c r="A96" i="1"/>
  <c r="A97" i="1" s="1"/>
  <c r="A98" i="1"/>
  <c r="A99" i="1" s="1"/>
  <c r="A100" i="1" s="1"/>
  <c r="AH98" i="1"/>
  <c r="AH100" i="1"/>
  <c r="D96" i="1"/>
  <c r="D100" i="1"/>
  <c r="D98" i="1"/>
  <c r="AH96" i="1"/>
  <c r="AH94" i="1"/>
  <c r="D94" i="1"/>
  <c r="AI100" i="1" l="1"/>
  <c r="AS100" i="1"/>
  <c r="AJ99" i="1"/>
  <c r="AS98" i="1"/>
  <c r="AI98" i="1"/>
  <c r="AJ97" i="1"/>
  <c r="AI96" i="1"/>
  <c r="AS96" i="1"/>
  <c r="AJ95" i="1"/>
  <c r="AJ94" i="1"/>
  <c r="AK93" i="1"/>
  <c r="AK94" i="1" s="1"/>
  <c r="AJ93" i="1"/>
  <c r="AI92" i="1"/>
  <c r="AT90" i="1"/>
  <c r="AV88" i="1"/>
  <c r="AU88" i="1"/>
  <c r="A101" i="1"/>
  <c r="AG93" i="1"/>
  <c r="D101" i="1"/>
  <c r="AG94" i="1"/>
  <c r="AH101" i="1"/>
  <c r="AG92" i="1"/>
  <c r="AG96" i="1"/>
  <c r="AG100" i="1"/>
  <c r="A102" i="1"/>
  <c r="AI93" i="1"/>
  <c r="AG98" i="1"/>
  <c r="AH102" i="1"/>
  <c r="D102" i="1"/>
  <c r="AT96" i="1" l="1"/>
  <c r="AT98" i="1"/>
  <c r="AV98" i="1" s="1"/>
  <c r="AT100" i="1"/>
  <c r="AV100" i="1" s="1"/>
  <c r="AS102" i="1"/>
  <c r="AJ102" i="1"/>
  <c r="AK101" i="1"/>
  <c r="AK102" i="1" s="1"/>
  <c r="AS101" i="1"/>
  <c r="AJ101" i="1"/>
  <c r="AV90" i="1"/>
  <c r="AU90" i="1"/>
  <c r="AI94" i="1"/>
  <c r="A103" i="1"/>
  <c r="A104" i="1"/>
  <c r="AG102" i="1"/>
  <c r="AI101" i="1"/>
  <c r="AG101" i="1"/>
  <c r="D104" i="1"/>
  <c r="AU98" i="1" l="1"/>
  <c r="AV96" i="1"/>
  <c r="AU96" i="1"/>
  <c r="AU100" i="1"/>
  <c r="AS104" i="1"/>
  <c r="AI104" i="1"/>
  <c r="AJ103" i="1"/>
  <c r="AT101" i="1"/>
  <c r="AH104" i="1"/>
  <c r="AI102" i="1"/>
  <c r="A105" i="1"/>
  <c r="AG104" i="1"/>
  <c r="AT102" i="1" l="1"/>
  <c r="AV102" i="1" s="1"/>
  <c r="AJ105" i="1"/>
  <c r="AU102" i="1"/>
  <c r="AV101" i="1"/>
  <c r="AU101" i="1"/>
  <c r="AT104" i="1"/>
  <c r="A106" i="1"/>
  <c r="A107" i="1"/>
  <c r="A108" i="1"/>
  <c r="AH108" i="1" s="1"/>
  <c r="D108" i="1"/>
  <c r="D106" i="1"/>
  <c r="AH106" i="1"/>
  <c r="AI106" i="1" l="1"/>
  <c r="AS106" i="1"/>
  <c r="AI108" i="1"/>
  <c r="AS108" i="1"/>
  <c r="AJ107" i="1"/>
  <c r="AT106" i="1"/>
  <c r="AV104" i="1"/>
  <c r="AU104" i="1"/>
  <c r="AG106" i="1"/>
  <c r="A109" i="1"/>
  <c r="AG108" i="1"/>
  <c r="D109" i="1"/>
  <c r="AH109" i="1"/>
  <c r="A110" i="1"/>
  <c r="D110" i="1"/>
  <c r="AH110" i="1"/>
  <c r="AS110" i="1" l="1"/>
  <c r="AJ110" i="1"/>
  <c r="AS109" i="1"/>
  <c r="AK109" i="1"/>
  <c r="AK110" i="1" s="1"/>
  <c r="AJ109" i="1"/>
  <c r="AV106" i="1"/>
  <c r="AU106" i="1"/>
  <c r="AT108" i="1"/>
  <c r="AG110" i="1"/>
  <c r="A111" i="1"/>
  <c r="D111" i="1"/>
  <c r="AH111" i="1"/>
  <c r="A112" i="1"/>
  <c r="D112" i="1" s="1"/>
  <c r="AH112" i="1"/>
  <c r="AG109" i="1"/>
  <c r="AI109" i="1"/>
  <c r="AS112" i="1" l="1"/>
  <c r="AJ112" i="1"/>
  <c r="AS111" i="1"/>
  <c r="AJ111" i="1"/>
  <c r="AV108" i="1"/>
  <c r="AU108" i="1"/>
  <c r="AK111" i="1"/>
  <c r="AK112" i="1" s="1"/>
  <c r="AT109" i="1"/>
  <c r="AI110" i="1"/>
  <c r="AG111" i="1"/>
  <c r="AG112" i="1"/>
  <c r="A113" i="1"/>
  <c r="AI111" i="1"/>
  <c r="AH113" i="1"/>
  <c r="D113" i="1"/>
  <c r="A114" i="1"/>
  <c r="AH114" i="1"/>
  <c r="D114" i="1"/>
  <c r="AT110" i="1" l="1"/>
  <c r="AV110" i="1" s="1"/>
  <c r="AS114" i="1"/>
  <c r="AJ114" i="1"/>
  <c r="AS113" i="1"/>
  <c r="AJ113" i="1"/>
  <c r="AK113" i="1"/>
  <c r="AK114" i="1" s="1"/>
  <c r="AV109" i="1"/>
  <c r="AU109" i="1"/>
  <c r="AT111" i="1"/>
  <c r="AG113" i="1"/>
  <c r="AG114" i="1"/>
  <c r="AI112" i="1"/>
  <c r="A115" i="1"/>
  <c r="A116" i="1" s="1"/>
  <c r="AI113" i="1"/>
  <c r="D116" i="1"/>
  <c r="AU110" i="1" l="1"/>
  <c r="AT112" i="1"/>
  <c r="AV112" i="1" s="1"/>
  <c r="AI116" i="1"/>
  <c r="AS116" i="1"/>
  <c r="AJ115" i="1"/>
  <c r="AV111" i="1"/>
  <c r="AU111" i="1"/>
  <c r="AT113" i="1"/>
  <c r="AH116" i="1"/>
  <c r="AI114" i="1"/>
  <c r="AG116" i="1"/>
  <c r="A117" i="1"/>
  <c r="A118" i="1"/>
  <c r="D117" i="1"/>
  <c r="AU112" i="1" l="1"/>
  <c r="AT116" i="1"/>
  <c r="AV116" i="1" s="1"/>
  <c r="AJ118" i="1"/>
  <c r="AS117" i="1"/>
  <c r="AT114" i="1"/>
  <c r="AJ117" i="1"/>
  <c r="AV113" i="1"/>
  <c r="AU113" i="1"/>
  <c r="AH117" i="1"/>
  <c r="A119" i="1"/>
  <c r="AH119" i="1"/>
  <c r="D119" i="1"/>
  <c r="AG117" i="1"/>
  <c r="AI117" i="1"/>
  <c r="A120" i="1"/>
  <c r="A121" i="1"/>
  <c r="A122" i="1" s="1"/>
  <c r="A123" i="1" s="1"/>
  <c r="AH121" i="1"/>
  <c r="D121" i="1"/>
  <c r="AH122" i="1"/>
  <c r="AH123" i="1"/>
  <c r="A124" i="1"/>
  <c r="A125" i="1" s="1"/>
  <c r="AH124" i="1"/>
  <c r="A126" i="1"/>
  <c r="A127" i="1" s="1"/>
  <c r="AH126" i="1"/>
  <c r="AH127" i="1"/>
  <c r="A128" i="1"/>
  <c r="A129" i="1" s="1"/>
  <c r="D129" i="1"/>
  <c r="AH129" i="1"/>
  <c r="D127" i="1"/>
  <c r="D126" i="1"/>
  <c r="D124" i="1"/>
  <c r="D123" i="1"/>
  <c r="D122" i="1"/>
  <c r="D120" i="1"/>
  <c r="AH120" i="1"/>
  <c r="AK117" i="1" l="1"/>
  <c r="AU116" i="1"/>
  <c r="AI129" i="1"/>
  <c r="AJ128" i="1"/>
  <c r="AK127" i="1"/>
  <c r="AS127" i="1"/>
  <c r="AJ127" i="1"/>
  <c r="AS126" i="1"/>
  <c r="AI126" i="1"/>
  <c r="AJ125" i="1"/>
  <c r="AJ124" i="1"/>
  <c r="AS123" i="1"/>
  <c r="AJ123" i="1"/>
  <c r="AS122" i="1"/>
  <c r="AJ122" i="1"/>
  <c r="AS121" i="1"/>
  <c r="AJ121" i="1"/>
  <c r="AK120" i="1"/>
  <c r="AK121" i="1" s="1"/>
  <c r="AK122" i="1" s="1"/>
  <c r="AK123" i="1" s="1"/>
  <c r="AK124" i="1" s="1"/>
  <c r="AS120" i="1"/>
  <c r="AJ120" i="1"/>
  <c r="AI119" i="1"/>
  <c r="AS119" i="1"/>
  <c r="AV114" i="1"/>
  <c r="AU114" i="1"/>
  <c r="AT117" i="1"/>
  <c r="AG120" i="1"/>
  <c r="AG124" i="1"/>
  <c r="AG119" i="1"/>
  <c r="AG121" i="1"/>
  <c r="AI127" i="1"/>
  <c r="AI120" i="1"/>
  <c r="A130" i="1"/>
  <c r="AG127" i="1"/>
  <c r="AG122" i="1"/>
  <c r="AH130" i="1"/>
  <c r="AG129" i="1"/>
  <c r="AG123" i="1"/>
  <c r="AG126" i="1"/>
  <c r="A131" i="1"/>
  <c r="AH131" i="1"/>
  <c r="D130" i="1"/>
  <c r="AT119" i="1" l="1"/>
  <c r="AV119" i="1" s="1"/>
  <c r="AT126" i="1"/>
  <c r="AV126" i="1" s="1"/>
  <c r="AJ131" i="1"/>
  <c r="AK130" i="1"/>
  <c r="AK131" i="1" s="1"/>
  <c r="AJ130" i="1"/>
  <c r="AT120" i="1"/>
  <c r="AU126" i="1"/>
  <c r="AV117" i="1"/>
  <c r="AU117" i="1"/>
  <c r="AT127" i="1"/>
  <c r="D131" i="1"/>
  <c r="A132" i="1"/>
  <c r="AG130" i="1"/>
  <c r="A133" i="1"/>
  <c r="D133" i="1"/>
  <c r="AI121" i="1"/>
  <c r="AI122" i="1"/>
  <c r="D132" i="1"/>
  <c r="AI130" i="1"/>
  <c r="AH132" i="1"/>
  <c r="AH133" i="1"/>
  <c r="AT121" i="1" l="1"/>
  <c r="AV121" i="1" s="1"/>
  <c r="AU119" i="1"/>
  <c r="AT122" i="1"/>
  <c r="AV122" i="1" s="1"/>
  <c r="AJ133" i="1"/>
  <c r="AJ132" i="1"/>
  <c r="AV127" i="1"/>
  <c r="AU127" i="1"/>
  <c r="AU121" i="1"/>
  <c r="AV120" i="1"/>
  <c r="AU120" i="1"/>
  <c r="AK132" i="1"/>
  <c r="AK133" i="1" s="1"/>
  <c r="AI131" i="1"/>
  <c r="AG131" i="1"/>
  <c r="AI123" i="1"/>
  <c r="A134" i="1"/>
  <c r="AG133" i="1"/>
  <c r="AI132" i="1"/>
  <c r="AG132" i="1"/>
  <c r="AH134" i="1"/>
  <c r="D134" i="1"/>
  <c r="A135" i="1"/>
  <c r="AU122" i="1" l="1"/>
  <c r="AT123" i="1"/>
  <c r="AJ135" i="1"/>
  <c r="AJ134" i="1"/>
  <c r="AK134" i="1"/>
  <c r="A136" i="1"/>
  <c r="D136" i="1"/>
  <c r="AG134" i="1"/>
  <c r="A137" i="1"/>
  <c r="D137" i="1"/>
  <c r="AI133" i="1"/>
  <c r="AI134" i="1"/>
  <c r="AI124" i="1"/>
  <c r="AH136" i="1"/>
  <c r="AH137" i="1"/>
  <c r="AV123" i="1" l="1"/>
  <c r="AU123" i="1"/>
  <c r="AK137" i="1"/>
  <c r="AJ137" i="1"/>
  <c r="AI136" i="1"/>
  <c r="A138" i="1"/>
  <c r="AI137" i="1"/>
  <c r="D138" i="1"/>
  <c r="AG136" i="1"/>
  <c r="AH138" i="1"/>
  <c r="AG137" i="1"/>
  <c r="A139" i="1"/>
  <c r="D139" i="1" s="1"/>
  <c r="AH139" i="1"/>
  <c r="AJ139" i="1" l="1"/>
  <c r="AJ138" i="1"/>
  <c r="AK138" i="1"/>
  <c r="AK139" i="1" s="1"/>
  <c r="AG138" i="1"/>
  <c r="A140" i="1"/>
  <c r="A141" i="1"/>
  <c r="D141" i="1"/>
  <c r="AI138" i="1"/>
  <c r="AG139" i="1"/>
  <c r="AH140" i="1"/>
  <c r="AH141" i="1"/>
  <c r="D140" i="1"/>
  <c r="AJ141" i="1" l="1"/>
  <c r="AJ140" i="1"/>
  <c r="AK140" i="1"/>
  <c r="AK141" i="1" s="1"/>
  <c r="AG141" i="1"/>
  <c r="AG140" i="1"/>
  <c r="AI139" i="1"/>
  <c r="A142" i="1"/>
  <c r="A143" i="1"/>
  <c r="AI140" i="1"/>
  <c r="D142" i="1"/>
  <c r="AH143" i="1"/>
  <c r="D143" i="1"/>
  <c r="AH142" i="1"/>
  <c r="AJ143" i="1" l="1"/>
  <c r="AJ142" i="1"/>
  <c r="AK142" i="1"/>
  <c r="AK143" i="1" s="1"/>
  <c r="AI141" i="1"/>
  <c r="AG142" i="1"/>
  <c r="A144" i="1"/>
  <c r="AH144" i="1" s="1"/>
  <c r="D144" i="1"/>
  <c r="AG143" i="1"/>
  <c r="A145" i="1"/>
  <c r="AJ145" i="1" l="1"/>
  <c r="AJ144" i="1"/>
  <c r="AK144" i="1"/>
  <c r="A146" i="1"/>
  <c r="AH146" i="1"/>
  <c r="A147" i="1"/>
  <c r="AI142" i="1"/>
  <c r="AG144" i="1"/>
  <c r="D146" i="1"/>
  <c r="AH147" i="1"/>
  <c r="AK147" i="1" l="1"/>
  <c r="AJ147" i="1"/>
  <c r="AI146" i="1"/>
  <c r="D147" i="1"/>
  <c r="AI143" i="1"/>
  <c r="A148" i="1"/>
  <c r="A149" i="1"/>
  <c r="AH148" i="1"/>
  <c r="D148" i="1"/>
  <c r="AH149" i="1"/>
  <c r="AG146" i="1"/>
  <c r="D149" i="1"/>
  <c r="AJ149" i="1" l="1"/>
  <c r="AJ148" i="1"/>
  <c r="AK148" i="1"/>
  <c r="AK149" i="1" s="1"/>
  <c r="AI144" i="1"/>
  <c r="AI147" i="1"/>
  <c r="AI148" i="1"/>
  <c r="AG148" i="1"/>
  <c r="AG147" i="1"/>
  <c r="A150" i="1"/>
  <c r="AG149" i="1"/>
  <c r="A151" i="1"/>
  <c r="AH151" i="1" s="1"/>
  <c r="D151" i="1"/>
  <c r="AI151" i="1" l="1"/>
  <c r="AJ150" i="1"/>
  <c r="A152" i="1"/>
  <c r="D152" i="1" s="1"/>
  <c r="AG151" i="1"/>
  <c r="A153" i="1"/>
  <c r="AH153" i="1"/>
  <c r="AI149" i="1"/>
  <c r="AH152" i="1"/>
  <c r="D153" i="1"/>
  <c r="AS153" i="1" l="1"/>
  <c r="AJ153" i="1"/>
  <c r="AK152" i="1"/>
  <c r="AK153" i="1" s="1"/>
  <c r="AJ152" i="1"/>
  <c r="AG152" i="1"/>
  <c r="AI152" i="1"/>
  <c r="A154" i="1"/>
  <c r="D154" i="1" s="1"/>
  <c r="A155" i="1"/>
  <c r="AG153" i="1"/>
  <c r="AH154" i="1"/>
  <c r="D155" i="1"/>
  <c r="AH155" i="1"/>
  <c r="AS155" i="1" l="1"/>
  <c r="AJ155" i="1"/>
  <c r="AS154" i="1"/>
  <c r="AJ154" i="1"/>
  <c r="AK154" i="1"/>
  <c r="AK155" i="1" s="1"/>
  <c r="A156" i="1"/>
  <c r="D156" i="1"/>
  <c r="AH156" i="1"/>
  <c r="AI153" i="1"/>
  <c r="AI154" i="1" s="1"/>
  <c r="AG154" i="1"/>
  <c r="AG155" i="1"/>
  <c r="A157" i="1"/>
  <c r="AH157" i="1" s="1"/>
  <c r="D157" i="1"/>
  <c r="AT153" i="1" l="1"/>
  <c r="AV153" i="1" s="1"/>
  <c r="AJ157" i="1"/>
  <c r="AJ156" i="1"/>
  <c r="AK156" i="1"/>
  <c r="AK157" i="1" s="1"/>
  <c r="AU153" i="1"/>
  <c r="AT154" i="1"/>
  <c r="AI155" i="1"/>
  <c r="AG156" i="1"/>
  <c r="A158" i="1"/>
  <c r="A159" i="1"/>
  <c r="D159" i="1"/>
  <c r="AH159" i="1"/>
  <c r="AI156" i="1"/>
  <c r="AG157" i="1"/>
  <c r="AH158" i="1"/>
  <c r="D158" i="1"/>
  <c r="AT155" i="1" l="1"/>
  <c r="AU155" i="1" s="1"/>
  <c r="AS159" i="1"/>
  <c r="AJ159" i="1"/>
  <c r="AJ158" i="1"/>
  <c r="AV154" i="1"/>
  <c r="AU154" i="1"/>
  <c r="AK158" i="1"/>
  <c r="AK159" i="1" s="1"/>
  <c r="AG159" i="1"/>
  <c r="AG158" i="1"/>
  <c r="A160" i="1"/>
  <c r="D160" i="1"/>
  <c r="AI157" i="1"/>
  <c r="A161" i="1"/>
  <c r="AV155" i="1" l="1"/>
  <c r="AJ161" i="1"/>
  <c r="AS160" i="1"/>
  <c r="AJ160" i="1"/>
  <c r="AH160" i="1"/>
  <c r="AI158" i="1"/>
  <c r="AG160" i="1"/>
  <c r="AI159" i="1"/>
  <c r="AI160" i="1" s="1"/>
  <c r="A162" i="1"/>
  <c r="D162" i="1"/>
  <c r="AH162" i="1"/>
  <c r="A163" i="1"/>
  <c r="D163" i="1"/>
  <c r="AH163" i="1"/>
  <c r="AK160" i="1" l="1"/>
  <c r="AK163" i="1"/>
  <c r="AJ163" i="1"/>
  <c r="AI162" i="1"/>
  <c r="AT159" i="1"/>
  <c r="AT160" i="1"/>
  <c r="AG162" i="1"/>
  <c r="AG163" i="1"/>
  <c r="A164" i="1"/>
  <c r="AI163" i="1"/>
  <c r="AH164" i="1"/>
  <c r="A165" i="1"/>
  <c r="D164" i="1"/>
  <c r="D165" i="1"/>
  <c r="AH165" i="1"/>
  <c r="AJ165" i="1" l="1"/>
  <c r="AJ164" i="1"/>
  <c r="AU159" i="1"/>
  <c r="AV159" i="1"/>
  <c r="AV160" i="1"/>
  <c r="AU160" i="1"/>
  <c r="AK164" i="1"/>
  <c r="AK165" i="1" s="1"/>
  <c r="AI164" i="1"/>
  <c r="AG165" i="1"/>
  <c r="A166" i="1"/>
  <c r="D166" i="1"/>
  <c r="AG164" i="1"/>
  <c r="A167" i="1"/>
  <c r="D167" i="1"/>
  <c r="AH166" i="1"/>
  <c r="AS167" i="1" l="1"/>
  <c r="AJ167" i="1"/>
  <c r="AS166" i="1"/>
  <c r="AJ166" i="1"/>
  <c r="AK166" i="1"/>
  <c r="AH167" i="1"/>
  <c r="AI165" i="1"/>
  <c r="AG167" i="1"/>
  <c r="AG166" i="1"/>
  <c r="A168" i="1"/>
  <c r="AH168" i="1"/>
  <c r="AI166" i="1"/>
  <c r="D168" i="1"/>
  <c r="A169" i="1"/>
  <c r="AK167" i="1" l="1"/>
  <c r="AJ169" i="1"/>
  <c r="AJ168" i="1"/>
  <c r="AK168" i="1"/>
  <c r="AT166" i="1"/>
  <c r="AG168" i="1"/>
  <c r="AI167" i="1"/>
  <c r="A170" i="1"/>
  <c r="AH170" i="1"/>
  <c r="D170" i="1"/>
  <c r="AI168" i="1"/>
  <c r="A171" i="1"/>
  <c r="AH171" i="1"/>
  <c r="AT167" i="1" l="1"/>
  <c r="AU167" i="1" s="1"/>
  <c r="AK171" i="1"/>
  <c r="AJ171" i="1"/>
  <c r="AS170" i="1"/>
  <c r="AI170" i="1"/>
  <c r="AV167" i="1"/>
  <c r="AU166" i="1"/>
  <c r="AV166" i="1"/>
  <c r="D171" i="1"/>
  <c r="AG170" i="1"/>
  <c r="A172" i="1"/>
  <c r="D172" i="1"/>
  <c r="A173" i="1"/>
  <c r="AH172" i="1"/>
  <c r="AH173" i="1"/>
  <c r="D173" i="1"/>
  <c r="AS171" i="1" l="1"/>
  <c r="AJ173" i="1"/>
  <c r="AJ172" i="1"/>
  <c r="AT170" i="1"/>
  <c r="AK172" i="1"/>
  <c r="AK173" i="1" s="1"/>
  <c r="AG171" i="1"/>
  <c r="A174" i="1"/>
  <c r="AG172" i="1"/>
  <c r="A175" i="1"/>
  <c r="AG173" i="1"/>
  <c r="AH175" i="1"/>
  <c r="AI171" i="1"/>
  <c r="AH174" i="1"/>
  <c r="D174" i="1"/>
  <c r="AI172" i="1"/>
  <c r="AT171" i="1" l="1"/>
  <c r="AJ175" i="1"/>
  <c r="AJ174" i="1"/>
  <c r="AV171" i="1"/>
  <c r="AU171" i="1"/>
  <c r="AV170" i="1"/>
  <c r="AU170" i="1"/>
  <c r="AK174" i="1"/>
  <c r="AK175" i="1" s="1"/>
  <c r="AG174" i="1"/>
  <c r="D175" i="1"/>
  <c r="AI173" i="1"/>
  <c r="A176" i="1"/>
  <c r="AH176" i="1" s="1"/>
  <c r="A177" i="1"/>
  <c r="AI174" i="1"/>
  <c r="D176" i="1"/>
  <c r="D177" i="1"/>
  <c r="AH177" i="1"/>
  <c r="AJ177" i="1" l="1"/>
  <c r="AJ176" i="1"/>
  <c r="AK176" i="1"/>
  <c r="AK177" i="1" s="1"/>
  <c r="AG175" i="1"/>
  <c r="A178" i="1"/>
  <c r="AH178" i="1"/>
  <c r="AG177" i="1"/>
  <c r="D178" i="1"/>
  <c r="AG176" i="1"/>
  <c r="A179" i="1"/>
  <c r="AI175" i="1"/>
  <c r="AJ179" i="1" l="1"/>
  <c r="AS178" i="1"/>
  <c r="AJ178" i="1"/>
  <c r="AK178" i="1"/>
  <c r="AI176" i="1"/>
  <c r="AG178" i="1"/>
  <c r="A180" i="1"/>
  <c r="D180" i="1"/>
  <c r="AH180" i="1"/>
  <c r="A181" i="1"/>
  <c r="D181" i="1"/>
  <c r="AH181" i="1"/>
  <c r="AK181" i="1" l="1"/>
  <c r="AJ181" i="1"/>
  <c r="AI180" i="1"/>
  <c r="AG180" i="1"/>
  <c r="AG181" i="1"/>
  <c r="AI177" i="1"/>
  <c r="A182" i="1"/>
  <c r="AI181" i="1"/>
  <c r="AH182" i="1"/>
  <c r="A183" i="1"/>
  <c r="D182" i="1"/>
  <c r="D183" i="1"/>
  <c r="AH183" i="1"/>
  <c r="AJ183" i="1" l="1"/>
  <c r="AJ182" i="1"/>
  <c r="AK182" i="1"/>
  <c r="AK183" i="1" s="1"/>
  <c r="AI178" i="1"/>
  <c r="A184" i="1"/>
  <c r="A185" i="1"/>
  <c r="AI182" i="1"/>
  <c r="AH184" i="1"/>
  <c r="A186" i="1"/>
  <c r="A187" i="1"/>
  <c r="AH187" i="1"/>
  <c r="D187" i="1"/>
  <c r="AG183" i="1"/>
  <c r="D184" i="1"/>
  <c r="D185" i="1"/>
  <c r="AG182" i="1"/>
  <c r="AH185" i="1"/>
  <c r="AH186" i="1"/>
  <c r="D186" i="1"/>
  <c r="A188" i="1"/>
  <c r="A189" i="1"/>
  <c r="A190" i="1" s="1"/>
  <c r="A191" i="1" s="1"/>
  <c r="A192" i="1" s="1"/>
  <c r="D189" i="1"/>
  <c r="D190" i="1"/>
  <c r="D191" i="1"/>
  <c r="AH192" i="1"/>
  <c r="A193" i="1"/>
  <c r="A194" i="1" s="1"/>
  <c r="AH193" i="1"/>
  <c r="A195" i="1"/>
  <c r="A196" i="1" s="1"/>
  <c r="A197" i="1" s="1"/>
  <c r="AH195" i="1"/>
  <c r="D196" i="1"/>
  <c r="AH197" i="1"/>
  <c r="A198" i="1"/>
  <c r="A199" i="1" s="1"/>
  <c r="AH198" i="1"/>
  <c r="D199" i="1"/>
  <c r="A200" i="1"/>
  <c r="A201" i="1"/>
  <c r="A202" i="1" s="1"/>
  <c r="AH201" i="1"/>
  <c r="D202" i="1"/>
  <c r="A203" i="1"/>
  <c r="A204" i="1" s="1"/>
  <c r="AH204" i="1"/>
  <c r="A205" i="1"/>
  <c r="A206" i="1" s="1"/>
  <c r="AH205" i="1"/>
  <c r="D206" i="1"/>
  <c r="A207" i="1"/>
  <c r="A208" i="1" s="1"/>
  <c r="A209" i="1" s="1"/>
  <c r="D207" i="1"/>
  <c r="AH208" i="1"/>
  <c r="AH209" i="1"/>
  <c r="A210" i="1"/>
  <c r="A211" i="1"/>
  <c r="A212" i="1" s="1"/>
  <c r="AH211" i="1"/>
  <c r="D212" i="1"/>
  <c r="A213" i="1"/>
  <c r="A214" i="1" s="1"/>
  <c r="A215" i="1" s="1"/>
  <c r="AH214" i="1"/>
  <c r="A216" i="1"/>
  <c r="A217" i="1"/>
  <c r="A218" i="1" s="1"/>
  <c r="A219" i="1"/>
  <c r="A220" i="1"/>
  <c r="A221" i="1" s="1"/>
  <c r="A222" i="1" s="1"/>
  <c r="AH221" i="1"/>
  <c r="A223" i="1"/>
  <c r="A224" i="1"/>
  <c r="A225" i="1" s="1"/>
  <c r="D225" i="1"/>
  <c r="A226" i="1"/>
  <c r="A227" i="1" s="1"/>
  <c r="D226" i="1"/>
  <c r="AH227" i="1"/>
  <c r="A228" i="1"/>
  <c r="A229" i="1" s="1"/>
  <c r="AH229" i="1"/>
  <c r="A230" i="1"/>
  <c r="A231" i="1" s="1"/>
  <c r="A232" i="1" s="1"/>
  <c r="A233" i="1" s="1"/>
  <c r="A234" i="1" s="1"/>
  <c r="AH230" i="1"/>
  <c r="AH231" i="1"/>
  <c r="AH233" i="1"/>
  <c r="AH234" i="1"/>
  <c r="D232" i="1"/>
  <c r="D234" i="1"/>
  <c r="D233" i="1"/>
  <c r="AH232" i="1"/>
  <c r="D231" i="1"/>
  <c r="D230" i="1"/>
  <c r="D229" i="1"/>
  <c r="D227" i="1"/>
  <c r="AH226" i="1"/>
  <c r="AH225" i="1"/>
  <c r="D223" i="1"/>
  <c r="AH219" i="1"/>
  <c r="D216" i="1"/>
  <c r="AH212" i="1"/>
  <c r="D211" i="1"/>
  <c r="D210" i="1"/>
  <c r="D209" i="1"/>
  <c r="AH207" i="1"/>
  <c r="AH206" i="1"/>
  <c r="D205" i="1"/>
  <c r="D204" i="1"/>
  <c r="AH202" i="1"/>
  <c r="D201" i="1"/>
  <c r="D200" i="1"/>
  <c r="AH199" i="1"/>
  <c r="D198" i="1"/>
  <c r="D197" i="1"/>
  <c r="D195" i="1"/>
  <c r="D193" i="1"/>
  <c r="D192" i="1"/>
  <c r="AH189" i="1"/>
  <c r="AT178" i="1" l="1"/>
  <c r="AV178" i="1" s="1"/>
  <c r="AS234" i="1"/>
  <c r="AJ234" i="1"/>
  <c r="AS233" i="1"/>
  <c r="AJ233" i="1"/>
  <c r="AS232" i="1"/>
  <c r="AJ232" i="1"/>
  <c r="AS231" i="1"/>
  <c r="AJ231" i="1"/>
  <c r="AK230" i="1"/>
  <c r="AK231" i="1" s="1"/>
  <c r="AK232" i="1" s="1"/>
  <c r="AK233" i="1" s="1"/>
  <c r="AK234" i="1" s="1"/>
  <c r="AS230" i="1"/>
  <c r="AJ230" i="1"/>
  <c r="AI229" i="1"/>
  <c r="AS229" i="1"/>
  <c r="AJ228" i="1"/>
  <c r="AS227" i="1"/>
  <c r="AJ227" i="1"/>
  <c r="AS226" i="1"/>
  <c r="AK226" i="1"/>
  <c r="AK227" i="1" s="1"/>
  <c r="AJ226" i="1"/>
  <c r="AI225" i="1"/>
  <c r="AS225" i="1"/>
  <c r="AJ224" i="1"/>
  <c r="AI223" i="1"/>
  <c r="AS223" i="1"/>
  <c r="AJ222" i="1"/>
  <c r="AJ220" i="1"/>
  <c r="AJ218" i="1"/>
  <c r="AJ217" i="1"/>
  <c r="AS216" i="1"/>
  <c r="AI216" i="1"/>
  <c r="AJ215" i="1"/>
  <c r="AJ213" i="1"/>
  <c r="AJ212" i="1"/>
  <c r="AJ211" i="1"/>
  <c r="AJ210" i="1"/>
  <c r="AJ209" i="1"/>
  <c r="AJ208" i="1"/>
  <c r="AJ207" i="1"/>
  <c r="AJ206" i="1"/>
  <c r="AK205" i="1"/>
  <c r="AK206" i="1" s="1"/>
  <c r="AK207" i="1" s="1"/>
  <c r="AK208" i="1" s="1"/>
  <c r="AK209" i="1" s="1"/>
  <c r="AJ205" i="1"/>
  <c r="AI204" i="1"/>
  <c r="AJ203" i="1"/>
  <c r="AJ202" i="1"/>
  <c r="AJ201" i="1"/>
  <c r="AJ200" i="1"/>
  <c r="AS199" i="1"/>
  <c r="AJ199" i="1"/>
  <c r="AS198" i="1"/>
  <c r="AJ198" i="1"/>
  <c r="AJ197" i="1"/>
  <c r="AJ196" i="1"/>
  <c r="AI195" i="1"/>
  <c r="AJ194" i="1"/>
  <c r="AJ193" i="1"/>
  <c r="AS192" i="1"/>
  <c r="AJ192" i="1"/>
  <c r="AS191" i="1"/>
  <c r="AJ191" i="1"/>
  <c r="AJ190" i="1"/>
  <c r="AI189" i="1"/>
  <c r="AJ188" i="1"/>
  <c r="AJ187" i="1"/>
  <c r="AJ186" i="1"/>
  <c r="AJ185" i="1"/>
  <c r="AJ184" i="1"/>
  <c r="AK184" i="1"/>
  <c r="AK185" i="1" s="1"/>
  <c r="AK186" i="1" s="1"/>
  <c r="AK187" i="1" s="1"/>
  <c r="AI226" i="1"/>
  <c r="D219" i="1"/>
  <c r="AH210" i="1"/>
  <c r="AG205" i="1"/>
  <c r="AG198" i="1"/>
  <c r="AG191" i="1"/>
  <c r="AG187" i="1"/>
  <c r="AG231" i="1"/>
  <c r="AG207" i="1"/>
  <c r="AG192" i="1"/>
  <c r="A235" i="1"/>
  <c r="AG223" i="1"/>
  <c r="AG216" i="1"/>
  <c r="AG209" i="1"/>
  <c r="AG200" i="1"/>
  <c r="AG197" i="1"/>
  <c r="AH191" i="1"/>
  <c r="AG232" i="1"/>
  <c r="AG212" i="1"/>
  <c r="AG193" i="1"/>
  <c r="AG227" i="1"/>
  <c r="AG204" i="1"/>
  <c r="AI230" i="1"/>
  <c r="AH223" i="1"/>
  <c r="AG211" i="1"/>
  <c r="D208" i="1"/>
  <c r="AH200" i="1"/>
  <c r="AG196" i="1"/>
  <c r="AG190" i="1"/>
  <c r="AI183" i="1"/>
  <c r="AG225" i="1"/>
  <c r="AG201" i="1"/>
  <c r="AG185" i="1"/>
  <c r="AG229" i="1"/>
  <c r="D221" i="1"/>
  <c r="AG210" i="1"/>
  <c r="AG206" i="1"/>
  <c r="AG199" i="1"/>
  <c r="AH196" i="1"/>
  <c r="AH190" i="1"/>
  <c r="AG234" i="1"/>
  <c r="AG230" i="1"/>
  <c r="AH216" i="1"/>
  <c r="AI205" i="1"/>
  <c r="AI196" i="1"/>
  <c r="AI190" i="1"/>
  <c r="AG233" i="1"/>
  <c r="D214" i="1"/>
  <c r="AG195" i="1"/>
  <c r="A236" i="1"/>
  <c r="AG186" i="1"/>
  <c r="AG226" i="1"/>
  <c r="AG202" i="1"/>
  <c r="AG184" i="1"/>
  <c r="AG189" i="1"/>
  <c r="AH236" i="1"/>
  <c r="AU178" i="1" l="1"/>
  <c r="AS214" i="1"/>
  <c r="AI214" i="1"/>
  <c r="AK190" i="1"/>
  <c r="AK191" i="1" s="1"/>
  <c r="AK192" i="1" s="1"/>
  <c r="AK193" i="1" s="1"/>
  <c r="AK196" i="1"/>
  <c r="AK197" i="1" s="1"/>
  <c r="AK198" i="1" s="1"/>
  <c r="AK199" i="1" s="1"/>
  <c r="AK200" i="1" s="1"/>
  <c r="AK201" i="1" s="1"/>
  <c r="AK202" i="1" s="1"/>
  <c r="AI219" i="1"/>
  <c r="AI221" i="1"/>
  <c r="AS221" i="1"/>
  <c r="AJ235" i="1"/>
  <c r="AK210" i="1"/>
  <c r="AK211" i="1" s="1"/>
  <c r="AK212" i="1" s="1"/>
  <c r="AT216" i="1"/>
  <c r="AT223" i="1"/>
  <c r="AT225" i="1"/>
  <c r="AT226" i="1"/>
  <c r="AT229" i="1"/>
  <c r="AT230" i="1"/>
  <c r="D236" i="1"/>
  <c r="AI191" i="1"/>
  <c r="AI227" i="1"/>
  <c r="AG214" i="1"/>
  <c r="AI197" i="1"/>
  <c r="AI231" i="1"/>
  <c r="AG221" i="1"/>
  <c r="AI206" i="1"/>
  <c r="AG219" i="1"/>
  <c r="AI184" i="1"/>
  <c r="A237" i="1"/>
  <c r="AG208" i="1"/>
  <c r="A238" i="1"/>
  <c r="AH238" i="1"/>
  <c r="D238" i="1"/>
  <c r="D237" i="1"/>
  <c r="AI236" i="1" l="1"/>
  <c r="AT231" i="1"/>
  <c r="AT227" i="1"/>
  <c r="AU227" i="1" s="1"/>
  <c r="AT191" i="1"/>
  <c r="AT221" i="1"/>
  <c r="AV221" i="1" s="1"/>
  <c r="AJ238" i="1"/>
  <c r="AJ237" i="1"/>
  <c r="AV229" i="1"/>
  <c r="AU229" i="1"/>
  <c r="AV226" i="1"/>
  <c r="AU226" i="1"/>
  <c r="AV223" i="1"/>
  <c r="AU223" i="1"/>
  <c r="AU191" i="1"/>
  <c r="AV191" i="1"/>
  <c r="AV231" i="1"/>
  <c r="AU231" i="1"/>
  <c r="AV230" i="1"/>
  <c r="AU230" i="1"/>
  <c r="AV227" i="1"/>
  <c r="AV225" i="1"/>
  <c r="AU225" i="1"/>
  <c r="AV216" i="1"/>
  <c r="AU216" i="1"/>
  <c r="AT214" i="1"/>
  <c r="AH237" i="1"/>
  <c r="AG236" i="1"/>
  <c r="AI232" i="1"/>
  <c r="AI192" i="1"/>
  <c r="AI237" i="1"/>
  <c r="AI207" i="1"/>
  <c r="AG237" i="1"/>
  <c r="A239" i="1"/>
  <c r="AG238" i="1"/>
  <c r="AI185" i="1"/>
  <c r="AI198" i="1"/>
  <c r="AH239" i="1"/>
  <c r="D239" i="1"/>
  <c r="A240" i="1"/>
  <c r="D240" i="1"/>
  <c r="AK237" i="1" l="1"/>
  <c r="AK238" i="1" s="1"/>
  <c r="AT198" i="1"/>
  <c r="AT192" i="1"/>
  <c r="AT232" i="1"/>
  <c r="AU221" i="1"/>
  <c r="AJ240" i="1"/>
  <c r="AJ239" i="1"/>
  <c r="AV214" i="1"/>
  <c r="AU214" i="1"/>
  <c r="AK239" i="1"/>
  <c r="AH240" i="1"/>
  <c r="AI208" i="1"/>
  <c r="AI238" i="1"/>
  <c r="AI209" i="1"/>
  <c r="AG239" i="1"/>
  <c r="AI186" i="1"/>
  <c r="AI199" i="1"/>
  <c r="AI233" i="1"/>
  <c r="AI239" i="1"/>
  <c r="AI193" i="1"/>
  <c r="A241" i="1"/>
  <c r="AH241" i="1"/>
  <c r="AG240" i="1"/>
  <c r="AI187" i="1"/>
  <c r="AK240" i="1" l="1"/>
  <c r="AT233" i="1"/>
  <c r="AT199" i="1"/>
  <c r="AU232" i="1"/>
  <c r="AV232" i="1"/>
  <c r="AU198" i="1"/>
  <c r="AV198" i="1"/>
  <c r="AU192" i="1"/>
  <c r="AV192" i="1"/>
  <c r="AK241" i="1"/>
  <c r="AJ241" i="1"/>
  <c r="AI234" i="1"/>
  <c r="A242" i="1"/>
  <c r="AI240" i="1"/>
  <c r="AH242" i="1"/>
  <c r="D241" i="1"/>
  <c r="AI210" i="1"/>
  <c r="AI200" i="1"/>
  <c r="D242" i="1"/>
  <c r="A243" i="1"/>
  <c r="AT234" i="1" l="1"/>
  <c r="AV199" i="1"/>
  <c r="AU199" i="1"/>
  <c r="AV233" i="1"/>
  <c r="AU233" i="1"/>
  <c r="AJ243" i="1"/>
  <c r="AJ242" i="1"/>
  <c r="AK242" i="1"/>
  <c r="AI201" i="1"/>
  <c r="AI241" i="1"/>
  <c r="AI211" i="1"/>
  <c r="AG242" i="1"/>
  <c r="AI242" i="1"/>
  <c r="AG241" i="1"/>
  <c r="AI202" i="1"/>
  <c r="A244" i="1"/>
  <c r="A245" i="1" s="1"/>
  <c r="D244" i="1"/>
  <c r="AH244" i="1"/>
  <c r="D245" i="1"/>
  <c r="AV234" i="1" l="1"/>
  <c r="AU234" i="1"/>
  <c r="AJ245" i="1"/>
  <c r="AI244" i="1"/>
  <c r="AH245" i="1"/>
  <c r="AI212" i="1"/>
  <c r="A246" i="1"/>
  <c r="AG244" i="1"/>
  <c r="AG245" i="1"/>
  <c r="A247" i="1"/>
  <c r="AH247" i="1" s="1"/>
  <c r="AI245" i="1"/>
  <c r="D247" i="1"/>
  <c r="AK245" i="1" l="1"/>
  <c r="AS247" i="1"/>
  <c r="AI247" i="1"/>
  <c r="AJ246" i="1"/>
  <c r="A248" i="1"/>
  <c r="AG247" i="1"/>
  <c r="AH248" i="1"/>
  <c r="A249" i="1"/>
  <c r="D248" i="1"/>
  <c r="AH249" i="1"/>
  <c r="AT247" i="1" l="1"/>
  <c r="AV247" i="1" s="1"/>
  <c r="AJ249" i="1"/>
  <c r="AK248" i="1"/>
  <c r="AK249" i="1" s="1"/>
  <c r="AJ248" i="1"/>
  <c r="D249" i="1"/>
  <c r="A250" i="1"/>
  <c r="A251" i="1"/>
  <c r="AG248" i="1"/>
  <c r="AH250" i="1"/>
  <c r="AI248" i="1"/>
  <c r="AH251" i="1"/>
  <c r="AU247" i="1" l="1"/>
  <c r="AJ251" i="1"/>
  <c r="AJ250" i="1"/>
  <c r="AK250" i="1"/>
  <c r="AK251" i="1" s="1"/>
  <c r="D251" i="1"/>
  <c r="AG249" i="1"/>
  <c r="A252" i="1"/>
  <c r="AH252" i="1"/>
  <c r="A253" i="1"/>
  <c r="D250" i="1"/>
  <c r="AI249" i="1"/>
  <c r="D252" i="1"/>
  <c r="AH253" i="1"/>
  <c r="AJ253" i="1" l="1"/>
  <c r="AJ252" i="1"/>
  <c r="AK252" i="1"/>
  <c r="AK253" i="1" s="1"/>
  <c r="AI250" i="1"/>
  <c r="AG250" i="1"/>
  <c r="AG251" i="1"/>
  <c r="AI251" i="1"/>
  <c r="AI252" i="1"/>
  <c r="A254" i="1"/>
  <c r="D253" i="1"/>
  <c r="AG252" i="1"/>
  <c r="A255" i="1"/>
  <c r="AH255" i="1"/>
  <c r="D255" i="1"/>
  <c r="AI255" i="1" l="1"/>
  <c r="AJ254" i="1"/>
  <c r="AG253" i="1"/>
  <c r="A256" i="1"/>
  <c r="AG255" i="1"/>
  <c r="A257" i="1"/>
  <c r="D257" i="1"/>
  <c r="AH257" i="1"/>
  <c r="AI253" i="1"/>
  <c r="D256" i="1"/>
  <c r="AH256" i="1"/>
  <c r="AJ257" i="1" l="1"/>
  <c r="AK256" i="1"/>
  <c r="AK257" i="1" s="1"/>
  <c r="AJ256" i="1"/>
  <c r="AI256" i="1"/>
  <c r="A258" i="1"/>
  <c r="A259" i="1"/>
  <c r="AG257" i="1"/>
  <c r="AG256" i="1"/>
  <c r="D259" i="1"/>
  <c r="D258" i="1"/>
  <c r="AH259" i="1"/>
  <c r="AH258" i="1"/>
  <c r="AJ259" i="1" l="1"/>
  <c r="AJ258" i="1"/>
  <c r="AK258" i="1"/>
  <c r="AK259" i="1" s="1"/>
  <c r="AI257" i="1"/>
  <c r="AG258" i="1"/>
  <c r="AI258" i="1"/>
  <c r="A260" i="1"/>
  <c r="AG259" i="1"/>
  <c r="D260" i="1"/>
  <c r="A261" i="1"/>
  <c r="AH260" i="1"/>
  <c r="AH261" i="1"/>
  <c r="AJ261" i="1" l="1"/>
  <c r="AJ260" i="1"/>
  <c r="AK260" i="1"/>
  <c r="AK261" i="1" s="1"/>
  <c r="D261" i="1"/>
  <c r="AI259" i="1"/>
  <c r="AG260" i="1"/>
  <c r="AI260" i="1"/>
  <c r="A262" i="1"/>
  <c r="AH262" i="1"/>
  <c r="D262" i="1"/>
  <c r="A263" i="1"/>
  <c r="D263" i="1"/>
  <c r="AH263" i="1"/>
  <c r="AJ263" i="1" l="1"/>
  <c r="AJ262" i="1"/>
  <c r="AK262" i="1"/>
  <c r="AK263" i="1" s="1"/>
  <c r="AG261" i="1"/>
  <c r="A264" i="1"/>
  <c r="AH264" i="1"/>
  <c r="AG262" i="1"/>
  <c r="D264" i="1"/>
  <c r="AI261" i="1"/>
  <c r="A265" i="1"/>
  <c r="AG263" i="1"/>
  <c r="AI262" i="1"/>
  <c r="D265" i="1"/>
  <c r="A266" i="1"/>
  <c r="AH265" i="1"/>
  <c r="AH266" i="1"/>
  <c r="D266" i="1"/>
  <c r="AJ266" i="1" l="1"/>
  <c r="AJ265" i="1"/>
  <c r="AJ264" i="1"/>
  <c r="AK264" i="1"/>
  <c r="AK265" i="1" s="1"/>
  <c r="AK266" i="1" s="1"/>
  <c r="AK845" i="1" l="1"/>
  <c r="AI263" i="1"/>
  <c r="AG265" i="1"/>
  <c r="AG264" i="1"/>
  <c r="A267" i="1"/>
  <c r="A268" i="1"/>
  <c r="AG266" i="1"/>
  <c r="AI264" i="1"/>
  <c r="A269" i="1"/>
  <c r="A270" i="1"/>
  <c r="D270" i="1"/>
  <c r="AH270" i="1"/>
  <c r="AI265" i="1"/>
  <c r="AI266" i="1"/>
  <c r="D269" i="1"/>
  <c r="AH269" i="1"/>
  <c r="AH268" i="1"/>
  <c r="D268" i="1"/>
  <c r="A271" i="1"/>
  <c r="D271" i="1"/>
  <c r="AH271" i="1"/>
  <c r="A272" i="1"/>
  <c r="D272" i="1"/>
  <c r="AH272" i="1"/>
  <c r="A273" i="1"/>
  <c r="AH273" i="1"/>
  <c r="D273" i="1"/>
  <c r="A274" i="1"/>
  <c r="AH274" i="1"/>
  <c r="D274" i="1"/>
  <c r="A275" i="1"/>
  <c r="D275" i="1"/>
  <c r="AH275" i="1"/>
  <c r="A276" i="1"/>
  <c r="D276" i="1"/>
  <c r="AH276" i="1"/>
  <c r="A277" i="1"/>
  <c r="A278" i="1"/>
  <c r="AH278" i="1"/>
  <c r="D278" i="1"/>
  <c r="A279" i="1"/>
  <c r="D279" i="1"/>
  <c r="AH279" i="1"/>
  <c r="A280" i="1"/>
  <c r="AH280" i="1"/>
  <c r="D280" i="1"/>
  <c r="A281" i="1"/>
  <c r="AH281" i="1"/>
  <c r="D281" i="1"/>
  <c r="A282" i="1"/>
  <c r="D282" i="1"/>
  <c r="AH282" i="1"/>
  <c r="A283" i="1"/>
  <c r="D283" i="1"/>
  <c r="AH283" i="1"/>
  <c r="A284" i="1"/>
  <c r="AH284" i="1"/>
  <c r="D284" i="1"/>
  <c r="A285" i="1"/>
  <c r="D285" i="1"/>
  <c r="AH285" i="1"/>
  <c r="A286" i="1"/>
  <c r="AH286" i="1"/>
  <c r="D286" i="1"/>
  <c r="A287" i="1"/>
  <c r="D287" i="1"/>
  <c r="AH287" i="1"/>
  <c r="A288" i="1"/>
  <c r="D288" i="1"/>
  <c r="AH288" i="1"/>
  <c r="A289" i="1"/>
  <c r="A290" i="1"/>
  <c r="AH290" i="1"/>
  <c r="D290" i="1"/>
  <c r="A291" i="1"/>
  <c r="D291" i="1"/>
  <c r="AH291" i="1"/>
  <c r="A292" i="1"/>
  <c r="A293" i="1"/>
  <c r="AH293" i="1"/>
  <c r="D293" i="1"/>
  <c r="A294" i="1"/>
  <c r="AH294" i="1"/>
  <c r="D294" i="1"/>
  <c r="A295" i="1"/>
  <c r="D295" i="1"/>
  <c r="AH295" i="1"/>
  <c r="A296" i="1"/>
  <c r="AH296" i="1"/>
  <c r="D296" i="1"/>
  <c r="A297" i="1"/>
  <c r="D297" i="1"/>
  <c r="AH297" i="1"/>
  <c r="A298" i="1"/>
  <c r="D298" i="1"/>
  <c r="AH298" i="1"/>
  <c r="A299" i="1"/>
  <c r="D299" i="1"/>
  <c r="AH299" i="1"/>
  <c r="A300" i="1"/>
  <c r="D300" i="1"/>
  <c r="AH300" i="1"/>
  <c r="A301" i="1"/>
  <c r="D301" i="1"/>
  <c r="AH301" i="1"/>
  <c r="A302" i="1"/>
  <c r="AH302" i="1"/>
  <c r="D302" i="1"/>
  <c r="A303" i="1"/>
  <c r="AH303" i="1"/>
  <c r="D303" i="1"/>
  <c r="A304" i="1"/>
  <c r="A305" i="1"/>
  <c r="D305" i="1"/>
  <c r="AH305" i="1"/>
  <c r="A306" i="1"/>
  <c r="D306" i="1"/>
  <c r="AH306" i="1"/>
  <c r="A307" i="1"/>
  <c r="D307" i="1"/>
  <c r="AH307" i="1"/>
  <c r="A308" i="1"/>
  <c r="AH308" i="1"/>
  <c r="D308" i="1"/>
  <c r="A309" i="1"/>
  <c r="AH309" i="1"/>
  <c r="D309" i="1"/>
  <c r="A310" i="1"/>
  <c r="A311" i="1"/>
  <c r="AH311" i="1"/>
  <c r="D311" i="1"/>
  <c r="A312" i="1"/>
  <c r="D312" i="1"/>
  <c r="AH312" i="1"/>
  <c r="A313" i="1"/>
  <c r="D313" i="1"/>
  <c r="AH313" i="1"/>
  <c r="A314" i="1"/>
  <c r="A315" i="1"/>
  <c r="AH315" i="1"/>
  <c r="D315" i="1"/>
  <c r="A316" i="1"/>
  <c r="A317" i="1"/>
  <c r="AH317" i="1"/>
  <c r="D317" i="1"/>
  <c r="A318" i="1"/>
  <c r="A319" i="1"/>
  <c r="AH319" i="1"/>
  <c r="D319" i="1"/>
  <c r="A320" i="1"/>
  <c r="A321" i="1"/>
  <c r="AH321" i="1"/>
  <c r="D321" i="1"/>
  <c r="A322" i="1"/>
  <c r="D322" i="1"/>
  <c r="AH322" i="1"/>
  <c r="A323" i="1"/>
  <c r="A324" i="1"/>
  <c r="AH324" i="1"/>
  <c r="D324" i="1"/>
  <c r="A325" i="1"/>
  <c r="D325" i="1"/>
  <c r="AH325" i="1"/>
  <c r="A326" i="1"/>
  <c r="AH326" i="1"/>
  <c r="D326" i="1"/>
  <c r="A327" i="1"/>
  <c r="AH327" i="1"/>
  <c r="D327" i="1"/>
  <c r="A328" i="1"/>
  <c r="AH328" i="1"/>
  <c r="D328" i="1"/>
  <c r="A329" i="1"/>
  <c r="AH329" i="1"/>
  <c r="D329" i="1"/>
  <c r="A330" i="1"/>
  <c r="AH330" i="1"/>
  <c r="D330" i="1"/>
  <c r="A331" i="1"/>
  <c r="A332" i="1"/>
  <c r="AH332" i="1"/>
  <c r="D332" i="1"/>
  <c r="A333" i="1"/>
  <c r="D333" i="1"/>
  <c r="AH333" i="1"/>
  <c r="A334" i="1"/>
  <c r="D334" i="1"/>
  <c r="AH334" i="1"/>
  <c r="A335" i="1"/>
  <c r="D335" i="1"/>
  <c r="AH335" i="1"/>
  <c r="A336" i="1"/>
  <c r="AH336" i="1"/>
  <c r="D336" i="1"/>
  <c r="A337" i="1"/>
  <c r="AH337" i="1"/>
  <c r="D337" i="1"/>
  <c r="A338" i="1"/>
  <c r="A339" i="1"/>
  <c r="D339" i="1"/>
  <c r="AH339" i="1"/>
  <c r="A340" i="1"/>
  <c r="AH340" i="1"/>
  <c r="D340" i="1"/>
  <c r="A341" i="1"/>
  <c r="AH341" i="1"/>
  <c r="D341" i="1"/>
  <c r="A342" i="1"/>
  <c r="AH342" i="1"/>
  <c r="D342" i="1"/>
  <c r="A343" i="1"/>
  <c r="D343" i="1"/>
  <c r="AH343" i="1"/>
  <c r="A344" i="1"/>
  <c r="AH344" i="1"/>
  <c r="D344" i="1"/>
  <c r="A345" i="1"/>
  <c r="A346" i="1"/>
  <c r="D346" i="1"/>
  <c r="AH346" i="1"/>
  <c r="A347" i="1"/>
  <c r="D347" i="1"/>
  <c r="AH347" i="1"/>
  <c r="A348" i="1"/>
  <c r="AH348" i="1"/>
  <c r="D348" i="1"/>
  <c r="A349" i="1"/>
  <c r="D349" i="1"/>
  <c r="AH349" i="1"/>
  <c r="A350" i="1"/>
  <c r="D350" i="1"/>
  <c r="AH350" i="1"/>
  <c r="A351" i="1"/>
  <c r="A352" i="1"/>
  <c r="AH352" i="1"/>
  <c r="D352" i="1"/>
  <c r="A353" i="1"/>
  <c r="D353" i="1"/>
  <c r="AH353" i="1"/>
  <c r="A354" i="1"/>
  <c r="D354" i="1"/>
  <c r="AH354" i="1"/>
  <c r="A355" i="1"/>
  <c r="AH355" i="1"/>
  <c r="D355" i="1"/>
  <c r="A356" i="1"/>
  <c r="D356" i="1"/>
  <c r="AH356" i="1"/>
  <c r="A357" i="1"/>
  <c r="D357" i="1"/>
  <c r="AH357" i="1"/>
  <c r="A358" i="1"/>
  <c r="AH358" i="1"/>
  <c r="D358" i="1"/>
  <c r="A359" i="1"/>
  <c r="A360" i="1"/>
  <c r="D360" i="1"/>
  <c r="AH360" i="1"/>
  <c r="A361" i="1"/>
  <c r="D361" i="1"/>
  <c r="AH361" i="1"/>
  <c r="A362" i="1"/>
  <c r="A363" i="1"/>
  <c r="D363" i="1"/>
  <c r="AH363" i="1"/>
  <c r="A364" i="1"/>
  <c r="D364" i="1"/>
  <c r="AH364" i="1"/>
  <c r="AK364" i="1" l="1"/>
  <c r="AJ364" i="1"/>
  <c r="AI363" i="1"/>
  <c r="AJ362" i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1" i="1"/>
  <c r="AJ350" i="1"/>
  <c r="AJ349" i="1"/>
  <c r="AJ348" i="1"/>
  <c r="AK347" i="1"/>
  <c r="AK348" i="1" s="1"/>
  <c r="AK349" i="1" s="1"/>
  <c r="AK350" i="1" s="1"/>
  <c r="AJ347" i="1"/>
  <c r="AI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3" i="1"/>
  <c r="AK322" i="1"/>
  <c r="AS322" i="1"/>
  <c r="AJ322" i="1"/>
  <c r="AS321" i="1"/>
  <c r="AI321" i="1"/>
  <c r="AJ320" i="1"/>
  <c r="AI319" i="1"/>
  <c r="AS319" i="1"/>
  <c r="AJ318" i="1"/>
  <c r="AI317" i="1"/>
  <c r="AS317" i="1"/>
  <c r="AT317" i="1" s="1"/>
  <c r="AV317" i="1" s="1"/>
  <c r="AU317" i="1"/>
  <c r="AJ316" i="1"/>
  <c r="AI315" i="1"/>
  <c r="AS315" i="1"/>
  <c r="AJ314" i="1"/>
  <c r="AS313" i="1"/>
  <c r="AJ313" i="1"/>
  <c r="AK312" i="1"/>
  <c r="AK313" i="1" s="1"/>
  <c r="AS312" i="1"/>
  <c r="AJ312" i="1"/>
  <c r="AI311" i="1"/>
  <c r="AS311" i="1"/>
  <c r="AJ310" i="1"/>
  <c r="AJ309" i="1"/>
  <c r="AJ308" i="1"/>
  <c r="AJ307" i="1"/>
  <c r="AK306" i="1"/>
  <c r="AK307" i="1" s="1"/>
  <c r="AK308" i="1" s="1"/>
  <c r="AK309" i="1" s="1"/>
  <c r="AJ306" i="1"/>
  <c r="AI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2" i="1"/>
  <c r="AK291" i="1"/>
  <c r="AS291" i="1"/>
  <c r="AJ291" i="1"/>
  <c r="AS290" i="1"/>
  <c r="AT290" i="1" s="1"/>
  <c r="AV290" i="1" s="1"/>
  <c r="AI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I268" i="1"/>
  <c r="AS268" i="1"/>
  <c r="AT268" i="1" s="1"/>
  <c r="AV268" i="1" s="1"/>
  <c r="AK269" i="1"/>
  <c r="AK270" i="1" s="1"/>
  <c r="AK271" i="1" s="1"/>
  <c r="AK272" i="1" s="1"/>
  <c r="AK273" i="1" s="1"/>
  <c r="AK274" i="1" s="1"/>
  <c r="AK275" i="1" s="1"/>
  <c r="AK276" i="1" s="1"/>
  <c r="AS269" i="1"/>
  <c r="AS270" i="1"/>
  <c r="AJ270" i="1"/>
  <c r="AJ269" i="1"/>
  <c r="AJ267" i="1"/>
  <c r="AG364" i="1"/>
  <c r="AG363" i="1"/>
  <c r="AI361" i="1"/>
  <c r="AG357" i="1"/>
  <c r="AG356" i="1"/>
  <c r="AG353" i="1"/>
  <c r="AG349" i="1"/>
  <c r="AI347" i="1"/>
  <c r="AI348" i="1" s="1"/>
  <c r="AG346" i="1"/>
  <c r="AG343" i="1"/>
  <c r="AG341" i="1"/>
  <c r="AI340" i="1"/>
  <c r="AG339" i="1"/>
  <c r="AG337" i="1"/>
  <c r="AG335" i="1"/>
  <c r="AG333" i="1"/>
  <c r="AG332" i="1"/>
  <c r="AG329" i="1"/>
  <c r="AG327" i="1"/>
  <c r="AI325" i="1"/>
  <c r="AI326" i="1" s="1"/>
  <c r="AG322" i="1"/>
  <c r="AG319" i="1"/>
  <c r="AG317" i="1"/>
  <c r="AG315" i="1"/>
  <c r="AI312" i="1"/>
  <c r="AG311" i="1"/>
  <c r="AG308" i="1"/>
  <c r="AI306" i="1"/>
  <c r="AI307" i="1" s="1"/>
  <c r="AG302" i="1"/>
  <c r="AG300" i="1"/>
  <c r="AG298" i="1"/>
  <c r="AG295" i="1"/>
  <c r="AG294" i="1"/>
  <c r="AG293" i="1"/>
  <c r="AG290" i="1"/>
  <c r="AG283" i="1"/>
  <c r="AG281" i="1"/>
  <c r="AG280" i="1"/>
  <c r="AG279" i="1"/>
  <c r="AG278" i="1"/>
  <c r="AG276" i="1"/>
  <c r="AG274" i="1"/>
  <c r="AG271" i="1"/>
  <c r="AI364" i="1"/>
  <c r="A365" i="1"/>
  <c r="AG361" i="1"/>
  <c r="AG360" i="1"/>
  <c r="AG358" i="1"/>
  <c r="AG355" i="1"/>
  <c r="AG354" i="1"/>
  <c r="AI353" i="1"/>
  <c r="AI354" i="1" s="1"/>
  <c r="AG352" i="1"/>
  <c r="AG350" i="1"/>
  <c r="AI349" i="1"/>
  <c r="AI350" i="1" s="1"/>
  <c r="AG348" i="1"/>
  <c r="AG347" i="1"/>
  <c r="AG344" i="1"/>
  <c r="AG342" i="1"/>
  <c r="AI341" i="1"/>
  <c r="AI342" i="1" s="1"/>
  <c r="AI343" i="1" s="1"/>
  <c r="AI344" i="1" s="1"/>
  <c r="AG340" i="1"/>
  <c r="AG336" i="1"/>
  <c r="AG334" i="1"/>
  <c r="AI333" i="1"/>
  <c r="AI334" i="1" s="1"/>
  <c r="AI335" i="1" s="1"/>
  <c r="AI336" i="1" s="1"/>
  <c r="AI337" i="1" s="1"/>
  <c r="AG330" i="1"/>
  <c r="AG328" i="1"/>
  <c r="AI327" i="1"/>
  <c r="AI328" i="1" s="1"/>
  <c r="AI329" i="1" s="1"/>
  <c r="AI330" i="1" s="1"/>
  <c r="AG326" i="1"/>
  <c r="AG325" i="1"/>
  <c r="AG324" i="1"/>
  <c r="AI322" i="1"/>
  <c r="AG321" i="1"/>
  <c r="AG313" i="1"/>
  <c r="AI313" i="1"/>
  <c r="AG312" i="1"/>
  <c r="AG309" i="1"/>
  <c r="AI308" i="1"/>
  <c r="AI309" i="1" s="1"/>
  <c r="AG307" i="1"/>
  <c r="AG306" i="1"/>
  <c r="AG305" i="1"/>
  <c r="AG303" i="1"/>
  <c r="AG301" i="1"/>
  <c r="AG299" i="1"/>
  <c r="AG297" i="1"/>
  <c r="AG296" i="1"/>
  <c r="AI294" i="1"/>
  <c r="AI295" i="1" s="1"/>
  <c r="AI296" i="1" s="1"/>
  <c r="AG291" i="1"/>
  <c r="AI291" i="1"/>
  <c r="AG288" i="1"/>
  <c r="AG287" i="1"/>
  <c r="AG286" i="1"/>
  <c r="AG285" i="1"/>
  <c r="AG284" i="1"/>
  <c r="AG282" i="1"/>
  <c r="AI279" i="1"/>
  <c r="AI280" i="1" s="1"/>
  <c r="AG275" i="1"/>
  <c r="AG273" i="1"/>
  <c r="AG272" i="1"/>
  <c r="AG268" i="1"/>
  <c r="AG269" i="1"/>
  <c r="AG270" i="1"/>
  <c r="AI269" i="1"/>
  <c r="AI270" i="1" s="1"/>
  <c r="AI271" i="1" s="1"/>
  <c r="AI272" i="1" s="1"/>
  <c r="D365" i="1"/>
  <c r="AH365" i="1"/>
  <c r="AJ365" i="1" l="1"/>
  <c r="AT270" i="1"/>
  <c r="AT269" i="1"/>
  <c r="AU268" i="1"/>
  <c r="AU290" i="1"/>
  <c r="AT311" i="1"/>
  <c r="AT312" i="1"/>
  <c r="AT315" i="1"/>
  <c r="AT319" i="1"/>
  <c r="AT321" i="1"/>
  <c r="AT291" i="1"/>
  <c r="AT313" i="1"/>
  <c r="AT322" i="1"/>
  <c r="AK365" i="1"/>
  <c r="AI365" i="1"/>
  <c r="AI273" i="1"/>
  <c r="AI274" i="1" s="1"/>
  <c r="AI275" i="1" s="1"/>
  <c r="AI276" i="1" s="1"/>
  <c r="AI297" i="1"/>
  <c r="AI298" i="1" s="1"/>
  <c r="AI299" i="1" s="1"/>
  <c r="AI300" i="1" s="1"/>
  <c r="AI301" i="1" s="1"/>
  <c r="AI302" i="1" s="1"/>
  <c r="AI303" i="1" s="1"/>
  <c r="A366" i="1"/>
  <c r="AG365" i="1"/>
  <c r="AI281" i="1"/>
  <c r="AI282" i="1" s="1"/>
  <c r="AI283" i="1" s="1"/>
  <c r="AI284" i="1" s="1"/>
  <c r="AI285" i="1" s="1"/>
  <c r="AI355" i="1"/>
  <c r="AI356" i="1" s="1"/>
  <c r="D366" i="1"/>
  <c r="AH366" i="1"/>
  <c r="AI286" i="1"/>
  <c r="AI287" i="1" s="1"/>
  <c r="AI288" i="1"/>
  <c r="AT287" i="1" l="1"/>
  <c r="AK366" i="1"/>
  <c r="AT285" i="1"/>
  <c r="AJ366" i="1"/>
  <c r="AV322" i="1"/>
  <c r="AU322" i="1"/>
  <c r="AV291" i="1"/>
  <c r="AU291" i="1"/>
  <c r="AV319" i="1"/>
  <c r="AU319" i="1"/>
  <c r="AV312" i="1"/>
  <c r="AU312" i="1"/>
  <c r="AV269" i="1"/>
  <c r="AU269" i="1"/>
  <c r="AV313" i="1"/>
  <c r="AU313" i="1"/>
  <c r="AV321" i="1"/>
  <c r="AU321" i="1"/>
  <c r="AV315" i="1"/>
  <c r="AU315" i="1"/>
  <c r="AV311" i="1"/>
  <c r="AU311" i="1"/>
  <c r="AV270" i="1"/>
  <c r="AU270" i="1"/>
  <c r="AI366" i="1"/>
  <c r="AG366" i="1"/>
  <c r="AI357" i="1"/>
  <c r="AI358" i="1" s="1"/>
  <c r="A367" i="1"/>
  <c r="AH367" i="1"/>
  <c r="D367" i="1"/>
  <c r="A368" i="1"/>
  <c r="D368" i="1"/>
  <c r="AH368" i="1"/>
  <c r="AJ368" i="1" l="1"/>
  <c r="AJ367" i="1"/>
  <c r="AV285" i="1"/>
  <c r="AU285" i="1"/>
  <c r="AK367" i="1"/>
  <c r="AK368" i="1" s="1"/>
  <c r="AV287" i="1"/>
  <c r="AU287" i="1"/>
  <c r="AK855" i="1"/>
  <c r="AG368" i="1"/>
  <c r="AI367" i="1"/>
  <c r="AI368" i="1" s="1"/>
  <c r="A369" i="1"/>
  <c r="AG367" i="1"/>
  <c r="D369" i="1"/>
  <c r="AH369" i="1"/>
  <c r="A370" i="1"/>
  <c r="AH370" i="1"/>
  <c r="D370" i="1"/>
  <c r="AJ370" i="1" l="1"/>
  <c r="AJ369" i="1"/>
  <c r="AK369" i="1"/>
  <c r="AK370" i="1" s="1"/>
  <c r="AG370" i="1"/>
  <c r="A371" i="1"/>
  <c r="AG369" i="1"/>
  <c r="AI369" i="1"/>
  <c r="AI370" i="1" s="1"/>
  <c r="AH371" i="1"/>
  <c r="D371" i="1"/>
  <c r="A372" i="1"/>
  <c r="AJ372" i="1" l="1"/>
  <c r="AJ371" i="1"/>
  <c r="AK371" i="1"/>
  <c r="A373" i="1"/>
  <c r="AI371" i="1"/>
  <c r="AG371" i="1"/>
  <c r="AH373" i="1"/>
  <c r="D373" i="1"/>
  <c r="A374" i="1"/>
  <c r="AH374" i="1"/>
  <c r="D374" i="1"/>
  <c r="AK374" i="1" l="1"/>
  <c r="AJ374" i="1"/>
  <c r="AI373" i="1"/>
  <c r="AG374" i="1"/>
  <c r="AI374" i="1"/>
  <c r="A375" i="1"/>
  <c r="AG373" i="1"/>
  <c r="A376" i="1"/>
  <c r="AH376" i="1"/>
  <c r="D376" i="1"/>
  <c r="AI376" i="1" l="1"/>
  <c r="AJ375" i="1"/>
  <c r="A377" i="1"/>
  <c r="AG376" i="1"/>
  <c r="D377" i="1"/>
  <c r="AH377" i="1"/>
  <c r="A378" i="1"/>
  <c r="D378" i="1"/>
  <c r="AH378" i="1"/>
  <c r="A379" i="1"/>
  <c r="A380" i="1"/>
  <c r="AH380" i="1"/>
  <c r="D380" i="1"/>
  <c r="A381" i="1"/>
  <c r="D381" i="1"/>
  <c r="AH381" i="1"/>
  <c r="A382" i="1"/>
  <c r="A383" i="1"/>
  <c r="D383" i="1"/>
  <c r="AH383" i="1"/>
  <c r="A384" i="1"/>
  <c r="AH384" i="1"/>
  <c r="D384" i="1"/>
  <c r="A385" i="1"/>
  <c r="AH385" i="1"/>
  <c r="D385" i="1"/>
  <c r="A386" i="1"/>
  <c r="D386" i="1"/>
  <c r="AH386" i="1"/>
  <c r="A387" i="1"/>
  <c r="D387" i="1"/>
  <c r="AH387" i="1"/>
  <c r="A388" i="1"/>
  <c r="A389" i="1"/>
  <c r="D389" i="1"/>
  <c r="AH389" i="1"/>
  <c r="A390" i="1"/>
  <c r="AH390" i="1"/>
  <c r="D390" i="1"/>
  <c r="A391" i="1"/>
  <c r="D391" i="1"/>
  <c r="AH391" i="1"/>
  <c r="A392" i="1"/>
  <c r="D392" i="1"/>
  <c r="AH392" i="1"/>
  <c r="A393" i="1"/>
  <c r="A394" i="1"/>
  <c r="AH394" i="1"/>
  <c r="D394" i="1"/>
  <c r="A395" i="1"/>
  <c r="A396" i="1"/>
  <c r="D396" i="1"/>
  <c r="AH396" i="1"/>
  <c r="A397" i="1"/>
  <c r="D397" i="1"/>
  <c r="AH397" i="1"/>
  <c r="A398" i="1"/>
  <c r="A399" i="1"/>
  <c r="D399" i="1"/>
  <c r="AH399" i="1"/>
  <c r="AI399" i="1" l="1"/>
  <c r="AS399" i="1"/>
  <c r="AT399" i="1" s="1"/>
  <c r="AV399" i="1" s="1"/>
  <c r="AJ398" i="1"/>
  <c r="AK397" i="1"/>
  <c r="AS397" i="1"/>
  <c r="AJ397" i="1"/>
  <c r="AS396" i="1"/>
  <c r="AT396" i="1" s="1"/>
  <c r="AV396" i="1" s="1"/>
  <c r="AI396" i="1"/>
  <c r="AJ395" i="1"/>
  <c r="AI394" i="1"/>
  <c r="AJ393" i="1"/>
  <c r="AK392" i="1"/>
  <c r="AJ392" i="1"/>
  <c r="AJ391" i="1"/>
  <c r="AK390" i="1"/>
  <c r="AK391" i="1" s="1"/>
  <c r="AJ390" i="1"/>
  <c r="AI389" i="1"/>
  <c r="AJ388" i="1"/>
  <c r="AJ387" i="1"/>
  <c r="AJ386" i="1"/>
  <c r="AJ385" i="1"/>
  <c r="AK384" i="1"/>
  <c r="AK385" i="1" s="1"/>
  <c r="AK386" i="1" s="1"/>
  <c r="AK387" i="1" s="1"/>
  <c r="AJ384" i="1"/>
  <c r="AI383" i="1"/>
  <c r="AJ382" i="1"/>
  <c r="AK381" i="1"/>
  <c r="AJ381" i="1"/>
  <c r="AI380" i="1"/>
  <c r="AJ379" i="1"/>
  <c r="AJ378" i="1"/>
  <c r="AK377" i="1"/>
  <c r="AK378" i="1" s="1"/>
  <c r="AJ377" i="1"/>
  <c r="AK858" i="1"/>
  <c r="A400" i="1"/>
  <c r="AG397" i="1"/>
  <c r="AG387" i="1"/>
  <c r="AG385" i="1"/>
  <c r="AG383" i="1"/>
  <c r="AG377" i="1"/>
  <c r="AG399" i="1"/>
  <c r="AI397" i="1"/>
  <c r="AG396" i="1"/>
  <c r="AG392" i="1"/>
  <c r="AI390" i="1"/>
  <c r="AI391" i="1" s="1"/>
  <c r="AG386" i="1"/>
  <c r="AI384" i="1"/>
  <c r="AI385" i="1" s="1"/>
  <c r="AG381" i="1"/>
  <c r="AG380" i="1"/>
  <c r="AG378" i="1"/>
  <c r="AI377" i="1"/>
  <c r="AG394" i="1"/>
  <c r="AI392" i="1"/>
  <c r="AG391" i="1"/>
  <c r="AG390" i="1"/>
  <c r="AG389" i="1"/>
  <c r="AI386" i="1"/>
  <c r="AI387" i="1" s="1"/>
  <c r="AG384" i="1"/>
  <c r="AI381" i="1"/>
  <c r="AI378" i="1"/>
  <c r="A401" i="1"/>
  <c r="AH401" i="1"/>
  <c r="D401" i="1"/>
  <c r="AI401" i="1" l="1"/>
  <c r="AJ400" i="1"/>
  <c r="AU396" i="1"/>
  <c r="AT397" i="1"/>
  <c r="AU399" i="1"/>
  <c r="AG401" i="1"/>
  <c r="A402" i="1"/>
  <c r="AH402" i="1"/>
  <c r="D402" i="1"/>
  <c r="A403" i="1"/>
  <c r="A404" i="1"/>
  <c r="D404" i="1"/>
  <c r="AH404" i="1"/>
  <c r="A405" i="1"/>
  <c r="D405" i="1"/>
  <c r="AH405" i="1"/>
  <c r="A406" i="1"/>
  <c r="AH406" i="1"/>
  <c r="D406" i="1"/>
  <c r="AK406" i="1" l="1"/>
  <c r="AJ406" i="1"/>
  <c r="AK405" i="1"/>
  <c r="AJ405" i="1"/>
  <c r="AI404" i="1"/>
  <c r="AJ403" i="1"/>
  <c r="AK402" i="1"/>
  <c r="AJ402" i="1"/>
  <c r="AV397" i="1"/>
  <c r="AU397" i="1"/>
  <c r="AK863" i="1"/>
  <c r="AG406" i="1"/>
  <c r="AG402" i="1"/>
  <c r="A407" i="1"/>
  <c r="AG405" i="1"/>
  <c r="AI402" i="1"/>
  <c r="AI405" i="1"/>
  <c r="AI406" i="1" s="1"/>
  <c r="AG404" i="1"/>
  <c r="D407" i="1"/>
  <c r="AH407" i="1"/>
  <c r="A408" i="1"/>
  <c r="D408" i="1"/>
  <c r="AH408" i="1"/>
  <c r="A409" i="1"/>
  <c r="D409" i="1"/>
  <c r="A410" i="1"/>
  <c r="AH410" i="1"/>
  <c r="A411" i="1"/>
  <c r="AH411" i="1"/>
  <c r="D411" i="1"/>
  <c r="A412" i="1"/>
  <c r="A413" i="1"/>
  <c r="D413" i="1"/>
  <c r="A414" i="1"/>
  <c r="D414" i="1"/>
  <c r="AH414" i="1"/>
  <c r="A415" i="1"/>
  <c r="AH415" i="1"/>
  <c r="D415" i="1"/>
  <c r="A416" i="1"/>
  <c r="D416" i="1"/>
  <c r="AH416" i="1"/>
  <c r="A417" i="1"/>
  <c r="A418" i="1"/>
  <c r="AH418" i="1"/>
  <c r="D418" i="1"/>
  <c r="A419" i="1"/>
  <c r="A420" i="1"/>
  <c r="AH420" i="1"/>
  <c r="D420" i="1"/>
  <c r="A421" i="1"/>
  <c r="A422" i="1"/>
  <c r="AH422" i="1"/>
  <c r="D422" i="1"/>
  <c r="A423" i="1"/>
  <c r="D423" i="1"/>
  <c r="A424" i="1"/>
  <c r="AH424" i="1"/>
  <c r="D424" i="1"/>
  <c r="A425" i="1"/>
  <c r="D425" i="1"/>
  <c r="AH425" i="1"/>
  <c r="A426" i="1"/>
  <c r="D426" i="1"/>
  <c r="A427" i="1"/>
  <c r="D427" i="1"/>
  <c r="AH427" i="1"/>
  <c r="A428" i="1"/>
  <c r="D428" i="1"/>
  <c r="AH428" i="1"/>
  <c r="A429" i="1"/>
  <c r="A430" i="1"/>
  <c r="D430" i="1"/>
  <c r="AH430" i="1"/>
  <c r="A431" i="1"/>
  <c r="AH431" i="1"/>
  <c r="D431" i="1"/>
  <c r="A432" i="1"/>
  <c r="AH432" i="1"/>
  <c r="A433" i="1"/>
  <c r="AH433" i="1"/>
  <c r="D433" i="1"/>
  <c r="A434" i="1"/>
  <c r="D434" i="1"/>
  <c r="AH434" i="1"/>
  <c r="A435" i="1"/>
  <c r="A436" i="1"/>
  <c r="D436" i="1"/>
  <c r="AH436" i="1"/>
  <c r="A437" i="1"/>
  <c r="A438" i="1"/>
  <c r="D438" i="1"/>
  <c r="AH438" i="1"/>
  <c r="A439" i="1"/>
  <c r="A440" i="1"/>
  <c r="AH440" i="1"/>
  <c r="D440" i="1"/>
  <c r="A441" i="1"/>
  <c r="D441" i="1"/>
  <c r="AH441" i="1"/>
  <c r="A442" i="1"/>
  <c r="D442" i="1"/>
  <c r="AH442" i="1"/>
  <c r="A443" i="1"/>
  <c r="D443" i="1"/>
  <c r="AH443" i="1"/>
  <c r="A444" i="1"/>
  <c r="A445" i="1"/>
  <c r="D445" i="1"/>
  <c r="AH445" i="1"/>
  <c r="A446" i="1"/>
  <c r="D446" i="1"/>
  <c r="A447" i="1"/>
  <c r="A448" i="1"/>
  <c r="D448" i="1"/>
  <c r="AH448" i="1"/>
  <c r="A449" i="1"/>
  <c r="A450" i="1"/>
  <c r="D450" i="1"/>
  <c r="AH450" i="1"/>
  <c r="A451" i="1"/>
  <c r="A452" i="1"/>
  <c r="AH452" i="1"/>
  <c r="D452" i="1"/>
  <c r="A453" i="1"/>
  <c r="AH453" i="1"/>
  <c r="D453" i="1"/>
  <c r="A454" i="1"/>
  <c r="D454" i="1"/>
  <c r="A455" i="1"/>
  <c r="D455" i="1"/>
  <c r="AH455" i="1"/>
  <c r="A456" i="1"/>
  <c r="AH456" i="1"/>
  <c r="D456" i="1"/>
  <c r="A457" i="1"/>
  <c r="D457" i="1"/>
  <c r="AH457" i="1"/>
  <c r="A458" i="1"/>
  <c r="D458" i="1"/>
  <c r="AH458" i="1"/>
  <c r="A459" i="1"/>
  <c r="D459" i="1"/>
  <c r="AH459" i="1"/>
  <c r="A460" i="1"/>
  <c r="AH460" i="1"/>
  <c r="D460" i="1"/>
  <c r="A461" i="1"/>
  <c r="A462" i="1"/>
  <c r="D462" i="1"/>
  <c r="A463" i="1"/>
  <c r="D463" i="1"/>
  <c r="AH463" i="1"/>
  <c r="A464" i="1"/>
  <c r="D464" i="1"/>
  <c r="A465" i="1"/>
  <c r="A466" i="1"/>
  <c r="D466" i="1"/>
  <c r="AH466" i="1"/>
  <c r="A467" i="1"/>
  <c r="AJ467" i="1" l="1"/>
  <c r="AS466" i="1"/>
  <c r="AT466" i="1" s="1"/>
  <c r="AV466" i="1" s="1"/>
  <c r="AI466" i="1"/>
  <c r="AJ465" i="1"/>
  <c r="AS464" i="1"/>
  <c r="AJ464" i="1"/>
  <c r="AK463" i="1"/>
  <c r="AS463" i="1"/>
  <c r="AJ463" i="1"/>
  <c r="AI462" i="1"/>
  <c r="AS462" i="1"/>
  <c r="AT462" i="1" s="1"/>
  <c r="AV462" i="1" s="1"/>
  <c r="AU462" i="1"/>
  <c r="AJ461" i="1"/>
  <c r="AS460" i="1"/>
  <c r="AJ460" i="1"/>
  <c r="AS459" i="1"/>
  <c r="AJ459" i="1"/>
  <c r="AS458" i="1"/>
  <c r="AJ458" i="1"/>
  <c r="AS457" i="1"/>
  <c r="AJ457" i="1"/>
  <c r="AS456" i="1"/>
  <c r="AJ456" i="1"/>
  <c r="AS455" i="1"/>
  <c r="AJ455" i="1"/>
  <c r="AS454" i="1"/>
  <c r="AJ454" i="1"/>
  <c r="AS453" i="1"/>
  <c r="AK453" i="1"/>
  <c r="AJ453" i="1"/>
  <c r="AS452" i="1"/>
  <c r="AI452" i="1"/>
  <c r="AJ451" i="1"/>
  <c r="AS450" i="1"/>
  <c r="AI450" i="1"/>
  <c r="AJ449" i="1"/>
  <c r="AS448" i="1"/>
  <c r="AI448" i="1"/>
  <c r="AJ447" i="1"/>
  <c r="AJ446" i="1"/>
  <c r="AI445" i="1"/>
  <c r="AS445" i="1"/>
  <c r="AT445" i="1" s="1"/>
  <c r="AV445" i="1" s="1"/>
  <c r="AJ444" i="1"/>
  <c r="AS443" i="1"/>
  <c r="AJ443" i="1"/>
  <c r="AS442" i="1"/>
  <c r="AJ442" i="1"/>
  <c r="AK441" i="1"/>
  <c r="AK442" i="1" s="1"/>
  <c r="AK443" i="1" s="1"/>
  <c r="AS441" i="1"/>
  <c r="AJ441" i="1"/>
  <c r="AI440" i="1"/>
  <c r="AS440" i="1"/>
  <c r="AT440" i="1" s="1"/>
  <c r="AV440" i="1" s="1"/>
  <c r="AU440" i="1"/>
  <c r="AJ439" i="1"/>
  <c r="AI438" i="1"/>
  <c r="AS438" i="1"/>
  <c r="AJ437" i="1"/>
  <c r="AS436" i="1"/>
  <c r="AI436" i="1"/>
  <c r="AJ435" i="1"/>
  <c r="AJ434" i="1"/>
  <c r="AJ433" i="1"/>
  <c r="AJ432" i="1"/>
  <c r="AK431" i="1"/>
  <c r="AK432" i="1" s="1"/>
  <c r="AK433" i="1" s="1"/>
  <c r="AK434" i="1" s="1"/>
  <c r="AJ431" i="1"/>
  <c r="AI430" i="1"/>
  <c r="AJ429" i="1"/>
  <c r="AJ428" i="1"/>
  <c r="AJ427" i="1"/>
  <c r="AJ426" i="1"/>
  <c r="AJ425" i="1"/>
  <c r="AJ424" i="1"/>
  <c r="AJ423" i="1"/>
  <c r="AS422" i="1"/>
  <c r="AI422" i="1"/>
  <c r="AJ421" i="1"/>
  <c r="AS420" i="1"/>
  <c r="AT420" i="1" s="1"/>
  <c r="AV420" i="1" s="1"/>
  <c r="AI420" i="1"/>
  <c r="AJ419" i="1"/>
  <c r="AI418" i="1"/>
  <c r="AS418" i="1"/>
  <c r="AT418" i="1" s="1"/>
  <c r="AV418" i="1" s="1"/>
  <c r="AU418" i="1"/>
  <c r="AJ417" i="1"/>
  <c r="AS416" i="1"/>
  <c r="AJ416" i="1"/>
  <c r="AS415" i="1"/>
  <c r="AJ415" i="1"/>
  <c r="AK414" i="1"/>
  <c r="AK415" i="1" s="1"/>
  <c r="AK416" i="1" s="1"/>
  <c r="AS414" i="1"/>
  <c r="AJ414" i="1"/>
  <c r="AS413" i="1"/>
  <c r="AI413" i="1"/>
  <c r="AJ412" i="1"/>
  <c r="AJ411" i="1"/>
  <c r="AJ410" i="1"/>
  <c r="AJ409" i="1"/>
  <c r="AK408" i="1"/>
  <c r="AJ408" i="1"/>
  <c r="AJ407" i="1"/>
  <c r="AK407" i="1"/>
  <c r="A468" i="1"/>
  <c r="AG466" i="1"/>
  <c r="AI463" i="1"/>
  <c r="AG463" i="1"/>
  <c r="AG462" i="1"/>
  <c r="AG460" i="1"/>
  <c r="AG459" i="1"/>
  <c r="AG455" i="1"/>
  <c r="AG454" i="1"/>
  <c r="AG452" i="1"/>
  <c r="AG446" i="1"/>
  <c r="AH446" i="1"/>
  <c r="AG442" i="1"/>
  <c r="AI441" i="1"/>
  <c r="AG438" i="1"/>
  <c r="AG436" i="1"/>
  <c r="AG434" i="1"/>
  <c r="AG433" i="1"/>
  <c r="AI431" i="1"/>
  <c r="AG430" i="1"/>
  <c r="AG428" i="1"/>
  <c r="AG427" i="1"/>
  <c r="AG423" i="1"/>
  <c r="AG420" i="1"/>
  <c r="AG418" i="1"/>
  <c r="AG416" i="1"/>
  <c r="AH413" i="1"/>
  <c r="AG409" i="1"/>
  <c r="AG464" i="1"/>
  <c r="AI464" i="1"/>
  <c r="AH464" i="1"/>
  <c r="AH462" i="1"/>
  <c r="AG458" i="1"/>
  <c r="AG457" i="1"/>
  <c r="AG456" i="1"/>
  <c r="AH454" i="1"/>
  <c r="AG453" i="1"/>
  <c r="AI453" i="1"/>
  <c r="AI454" i="1" s="1"/>
  <c r="AI455" i="1" s="1"/>
  <c r="AI456" i="1" s="1"/>
  <c r="AI457" i="1" s="1"/>
  <c r="AI458" i="1" s="1"/>
  <c r="AI459" i="1" s="1"/>
  <c r="AI460" i="1" s="1"/>
  <c r="AG450" i="1"/>
  <c r="AG448" i="1"/>
  <c r="AI446" i="1"/>
  <c r="AG445" i="1"/>
  <c r="AG443" i="1"/>
  <c r="AI442" i="1"/>
  <c r="AI443" i="1" s="1"/>
  <c r="AG441" i="1"/>
  <c r="AG440" i="1"/>
  <c r="D432" i="1"/>
  <c r="AG431" i="1"/>
  <c r="AG426" i="1"/>
  <c r="AH426" i="1"/>
  <c r="AG425" i="1"/>
  <c r="AG424" i="1"/>
  <c r="AI423" i="1"/>
  <c r="AI424" i="1" s="1"/>
  <c r="AI425" i="1" s="1"/>
  <c r="AI426" i="1" s="1"/>
  <c r="AI427" i="1" s="1"/>
  <c r="AI428" i="1" s="1"/>
  <c r="AH423" i="1"/>
  <c r="AG422" i="1"/>
  <c r="AG415" i="1"/>
  <c r="AI414" i="1"/>
  <c r="AG413" i="1"/>
  <c r="AG408" i="1"/>
  <c r="AI407" i="1"/>
  <c r="AI415" i="1"/>
  <c r="AI416" i="1" s="1"/>
  <c r="AG414" i="1"/>
  <c r="AG411" i="1"/>
  <c r="D410" i="1"/>
  <c r="AH409" i="1"/>
  <c r="AI408" i="1"/>
  <c r="AI409" i="1" s="1"/>
  <c r="AG407" i="1"/>
  <c r="AH468" i="1"/>
  <c r="D468" i="1"/>
  <c r="A469" i="1"/>
  <c r="AH469" i="1"/>
  <c r="D469" i="1"/>
  <c r="A470" i="1"/>
  <c r="A471" i="1"/>
  <c r="AH471" i="1"/>
  <c r="D471" i="1"/>
  <c r="A472" i="1"/>
  <c r="A473" i="1"/>
  <c r="AH473" i="1"/>
  <c r="A474" i="1"/>
  <c r="A475" i="1"/>
  <c r="D475" i="1"/>
  <c r="AH475" i="1"/>
  <c r="A476" i="1"/>
  <c r="A477" i="1"/>
  <c r="AH477" i="1"/>
  <c r="A478" i="1"/>
  <c r="D478" i="1"/>
  <c r="AH478" i="1"/>
  <c r="A479" i="1"/>
  <c r="AH479" i="1"/>
  <c r="A480" i="1"/>
  <c r="AH480" i="1"/>
  <c r="D480" i="1"/>
  <c r="A481" i="1"/>
  <c r="AH481" i="1"/>
  <c r="D481" i="1"/>
  <c r="A482" i="1"/>
  <c r="AH482" i="1"/>
  <c r="D482" i="1"/>
  <c r="A483" i="1"/>
  <c r="AH483" i="1"/>
  <c r="D483" i="1"/>
  <c r="A484" i="1"/>
  <c r="AJ484" i="1" l="1"/>
  <c r="AJ483" i="1"/>
  <c r="AS482" i="1"/>
  <c r="AJ482" i="1"/>
  <c r="AS481" i="1"/>
  <c r="AJ481" i="1"/>
  <c r="AS480" i="1"/>
  <c r="AJ480" i="1"/>
  <c r="AJ479" i="1"/>
  <c r="AK478" i="1"/>
  <c r="AK479" i="1" s="1"/>
  <c r="AK480" i="1" s="1"/>
  <c r="AK481" i="1" s="1"/>
  <c r="AK482" i="1" s="1"/>
  <c r="AK483" i="1" s="1"/>
  <c r="AS478" i="1"/>
  <c r="AJ478" i="1"/>
  <c r="AJ476" i="1"/>
  <c r="AI475" i="1"/>
  <c r="AS475" i="1"/>
  <c r="AT475" i="1" s="1"/>
  <c r="AV475" i="1" s="1"/>
  <c r="AJ474" i="1"/>
  <c r="AJ472" i="1"/>
  <c r="AS471" i="1"/>
  <c r="AI471" i="1"/>
  <c r="AJ470" i="1"/>
  <c r="AS469" i="1"/>
  <c r="AK469" i="1"/>
  <c r="AJ469" i="1"/>
  <c r="AS468" i="1"/>
  <c r="AI468" i="1"/>
  <c r="AK423" i="1"/>
  <c r="AK424" i="1" s="1"/>
  <c r="AK425" i="1" s="1"/>
  <c r="AK426" i="1" s="1"/>
  <c r="AK427" i="1" s="1"/>
  <c r="AK428" i="1" s="1"/>
  <c r="AK446" i="1"/>
  <c r="AT414" i="1"/>
  <c r="AT416" i="1"/>
  <c r="AU420" i="1"/>
  <c r="AT422" i="1"/>
  <c r="AT436" i="1"/>
  <c r="AT438" i="1"/>
  <c r="AT442" i="1"/>
  <c r="AU445" i="1"/>
  <c r="AT448" i="1"/>
  <c r="AT452" i="1"/>
  <c r="AK454" i="1"/>
  <c r="AK455" i="1" s="1"/>
  <c r="AK456" i="1" s="1"/>
  <c r="AK457" i="1" s="1"/>
  <c r="AK458" i="1" s="1"/>
  <c r="AK459" i="1" s="1"/>
  <c r="AK460" i="1" s="1"/>
  <c r="AT454" i="1"/>
  <c r="AT459" i="1"/>
  <c r="AT460" i="1"/>
  <c r="AT463" i="1"/>
  <c r="AK464" i="1"/>
  <c r="AU466" i="1"/>
  <c r="AK409" i="1"/>
  <c r="AK410" i="1" s="1"/>
  <c r="AK411" i="1" s="1"/>
  <c r="AT413" i="1"/>
  <c r="AT415" i="1"/>
  <c r="AT441" i="1"/>
  <c r="AT443" i="1"/>
  <c r="AT450" i="1"/>
  <c r="AT453" i="1"/>
  <c r="AT455" i="1"/>
  <c r="AT456" i="1"/>
  <c r="AT457" i="1"/>
  <c r="AT458" i="1"/>
  <c r="AT464" i="1"/>
  <c r="A485" i="1"/>
  <c r="AG483" i="1"/>
  <c r="AG480" i="1"/>
  <c r="D479" i="1"/>
  <c r="D477" i="1"/>
  <c r="AG471" i="1"/>
  <c r="AI469" i="1"/>
  <c r="AG469" i="1"/>
  <c r="AG410" i="1"/>
  <c r="AI432" i="1"/>
  <c r="AI433" i="1" s="1"/>
  <c r="AI434" i="1" s="1"/>
  <c r="AG482" i="1"/>
  <c r="AG481" i="1"/>
  <c r="AG478" i="1"/>
  <c r="AG475" i="1"/>
  <c r="D473" i="1"/>
  <c r="AG468" i="1"/>
  <c r="AI410" i="1"/>
  <c r="AI411" i="1" s="1"/>
  <c r="AG432" i="1"/>
  <c r="D485" i="1"/>
  <c r="AH485" i="1"/>
  <c r="A486" i="1"/>
  <c r="AH486" i="1"/>
  <c r="A487" i="1"/>
  <c r="AH487" i="1"/>
  <c r="D487" i="1"/>
  <c r="A488" i="1"/>
  <c r="AH488" i="1"/>
  <c r="D488" i="1"/>
  <c r="A489" i="1"/>
  <c r="AH489" i="1"/>
  <c r="A490" i="1"/>
  <c r="D490" i="1"/>
  <c r="AH490" i="1"/>
  <c r="A491" i="1"/>
  <c r="D491" i="1"/>
  <c r="A492" i="1"/>
  <c r="AH492" i="1"/>
  <c r="D492" i="1"/>
  <c r="A493" i="1"/>
  <c r="AH493" i="1"/>
  <c r="A494" i="1"/>
  <c r="D494" i="1"/>
  <c r="AH494" i="1"/>
  <c r="A495" i="1"/>
  <c r="AH495" i="1"/>
  <c r="A496" i="1"/>
  <c r="AH496" i="1"/>
  <c r="A497" i="1"/>
  <c r="D497" i="1"/>
  <c r="AH497" i="1"/>
  <c r="A498" i="1"/>
  <c r="D498" i="1"/>
  <c r="AH498" i="1"/>
  <c r="A499" i="1"/>
  <c r="A500" i="1"/>
  <c r="AH500" i="1"/>
  <c r="D500" i="1"/>
  <c r="A501" i="1"/>
  <c r="D501" i="1"/>
  <c r="A502" i="1"/>
  <c r="D502" i="1"/>
  <c r="AH502" i="1"/>
  <c r="A503" i="1"/>
  <c r="D503" i="1"/>
  <c r="AH503" i="1"/>
  <c r="A504" i="1"/>
  <c r="D504" i="1"/>
  <c r="AH504" i="1"/>
  <c r="A505" i="1"/>
  <c r="AH505" i="1"/>
  <c r="A506" i="1"/>
  <c r="AH506" i="1"/>
  <c r="D506" i="1"/>
  <c r="A507" i="1"/>
  <c r="D507" i="1"/>
  <c r="AH507" i="1"/>
  <c r="A508" i="1"/>
  <c r="AH508" i="1"/>
  <c r="D508" i="1"/>
  <c r="A509" i="1"/>
  <c r="D509" i="1"/>
  <c r="AH509" i="1"/>
  <c r="A510" i="1"/>
  <c r="D510" i="1"/>
  <c r="AH510" i="1"/>
  <c r="A511" i="1"/>
  <c r="D511" i="1"/>
  <c r="A512" i="1"/>
  <c r="D512" i="1"/>
  <c r="A513" i="1"/>
  <c r="AH513" i="1"/>
  <c r="A514" i="1"/>
  <c r="AH514" i="1"/>
  <c r="A515" i="1"/>
  <c r="A516" i="1"/>
  <c r="AH516" i="1"/>
  <c r="D516" i="1"/>
  <c r="A517" i="1"/>
  <c r="A518" i="1"/>
  <c r="D518" i="1"/>
  <c r="AH518" i="1"/>
  <c r="A519" i="1"/>
  <c r="AH519" i="1"/>
  <c r="A520" i="1"/>
  <c r="A521" i="1"/>
  <c r="D521" i="1"/>
  <c r="AH521" i="1"/>
  <c r="A522" i="1"/>
  <c r="D522" i="1"/>
  <c r="AH522" i="1"/>
  <c r="A523" i="1"/>
  <c r="A524" i="1"/>
  <c r="D524" i="1"/>
  <c r="AH524" i="1"/>
  <c r="A525" i="1"/>
  <c r="A526" i="1"/>
  <c r="AH526" i="1"/>
  <c r="D526" i="1"/>
  <c r="A527" i="1"/>
  <c r="AH527" i="1"/>
  <c r="D527" i="1"/>
  <c r="A528" i="1"/>
  <c r="D528" i="1"/>
  <c r="AH528" i="1"/>
  <c r="A529" i="1"/>
  <c r="D529" i="1"/>
  <c r="AH529" i="1"/>
  <c r="A530" i="1"/>
  <c r="D530" i="1"/>
  <c r="AH530" i="1"/>
  <c r="A531" i="1"/>
  <c r="D531" i="1"/>
  <c r="AH531" i="1"/>
  <c r="A532" i="1"/>
  <c r="AH532" i="1"/>
  <c r="D532" i="1"/>
  <c r="A533" i="1"/>
  <c r="AH533" i="1"/>
  <c r="D533" i="1"/>
  <c r="A534" i="1"/>
  <c r="D534" i="1"/>
  <c r="AH534" i="1"/>
  <c r="A535" i="1"/>
  <c r="D535" i="1"/>
  <c r="AH535" i="1"/>
  <c r="A536" i="1"/>
  <c r="AH536" i="1"/>
  <c r="D536" i="1"/>
  <c r="A537" i="1"/>
  <c r="A538" i="1"/>
  <c r="AH538" i="1"/>
  <c r="D538" i="1"/>
  <c r="A539" i="1"/>
  <c r="D539" i="1"/>
  <c r="AH539" i="1"/>
  <c r="A540" i="1"/>
  <c r="AH540" i="1"/>
  <c r="D540" i="1"/>
  <c r="A541" i="1"/>
  <c r="D541" i="1"/>
  <c r="AH541" i="1"/>
  <c r="A542" i="1"/>
  <c r="D542" i="1"/>
  <c r="AH542" i="1"/>
  <c r="A543" i="1"/>
  <c r="AH543" i="1"/>
  <c r="D543" i="1"/>
  <c r="A544" i="1"/>
  <c r="D544" i="1"/>
  <c r="AH544" i="1"/>
  <c r="A545" i="1"/>
  <c r="AH545" i="1"/>
  <c r="D545" i="1"/>
  <c r="A546" i="1"/>
  <c r="AH546" i="1"/>
  <c r="D546" i="1"/>
  <c r="A547" i="1"/>
  <c r="D547" i="1"/>
  <c r="AH547" i="1"/>
  <c r="A548" i="1"/>
  <c r="D548" i="1"/>
  <c r="AH548" i="1"/>
  <c r="A549" i="1"/>
  <c r="A550" i="1"/>
  <c r="AH550" i="1"/>
  <c r="D550" i="1"/>
  <c r="A551" i="1"/>
  <c r="D551" i="1"/>
  <c r="AH551" i="1"/>
  <c r="A552" i="1"/>
  <c r="AH552" i="1"/>
  <c r="D552" i="1"/>
  <c r="A553" i="1"/>
  <c r="D553" i="1"/>
  <c r="AH553" i="1"/>
  <c r="A554" i="1"/>
  <c r="D554" i="1"/>
  <c r="AH554" i="1"/>
  <c r="A555" i="1"/>
  <c r="D555" i="1"/>
  <c r="AH555" i="1"/>
  <c r="A556" i="1"/>
  <c r="A557" i="1"/>
  <c r="AH557" i="1"/>
  <c r="D557" i="1"/>
  <c r="A558" i="1"/>
  <c r="AH558" i="1"/>
  <c r="D558" i="1"/>
  <c r="A559" i="1"/>
  <c r="D559" i="1"/>
  <c r="AH559" i="1"/>
  <c r="A560" i="1"/>
  <c r="D560" i="1"/>
  <c r="AH560" i="1"/>
  <c r="A561" i="1"/>
  <c r="AH561" i="1"/>
  <c r="D561" i="1"/>
  <c r="A562" i="1"/>
  <c r="AH562" i="1"/>
  <c r="D562" i="1"/>
  <c r="A563" i="1"/>
  <c r="D563" i="1"/>
  <c r="AH563" i="1"/>
  <c r="A564" i="1"/>
  <c r="A565" i="1"/>
  <c r="AH565" i="1"/>
  <c r="D565" i="1"/>
  <c r="A566" i="1"/>
  <c r="D566" i="1"/>
  <c r="AH566" i="1"/>
  <c r="A567" i="1"/>
  <c r="AH567" i="1"/>
  <c r="A568" i="1"/>
  <c r="AH568" i="1"/>
  <c r="D568" i="1"/>
  <c r="A569" i="1"/>
  <c r="D569" i="1"/>
  <c r="AH569" i="1"/>
  <c r="A570" i="1"/>
  <c r="D570" i="1"/>
  <c r="AH570" i="1"/>
  <c r="A571" i="1"/>
  <c r="AH571" i="1"/>
  <c r="A572" i="1"/>
  <c r="AH572" i="1"/>
  <c r="D572" i="1"/>
  <c r="A573" i="1"/>
  <c r="AH573" i="1"/>
  <c r="D573" i="1"/>
  <c r="A574" i="1"/>
  <c r="AH574" i="1"/>
  <c r="D574" i="1"/>
  <c r="A575" i="1"/>
  <c r="A576" i="1"/>
  <c r="D576" i="1"/>
  <c r="AH576" i="1"/>
  <c r="AS516" i="1" l="1"/>
  <c r="AI516" i="1"/>
  <c r="AJ515" i="1"/>
  <c r="AJ514" i="1"/>
  <c r="AJ513" i="1"/>
  <c r="AS512" i="1"/>
  <c r="AJ512" i="1"/>
  <c r="AS511" i="1"/>
  <c r="AJ511" i="1"/>
  <c r="AS510" i="1"/>
  <c r="AJ510" i="1"/>
  <c r="AS509" i="1"/>
  <c r="AJ509" i="1"/>
  <c r="AS508" i="1"/>
  <c r="AJ508" i="1"/>
  <c r="AS507" i="1"/>
  <c r="AJ507" i="1"/>
  <c r="AS506" i="1"/>
  <c r="AJ506" i="1"/>
  <c r="AJ505" i="1"/>
  <c r="AS504" i="1"/>
  <c r="AJ504" i="1"/>
  <c r="AS503" i="1"/>
  <c r="AJ503" i="1"/>
  <c r="AS502" i="1"/>
  <c r="AJ502" i="1"/>
  <c r="AS501" i="1"/>
  <c r="AJ501" i="1"/>
  <c r="AI500" i="1"/>
  <c r="AS500" i="1"/>
  <c r="AJ499" i="1"/>
  <c r="AS498" i="1"/>
  <c r="AJ498" i="1"/>
  <c r="AS497" i="1"/>
  <c r="AJ497" i="1"/>
  <c r="AJ496" i="1"/>
  <c r="AJ495" i="1"/>
  <c r="AS494" i="1"/>
  <c r="AJ494" i="1"/>
  <c r="AJ493" i="1"/>
  <c r="AS492" i="1"/>
  <c r="AJ492" i="1"/>
  <c r="AS491" i="1"/>
  <c r="AJ491" i="1"/>
  <c r="AS490" i="1"/>
  <c r="AJ490" i="1"/>
  <c r="AJ489" i="1"/>
  <c r="AS488" i="1"/>
  <c r="AJ488" i="1"/>
  <c r="AS487" i="1"/>
  <c r="AJ487" i="1"/>
  <c r="AK486" i="1"/>
  <c r="AK487" i="1" s="1"/>
  <c r="AK488" i="1" s="1"/>
  <c r="AK489" i="1" s="1"/>
  <c r="AK490" i="1" s="1"/>
  <c r="AJ486" i="1"/>
  <c r="AI485" i="1"/>
  <c r="AS485" i="1"/>
  <c r="AS473" i="1"/>
  <c r="AI473" i="1"/>
  <c r="AI477" i="1"/>
  <c r="AS477" i="1"/>
  <c r="AS479" i="1"/>
  <c r="AU458" i="1"/>
  <c r="AV458" i="1"/>
  <c r="AV456" i="1"/>
  <c r="AU456" i="1"/>
  <c r="AV453" i="1"/>
  <c r="AU453" i="1"/>
  <c r="AV443" i="1"/>
  <c r="AU443" i="1"/>
  <c r="AU415" i="1"/>
  <c r="AV415" i="1"/>
  <c r="AV460" i="1"/>
  <c r="AU460" i="1"/>
  <c r="AV454" i="1"/>
  <c r="AU454" i="1"/>
  <c r="AV452" i="1"/>
  <c r="AU452" i="1"/>
  <c r="AV438" i="1"/>
  <c r="AU438" i="1"/>
  <c r="AV422" i="1"/>
  <c r="AU422" i="1"/>
  <c r="AV416" i="1"/>
  <c r="AU416" i="1"/>
  <c r="AT469" i="1"/>
  <c r="AT471" i="1"/>
  <c r="AU475" i="1"/>
  <c r="AV464" i="1"/>
  <c r="AU464" i="1"/>
  <c r="AV457" i="1"/>
  <c r="AU457" i="1"/>
  <c r="AV455" i="1"/>
  <c r="AU455" i="1"/>
  <c r="AV450" i="1"/>
  <c r="AU450" i="1"/>
  <c r="AV441" i="1"/>
  <c r="AU441" i="1"/>
  <c r="AV413" i="1"/>
  <c r="AU413" i="1"/>
  <c r="AV463" i="1"/>
  <c r="AU463" i="1"/>
  <c r="AV459" i="1"/>
  <c r="AU459" i="1"/>
  <c r="AV448" i="1"/>
  <c r="AU448" i="1"/>
  <c r="AU442" i="1"/>
  <c r="AV442" i="1"/>
  <c r="AV436" i="1"/>
  <c r="AU436" i="1"/>
  <c r="AV414" i="1"/>
  <c r="AU414" i="1"/>
  <c r="AT468" i="1"/>
  <c r="AT516" i="1"/>
  <c r="AV516" i="1" s="1"/>
  <c r="AS576" i="1"/>
  <c r="AI576" i="1"/>
  <c r="AJ575" i="1"/>
  <c r="AS574" i="1"/>
  <c r="AJ574" i="1"/>
  <c r="AS573" i="1"/>
  <c r="AJ573" i="1"/>
  <c r="AS572" i="1"/>
  <c r="AJ572" i="1"/>
  <c r="AJ571" i="1"/>
  <c r="AS570" i="1"/>
  <c r="AJ570" i="1"/>
  <c r="AS569" i="1"/>
  <c r="AJ569" i="1"/>
  <c r="AS568" i="1"/>
  <c r="AJ568" i="1"/>
  <c r="AJ567" i="1"/>
  <c r="AS566" i="1"/>
  <c r="AK566" i="1"/>
  <c r="AK567" i="1" s="1"/>
  <c r="AK568" i="1" s="1"/>
  <c r="AK569" i="1" s="1"/>
  <c r="AK570" i="1" s="1"/>
  <c r="AK571" i="1" s="1"/>
  <c r="AK572" i="1" s="1"/>
  <c r="AK573" i="1" s="1"/>
  <c r="AK574" i="1" s="1"/>
  <c r="AJ566" i="1"/>
  <c r="AI565" i="1"/>
  <c r="AS565" i="1"/>
  <c r="AJ564" i="1"/>
  <c r="AS563" i="1"/>
  <c r="AJ563" i="1"/>
  <c r="AS562" i="1"/>
  <c r="AJ562" i="1"/>
  <c r="AS561" i="1"/>
  <c r="AJ561" i="1"/>
  <c r="AS560" i="1"/>
  <c r="AJ560" i="1"/>
  <c r="AS559" i="1"/>
  <c r="AJ559" i="1"/>
  <c r="AS558" i="1"/>
  <c r="AK558" i="1"/>
  <c r="AK559" i="1" s="1"/>
  <c r="AK560" i="1" s="1"/>
  <c r="AK561" i="1" s="1"/>
  <c r="AK562" i="1" s="1"/>
  <c r="AK563" i="1" s="1"/>
  <c r="AJ558" i="1"/>
  <c r="AI557" i="1"/>
  <c r="AS557" i="1"/>
  <c r="AJ556" i="1"/>
  <c r="AS555" i="1"/>
  <c r="AJ555" i="1"/>
  <c r="AS554" i="1"/>
  <c r="AJ554" i="1"/>
  <c r="AS553" i="1"/>
  <c r="AJ553" i="1"/>
  <c r="AS552" i="1"/>
  <c r="AJ552" i="1"/>
  <c r="AK551" i="1"/>
  <c r="AK552" i="1" s="1"/>
  <c r="AK553" i="1" s="1"/>
  <c r="AK554" i="1" s="1"/>
  <c r="AK555" i="1" s="1"/>
  <c r="AS551" i="1"/>
  <c r="AJ551" i="1"/>
  <c r="AS550" i="1"/>
  <c r="AI550" i="1"/>
  <c r="AJ549" i="1"/>
  <c r="AS548" i="1"/>
  <c r="AJ548" i="1"/>
  <c r="AS547" i="1"/>
  <c r="AJ547" i="1"/>
  <c r="AS546" i="1"/>
  <c r="AJ546" i="1"/>
  <c r="AS545" i="1"/>
  <c r="AJ545" i="1"/>
  <c r="AS544" i="1"/>
  <c r="AJ544" i="1"/>
  <c r="AS543" i="1"/>
  <c r="AJ543" i="1"/>
  <c r="AS542" i="1"/>
  <c r="AJ542" i="1"/>
  <c r="AS541" i="1"/>
  <c r="AJ541" i="1"/>
  <c r="AS540" i="1"/>
  <c r="AJ540" i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S539" i="1"/>
  <c r="AJ539" i="1"/>
  <c r="AS538" i="1"/>
  <c r="AI538" i="1"/>
  <c r="AJ537" i="1"/>
  <c r="AS536" i="1"/>
  <c r="AJ536" i="1"/>
  <c r="AS535" i="1"/>
  <c r="AJ535" i="1"/>
  <c r="AS534" i="1"/>
  <c r="AJ534" i="1"/>
  <c r="AS533" i="1"/>
  <c r="AJ533" i="1"/>
  <c r="AS532" i="1"/>
  <c r="AJ532" i="1"/>
  <c r="AS531" i="1"/>
  <c r="AJ531" i="1"/>
  <c r="AS530" i="1"/>
  <c r="AJ530" i="1"/>
  <c r="AS529" i="1"/>
  <c r="AJ529" i="1"/>
  <c r="AS528" i="1"/>
  <c r="AJ528" i="1"/>
  <c r="AS527" i="1"/>
  <c r="AK527" i="1"/>
  <c r="AK528" i="1" s="1"/>
  <c r="AK529" i="1" s="1"/>
  <c r="AK530" i="1" s="1"/>
  <c r="AK531" i="1" s="1"/>
  <c r="AK532" i="1" s="1"/>
  <c r="AK533" i="1" s="1"/>
  <c r="AK534" i="1" s="1"/>
  <c r="AK535" i="1" s="1"/>
  <c r="AK536" i="1" s="1"/>
  <c r="AJ527" i="1"/>
  <c r="AI526" i="1"/>
  <c r="AS526" i="1"/>
  <c r="AJ525" i="1"/>
  <c r="AS524" i="1"/>
  <c r="AI524" i="1"/>
  <c r="AJ523" i="1"/>
  <c r="AK522" i="1"/>
  <c r="AS522" i="1"/>
  <c r="AJ522" i="1"/>
  <c r="AI521" i="1"/>
  <c r="AS521" i="1"/>
  <c r="AJ520" i="1"/>
  <c r="AK519" i="1"/>
  <c r="AJ519" i="1"/>
  <c r="AI518" i="1"/>
  <c r="AS518" i="1"/>
  <c r="AJ517" i="1"/>
  <c r="AU516" i="1"/>
  <c r="AT557" i="1" l="1"/>
  <c r="AV557" i="1" s="1"/>
  <c r="AT521" i="1"/>
  <c r="AV521" i="1" s="1"/>
  <c r="AT538" i="1"/>
  <c r="AV538" i="1" s="1"/>
  <c r="AT550" i="1"/>
  <c r="AV550" i="1" s="1"/>
  <c r="AT518" i="1"/>
  <c r="AV518" i="1" s="1"/>
  <c r="AU557" i="1"/>
  <c r="AT565" i="1"/>
  <c r="AU518" i="1"/>
  <c r="AU521" i="1"/>
  <c r="AT524" i="1"/>
  <c r="AT526" i="1"/>
  <c r="AU538" i="1"/>
  <c r="AU550" i="1"/>
  <c r="AT576" i="1"/>
  <c r="AG516" i="1"/>
  <c r="D513" i="1"/>
  <c r="AG512" i="1"/>
  <c r="AH512" i="1"/>
  <c r="AG511" i="1"/>
  <c r="AH511" i="1"/>
  <c r="AG509" i="1"/>
  <c r="AG508" i="1"/>
  <c r="AG507" i="1"/>
  <c r="AG506" i="1"/>
  <c r="D505" i="1"/>
  <c r="AG501" i="1"/>
  <c r="AH501" i="1"/>
  <c r="AG500" i="1"/>
  <c r="AG498" i="1"/>
  <c r="D496" i="1"/>
  <c r="AG494" i="1"/>
  <c r="D493" i="1"/>
  <c r="AH491" i="1"/>
  <c r="D486" i="1"/>
  <c r="AG485" i="1"/>
  <c r="AI478" i="1"/>
  <c r="AG477" i="1"/>
  <c r="AG479" i="1"/>
  <c r="AI479" i="1"/>
  <c r="AI480" i="1" s="1"/>
  <c r="AG565" i="1"/>
  <c r="AG558" i="1"/>
  <c r="AG548" i="1"/>
  <c r="AG536" i="1"/>
  <c r="AG527" i="1"/>
  <c r="AG576" i="1"/>
  <c r="D571" i="1"/>
  <c r="AI566" i="1"/>
  <c r="AG557" i="1"/>
  <c r="AI551" i="1"/>
  <c r="AG544" i="1"/>
  <c r="AI539" i="1"/>
  <c r="AG529" i="1"/>
  <c r="AI522" i="1"/>
  <c r="A577" i="1"/>
  <c r="AG562" i="1"/>
  <c r="AG555" i="1"/>
  <c r="AG541" i="1"/>
  <c r="AG534" i="1"/>
  <c r="AG526" i="1"/>
  <c r="AG574" i="1"/>
  <c r="AG570" i="1"/>
  <c r="AG563" i="1"/>
  <c r="AG554" i="1"/>
  <c r="AG547" i="1"/>
  <c r="AG543" i="1"/>
  <c r="AG535" i="1"/>
  <c r="AG528" i="1"/>
  <c r="AG521" i="1"/>
  <c r="A578" i="1"/>
  <c r="A579" i="1"/>
  <c r="AH579" i="1"/>
  <c r="D514" i="1"/>
  <c r="AG510" i="1"/>
  <c r="AG504" i="1"/>
  <c r="AG503" i="1"/>
  <c r="AG502" i="1"/>
  <c r="AI501" i="1"/>
  <c r="AI502" i="1" s="1"/>
  <c r="AI503" i="1" s="1"/>
  <c r="AI504" i="1" s="1"/>
  <c r="AG497" i="1"/>
  <c r="D495" i="1"/>
  <c r="AG492" i="1"/>
  <c r="AG491" i="1"/>
  <c r="AG490" i="1"/>
  <c r="D489" i="1"/>
  <c r="AG488" i="1"/>
  <c r="AG487" i="1"/>
  <c r="AG473" i="1"/>
  <c r="AG569" i="1"/>
  <c r="AG561" i="1"/>
  <c r="AG553" i="1"/>
  <c r="AG539" i="1"/>
  <c r="AG532" i="1"/>
  <c r="AG522" i="1"/>
  <c r="AG573" i="1"/>
  <c r="D567" i="1"/>
  <c r="AG559" i="1"/>
  <c r="AG552" i="1"/>
  <c r="AG546" i="1"/>
  <c r="AG542" i="1"/>
  <c r="AG533" i="1"/>
  <c r="AI527" i="1"/>
  <c r="AG518" i="1"/>
  <c r="AG568" i="1"/>
  <c r="AG560" i="1"/>
  <c r="AG550" i="1"/>
  <c r="AG538" i="1"/>
  <c r="AG531" i="1"/>
  <c r="D519" i="1"/>
  <c r="AG572" i="1"/>
  <c r="AG566" i="1"/>
  <c r="AI558" i="1"/>
  <c r="AG551" i="1"/>
  <c r="AG545" i="1"/>
  <c r="AG540" i="1"/>
  <c r="AG530" i="1"/>
  <c r="AG524" i="1"/>
  <c r="D577" i="1"/>
  <c r="AH577" i="1"/>
  <c r="D579" i="1"/>
  <c r="A580" i="1"/>
  <c r="A581" i="1"/>
  <c r="D581" i="1"/>
  <c r="AI540" i="1"/>
  <c r="AI559" i="1"/>
  <c r="AI528" i="1"/>
  <c r="AI552" i="1"/>
  <c r="AH580" i="1"/>
  <c r="AI529" i="1"/>
  <c r="AI481" i="1"/>
  <c r="AH581" i="1"/>
  <c r="D580" i="1"/>
  <c r="A582" i="1"/>
  <c r="AI482" i="1"/>
  <c r="AH582" i="1"/>
  <c r="A583" i="1"/>
  <c r="D582" i="1"/>
  <c r="AI483" i="1"/>
  <c r="D583" i="1"/>
  <c r="AH583" i="1"/>
  <c r="A584" i="1"/>
  <c r="AH584" i="1"/>
  <c r="D584" i="1"/>
  <c r="A585" i="1"/>
  <c r="D585" i="1"/>
  <c r="AH585" i="1"/>
  <c r="A586" i="1"/>
  <c r="D586" i="1"/>
  <c r="AH586" i="1"/>
  <c r="A587" i="1"/>
  <c r="AH587" i="1"/>
  <c r="D587" i="1"/>
  <c r="A588" i="1"/>
  <c r="D588" i="1"/>
  <c r="AH588" i="1"/>
  <c r="A589" i="1"/>
  <c r="A590" i="1"/>
  <c r="AH590" i="1"/>
  <c r="D590" i="1"/>
  <c r="A591" i="1"/>
  <c r="AH591" i="1"/>
  <c r="D591" i="1"/>
  <c r="A592" i="1"/>
  <c r="D592" i="1"/>
  <c r="AH592" i="1"/>
  <c r="A593" i="1"/>
  <c r="AH593" i="1"/>
  <c r="D593" i="1"/>
  <c r="A594" i="1"/>
  <c r="AH594" i="1"/>
  <c r="D594" i="1"/>
  <c r="A595" i="1"/>
  <c r="AH595" i="1"/>
  <c r="D595" i="1"/>
  <c r="A596" i="1"/>
  <c r="D596" i="1"/>
  <c r="AH596" i="1"/>
  <c r="A597" i="1"/>
  <c r="D597" i="1"/>
  <c r="AH597" i="1"/>
  <c r="A598" i="1"/>
  <c r="A599" i="1"/>
  <c r="AH599" i="1"/>
  <c r="D599" i="1"/>
  <c r="A600" i="1"/>
  <c r="D600" i="1"/>
  <c r="AH600" i="1"/>
  <c r="A601" i="1"/>
  <c r="A602" i="1"/>
  <c r="D602" i="1"/>
  <c r="AH602" i="1"/>
  <c r="A603" i="1"/>
  <c r="D603" i="1"/>
  <c r="AH603" i="1"/>
  <c r="A604" i="1"/>
  <c r="AH604" i="1"/>
  <c r="D604" i="1"/>
  <c r="A605" i="1"/>
  <c r="D605" i="1"/>
  <c r="AH605" i="1"/>
  <c r="A606" i="1"/>
  <c r="A607" i="1"/>
  <c r="AH607" i="1"/>
  <c r="D607" i="1"/>
  <c r="A608" i="1"/>
  <c r="AH608" i="1"/>
  <c r="D608" i="1"/>
  <c r="A609" i="1"/>
  <c r="A610" i="1"/>
  <c r="AH610" i="1"/>
  <c r="D610" i="1"/>
  <c r="A611" i="1"/>
  <c r="AH611" i="1"/>
  <c r="D611" i="1"/>
  <c r="A612" i="1"/>
  <c r="A613" i="1"/>
  <c r="D613" i="1"/>
  <c r="AH613" i="1"/>
  <c r="A614" i="1"/>
  <c r="D614" i="1"/>
  <c r="AH614" i="1"/>
  <c r="A615" i="1"/>
  <c r="A616" i="1"/>
  <c r="D616" i="1"/>
  <c r="AH616" i="1"/>
  <c r="A617" i="1"/>
  <c r="A618" i="1"/>
  <c r="D618" i="1"/>
  <c r="AH618" i="1"/>
  <c r="A619" i="1"/>
  <c r="A620" i="1"/>
  <c r="D620" i="1"/>
  <c r="AH620" i="1"/>
  <c r="A621" i="1"/>
  <c r="A622" i="1"/>
  <c r="D622" i="1"/>
  <c r="AH622" i="1"/>
  <c r="A623" i="1"/>
  <c r="D623" i="1"/>
  <c r="AH623" i="1"/>
  <c r="A624" i="1"/>
  <c r="A625" i="1"/>
  <c r="AH625" i="1"/>
  <c r="D625" i="1"/>
  <c r="A626" i="1"/>
  <c r="D626" i="1"/>
  <c r="AH626" i="1"/>
  <c r="A627" i="1"/>
  <c r="AH627" i="1"/>
  <c r="D627" i="1"/>
  <c r="A628" i="1"/>
  <c r="AH628" i="1"/>
  <c r="D628" i="1"/>
  <c r="A629" i="1"/>
  <c r="D629" i="1"/>
  <c r="AH629" i="1"/>
  <c r="A630" i="1"/>
  <c r="AH630" i="1"/>
  <c r="D630" i="1"/>
  <c r="A631" i="1"/>
  <c r="D631" i="1"/>
  <c r="AH631" i="1"/>
  <c r="A632" i="1"/>
  <c r="D632" i="1"/>
  <c r="AH632" i="1"/>
  <c r="A633" i="1"/>
  <c r="A634" i="1"/>
  <c r="AH634" i="1"/>
  <c r="D634" i="1"/>
  <c r="A635" i="1"/>
  <c r="AH635" i="1"/>
  <c r="D635" i="1"/>
  <c r="A636" i="1"/>
  <c r="D636" i="1"/>
  <c r="AH636" i="1"/>
  <c r="A637" i="1"/>
  <c r="D637" i="1"/>
  <c r="AH637" i="1"/>
  <c r="A638" i="1"/>
  <c r="D638" i="1"/>
  <c r="AH638" i="1"/>
  <c r="A639" i="1"/>
  <c r="AH639" i="1"/>
  <c r="D639" i="1"/>
  <c r="A640" i="1"/>
  <c r="AH640" i="1"/>
  <c r="D640" i="1"/>
  <c r="A641" i="1"/>
  <c r="A642" i="1"/>
  <c r="D642" i="1"/>
  <c r="AH642" i="1"/>
  <c r="A643" i="1"/>
  <c r="D643" i="1"/>
  <c r="AH643" i="1"/>
  <c r="A644" i="1"/>
  <c r="AH644" i="1"/>
  <c r="D644" i="1"/>
  <c r="A645" i="1"/>
  <c r="D645" i="1"/>
  <c r="AH645" i="1"/>
  <c r="A646" i="1"/>
  <c r="D646" i="1"/>
  <c r="AH646" i="1"/>
  <c r="A647" i="1"/>
  <c r="A648" i="1"/>
  <c r="AH648" i="1"/>
  <c r="D648" i="1"/>
  <c r="A649" i="1"/>
  <c r="A650" i="1"/>
  <c r="D650" i="1"/>
  <c r="AH650" i="1"/>
  <c r="A651" i="1"/>
  <c r="AH651" i="1"/>
  <c r="D651" i="1"/>
  <c r="A652" i="1"/>
  <c r="D652" i="1"/>
  <c r="AH652" i="1"/>
  <c r="A653" i="1"/>
  <c r="AH653" i="1"/>
  <c r="D653" i="1"/>
  <c r="A654" i="1"/>
  <c r="D654" i="1"/>
  <c r="AH654" i="1"/>
  <c r="A655" i="1"/>
  <c r="AH655" i="1"/>
  <c r="D655" i="1"/>
  <c r="A656" i="1"/>
  <c r="AH656" i="1"/>
  <c r="D656" i="1"/>
  <c r="A657" i="1"/>
  <c r="AH657" i="1"/>
  <c r="D657" i="1"/>
  <c r="A658" i="1"/>
  <c r="AH658" i="1"/>
  <c r="D658" i="1"/>
  <c r="A659" i="1"/>
  <c r="A660" i="1"/>
  <c r="AH660" i="1"/>
  <c r="D660" i="1"/>
  <c r="A661" i="1"/>
  <c r="AH661" i="1"/>
  <c r="D661" i="1"/>
  <c r="A662" i="1"/>
  <c r="D662" i="1"/>
  <c r="AH662" i="1"/>
  <c r="A663" i="1"/>
  <c r="AH663" i="1"/>
  <c r="D663" i="1"/>
  <c r="A664" i="1"/>
  <c r="AH664" i="1"/>
  <c r="D664" i="1"/>
  <c r="A665" i="1"/>
  <c r="D665" i="1"/>
  <c r="AH665" i="1"/>
  <c r="A666" i="1"/>
  <c r="D666" i="1"/>
  <c r="AH666" i="1"/>
  <c r="A667" i="1"/>
  <c r="AH667" i="1"/>
  <c r="D667" i="1"/>
  <c r="A668" i="1"/>
  <c r="D668" i="1"/>
  <c r="AH668" i="1"/>
  <c r="A669" i="1"/>
  <c r="AH669" i="1"/>
  <c r="D669" i="1"/>
  <c r="A670" i="1"/>
  <c r="D670" i="1"/>
  <c r="AH670" i="1"/>
  <c r="A671" i="1"/>
  <c r="A672" i="1"/>
  <c r="D672" i="1"/>
  <c r="AH672" i="1"/>
  <c r="A673" i="1"/>
  <c r="AH673" i="1"/>
  <c r="D673" i="1"/>
  <c r="A674" i="1"/>
  <c r="D674" i="1"/>
  <c r="AH674" i="1"/>
  <c r="A675" i="1"/>
  <c r="AH675" i="1"/>
  <c r="D675" i="1"/>
  <c r="A676" i="1"/>
  <c r="AH676" i="1"/>
  <c r="D676" i="1"/>
  <c r="A677" i="1"/>
  <c r="AH677" i="1"/>
  <c r="D677" i="1"/>
  <c r="A678" i="1"/>
  <c r="AH678" i="1"/>
  <c r="D678" i="1"/>
  <c r="A679" i="1"/>
  <c r="AH679" i="1"/>
  <c r="D679" i="1"/>
  <c r="A680" i="1"/>
  <c r="D680" i="1"/>
  <c r="AH680" i="1"/>
  <c r="A681" i="1"/>
  <c r="AH681" i="1"/>
  <c r="D681" i="1"/>
  <c r="A682" i="1"/>
  <c r="A683" i="1"/>
  <c r="D683" i="1"/>
  <c r="AH683" i="1"/>
  <c r="A684" i="1"/>
  <c r="D684" i="1"/>
  <c r="AH684" i="1"/>
  <c r="A685" i="1"/>
  <c r="AH685" i="1"/>
  <c r="D685" i="1"/>
  <c r="A686" i="1"/>
  <c r="D686" i="1"/>
  <c r="AH686" i="1"/>
  <c r="A687" i="1"/>
  <c r="AH687" i="1"/>
  <c r="D687" i="1"/>
  <c r="A688" i="1"/>
  <c r="AH688" i="1"/>
  <c r="D688" i="1"/>
  <c r="A689" i="1"/>
  <c r="AH689" i="1"/>
  <c r="D689" i="1"/>
  <c r="A690" i="1"/>
  <c r="AH690" i="1"/>
  <c r="D690" i="1"/>
  <c r="A691" i="1"/>
  <c r="A692" i="1"/>
  <c r="AH692" i="1"/>
  <c r="D692" i="1"/>
  <c r="A693" i="1"/>
  <c r="D693" i="1"/>
  <c r="AH693" i="1"/>
  <c r="A694" i="1"/>
  <c r="A695" i="1"/>
  <c r="AH695" i="1"/>
  <c r="D695" i="1"/>
  <c r="A696" i="1"/>
  <c r="AH696" i="1"/>
  <c r="D696" i="1"/>
  <c r="A697" i="1"/>
  <c r="A698" i="1"/>
  <c r="AH698" i="1"/>
  <c r="D698" i="1"/>
  <c r="A699" i="1"/>
  <c r="A700" i="1"/>
  <c r="D700" i="1"/>
  <c r="AH700" i="1"/>
  <c r="A701" i="1"/>
  <c r="AH701" i="1"/>
  <c r="D701" i="1"/>
  <c r="A702" i="1"/>
  <c r="A703" i="1"/>
  <c r="D703" i="1"/>
  <c r="AH703" i="1"/>
  <c r="A704" i="1"/>
  <c r="A705" i="1"/>
  <c r="D705" i="1"/>
  <c r="AH705" i="1"/>
  <c r="A706" i="1"/>
  <c r="AH706" i="1"/>
  <c r="D706" i="1"/>
  <c r="A707" i="1"/>
  <c r="AH707" i="1"/>
  <c r="D707" i="1"/>
  <c r="A708" i="1"/>
  <c r="D708" i="1"/>
  <c r="AH708" i="1"/>
  <c r="A709" i="1"/>
  <c r="AH709" i="1"/>
  <c r="D709" i="1"/>
  <c r="A710" i="1"/>
  <c r="D710" i="1"/>
  <c r="AH710" i="1"/>
  <c r="A711" i="1"/>
  <c r="D711" i="1"/>
  <c r="AH711" i="1"/>
  <c r="A712" i="1"/>
  <c r="A713" i="1"/>
  <c r="AH713" i="1"/>
  <c r="D713" i="1"/>
  <c r="A714" i="1"/>
  <c r="AH714" i="1"/>
  <c r="D714" i="1"/>
  <c r="A715" i="1"/>
  <c r="AH715" i="1"/>
  <c r="D715" i="1"/>
  <c r="A716" i="1"/>
  <c r="AH716" i="1"/>
  <c r="D716" i="1"/>
  <c r="A717" i="1"/>
  <c r="AH717" i="1"/>
  <c r="D717" i="1"/>
  <c r="A718" i="1"/>
  <c r="AH718" i="1"/>
  <c r="D718" i="1"/>
  <c r="A719" i="1"/>
  <c r="D719" i="1"/>
  <c r="AH719" i="1"/>
  <c r="A720" i="1"/>
  <c r="D720" i="1"/>
  <c r="AH720" i="1"/>
  <c r="A721" i="1"/>
  <c r="A722" i="1"/>
  <c r="AH722" i="1"/>
  <c r="D722" i="1"/>
  <c r="A723" i="1"/>
  <c r="D723" i="1"/>
  <c r="AH723" i="1"/>
  <c r="A724" i="1"/>
  <c r="D724" i="1"/>
  <c r="AH724" i="1"/>
  <c r="A725" i="1"/>
  <c r="D725" i="1"/>
  <c r="AH725" i="1"/>
  <c r="A726" i="1"/>
  <c r="D726" i="1"/>
  <c r="AH726" i="1"/>
  <c r="A727" i="1"/>
  <c r="A728" i="1"/>
  <c r="D728" i="1"/>
  <c r="AH728" i="1"/>
  <c r="A729" i="1"/>
  <c r="AH729" i="1"/>
  <c r="D729" i="1"/>
  <c r="A730" i="1"/>
  <c r="D730" i="1"/>
  <c r="AH730" i="1"/>
  <c r="A731" i="1"/>
  <c r="AH731" i="1"/>
  <c r="D731" i="1"/>
  <c r="A732" i="1"/>
  <c r="A733" i="1"/>
  <c r="AH733" i="1"/>
  <c r="D733" i="1"/>
  <c r="A734" i="1"/>
  <c r="A735" i="1"/>
  <c r="D735" i="1"/>
  <c r="AH735" i="1"/>
  <c r="A736" i="1"/>
  <c r="D736" i="1"/>
  <c r="AH736" i="1"/>
  <c r="A737" i="1"/>
  <c r="D737" i="1"/>
  <c r="AH737" i="1"/>
  <c r="A738" i="1"/>
  <c r="AH738" i="1"/>
  <c r="D738" i="1"/>
  <c r="A739" i="1"/>
  <c r="A740" i="1"/>
  <c r="AH740" i="1"/>
  <c r="D740" i="1"/>
  <c r="A741" i="1"/>
  <c r="D741" i="1"/>
  <c r="AH741" i="1"/>
  <c r="A742" i="1"/>
  <c r="AH742" i="1"/>
  <c r="D742" i="1"/>
  <c r="A743" i="1"/>
  <c r="A744" i="1"/>
  <c r="AH744" i="1"/>
  <c r="D744" i="1"/>
  <c r="A745" i="1"/>
  <c r="D745" i="1"/>
  <c r="AH745" i="1"/>
  <c r="A746" i="1"/>
  <c r="AH746" i="1"/>
  <c r="D746" i="1"/>
  <c r="A747" i="1"/>
  <c r="AH747" i="1"/>
  <c r="D747" i="1"/>
  <c r="A748" i="1"/>
  <c r="D748" i="1"/>
  <c r="AH748" i="1"/>
  <c r="A749" i="1"/>
  <c r="D749" i="1"/>
  <c r="AH749" i="1"/>
  <c r="A750" i="1"/>
  <c r="AH750" i="1"/>
  <c r="D750" i="1"/>
  <c r="A751" i="1"/>
  <c r="D751" i="1"/>
  <c r="AH751" i="1"/>
  <c r="A752" i="1"/>
  <c r="D752" i="1"/>
  <c r="AH752" i="1"/>
  <c r="A753" i="1"/>
  <c r="D753" i="1"/>
  <c r="AH753" i="1"/>
  <c r="A754" i="1"/>
  <c r="D754" i="1"/>
  <c r="AH754" i="1"/>
  <c r="A755" i="1"/>
  <c r="D755" i="1"/>
  <c r="AH755" i="1"/>
  <c r="A756" i="1"/>
  <c r="AH756" i="1"/>
  <c r="D756" i="1"/>
  <c r="A757" i="1"/>
  <c r="A758" i="1"/>
  <c r="D758" i="1"/>
  <c r="AH758" i="1"/>
  <c r="A759" i="1"/>
  <c r="A760" i="1"/>
  <c r="D760" i="1"/>
  <c r="AH760" i="1"/>
  <c r="A761" i="1"/>
  <c r="AH761" i="1"/>
  <c r="D761" i="1"/>
  <c r="A762" i="1"/>
  <c r="D762" i="1"/>
  <c r="AH762" i="1"/>
  <c r="A763" i="1"/>
  <c r="D763" i="1"/>
  <c r="AH763" i="1"/>
  <c r="A764" i="1"/>
  <c r="AH764" i="1"/>
  <c r="D764" i="1"/>
  <c r="A765" i="1"/>
  <c r="AH765" i="1"/>
  <c r="D765" i="1"/>
  <c r="A766" i="1"/>
  <c r="AH766" i="1"/>
  <c r="D766" i="1"/>
  <c r="A767" i="1"/>
  <c r="D767" i="1"/>
  <c r="AH767" i="1"/>
  <c r="A768" i="1"/>
  <c r="D768" i="1"/>
  <c r="AH768" i="1"/>
  <c r="A769" i="1"/>
  <c r="AH769" i="1"/>
  <c r="D769" i="1"/>
  <c r="A770" i="1"/>
  <c r="A771" i="1"/>
  <c r="D771" i="1"/>
  <c r="AH771" i="1"/>
  <c r="A772" i="1"/>
  <c r="AH772" i="1"/>
  <c r="D772" i="1"/>
  <c r="A773" i="1"/>
  <c r="A774" i="1"/>
  <c r="AH774" i="1"/>
  <c r="D774" i="1"/>
  <c r="A775" i="1"/>
  <c r="D775" i="1"/>
  <c r="AH775" i="1"/>
  <c r="A776" i="1"/>
  <c r="AH776" i="1"/>
  <c r="D776" i="1"/>
  <c r="A777" i="1"/>
  <c r="AH777" i="1"/>
  <c r="D777" i="1"/>
  <c r="A778" i="1"/>
  <c r="D778" i="1"/>
  <c r="AH778" i="1"/>
  <c r="A779" i="1"/>
  <c r="D779" i="1"/>
  <c r="AH779" i="1"/>
  <c r="A780" i="1"/>
  <c r="AH780" i="1"/>
  <c r="D780" i="1"/>
  <c r="A781" i="1"/>
  <c r="AH781" i="1"/>
  <c r="D781" i="1"/>
  <c r="A782" i="1"/>
  <c r="D782" i="1"/>
  <c r="AH782" i="1"/>
  <c r="A783" i="1"/>
  <c r="A784" i="1"/>
  <c r="D784" i="1"/>
  <c r="AH784" i="1"/>
  <c r="A785" i="1"/>
  <c r="AH785" i="1"/>
  <c r="D785" i="1"/>
  <c r="A786" i="1"/>
  <c r="AH786" i="1"/>
  <c r="D786" i="1"/>
  <c r="A787" i="1"/>
  <c r="D787" i="1"/>
  <c r="AH787" i="1"/>
  <c r="A788" i="1"/>
  <c r="D788" i="1"/>
  <c r="AH788" i="1"/>
  <c r="A789" i="1"/>
  <c r="D789" i="1"/>
  <c r="AH789" i="1"/>
  <c r="A790" i="1"/>
  <c r="D790" i="1"/>
  <c r="AH790" i="1"/>
  <c r="A791" i="1"/>
  <c r="D791" i="1"/>
  <c r="AH791" i="1"/>
  <c r="A792" i="1"/>
  <c r="A793" i="1"/>
  <c r="AH793" i="1"/>
  <c r="D793" i="1"/>
  <c r="A794" i="1"/>
  <c r="D794" i="1"/>
  <c r="AH794" i="1"/>
  <c r="A795" i="1"/>
  <c r="AH795" i="1"/>
  <c r="D795" i="1"/>
  <c r="A796" i="1"/>
  <c r="D796" i="1"/>
  <c r="AH796" i="1"/>
  <c r="A797" i="1"/>
  <c r="AH797" i="1"/>
  <c r="D797" i="1"/>
  <c r="A798" i="1"/>
  <c r="D798" i="1"/>
  <c r="AH798" i="1"/>
  <c r="A799" i="1"/>
  <c r="A800" i="1"/>
  <c r="D800" i="1"/>
  <c r="AH800" i="1"/>
  <c r="A801" i="1"/>
  <c r="AH801" i="1"/>
  <c r="D801" i="1"/>
  <c r="A802" i="1"/>
  <c r="D802" i="1"/>
  <c r="AH802" i="1"/>
  <c r="A803" i="1"/>
  <c r="A804" i="1"/>
  <c r="AH804" i="1"/>
  <c r="D804" i="1"/>
  <c r="A805" i="1"/>
  <c r="A806" i="1"/>
  <c r="D806" i="1"/>
  <c r="AH806" i="1"/>
  <c r="A807" i="1"/>
  <c r="AH807" i="1"/>
  <c r="D807" i="1"/>
  <c r="A808" i="1"/>
  <c r="AH808" i="1"/>
  <c r="D808" i="1"/>
  <c r="A809" i="1"/>
  <c r="A810" i="1"/>
  <c r="AH810" i="1"/>
  <c r="D810" i="1"/>
  <c r="A811" i="1"/>
  <c r="D811" i="1"/>
  <c r="AH811" i="1"/>
  <c r="A812" i="1"/>
  <c r="D812" i="1"/>
  <c r="AH812" i="1"/>
  <c r="A813" i="1"/>
  <c r="D813" i="1"/>
  <c r="AH813" i="1"/>
  <c r="A814" i="1"/>
  <c r="D814" i="1"/>
  <c r="AH814" i="1"/>
  <c r="A815" i="1"/>
  <c r="AH815" i="1"/>
  <c r="D815" i="1"/>
  <c r="A816" i="1"/>
  <c r="A817" i="1"/>
  <c r="D817" i="1"/>
  <c r="AH817" i="1"/>
  <c r="A818" i="1"/>
  <c r="D818" i="1"/>
  <c r="AH818" i="1"/>
  <c r="A819" i="1"/>
  <c r="AH819" i="1"/>
  <c r="D819" i="1"/>
  <c r="A820" i="1"/>
  <c r="AH820" i="1"/>
  <c r="D820" i="1"/>
  <c r="A821" i="1"/>
  <c r="D821" i="1"/>
  <c r="AH821" i="1"/>
  <c r="A822" i="1"/>
  <c r="D822" i="1"/>
  <c r="AH822" i="1"/>
  <c r="A823" i="1"/>
  <c r="A824" i="1"/>
  <c r="AH824" i="1"/>
  <c r="D824" i="1"/>
  <c r="A825" i="1"/>
  <c r="AH825" i="1"/>
  <c r="D825" i="1"/>
  <c r="A826" i="1"/>
  <c r="D826" i="1"/>
  <c r="AH826" i="1"/>
  <c r="A827" i="1"/>
  <c r="AH827" i="1"/>
  <c r="D827" i="1"/>
  <c r="A828" i="1"/>
  <c r="AH828" i="1"/>
  <c r="D828" i="1"/>
  <c r="A829" i="1"/>
  <c r="AH829" i="1"/>
  <c r="D829" i="1"/>
  <c r="A830" i="1"/>
  <c r="AH830" i="1"/>
  <c r="D830" i="1"/>
  <c r="A831" i="1"/>
  <c r="A832" i="1"/>
  <c r="AH832" i="1"/>
  <c r="D832" i="1"/>
  <c r="A833" i="1"/>
  <c r="A834" i="1"/>
  <c r="D834" i="1"/>
  <c r="AH834" i="1"/>
  <c r="A835" i="1"/>
  <c r="A836" i="1"/>
  <c r="D836" i="1"/>
  <c r="AH836" i="1"/>
  <c r="A837" i="1"/>
  <c r="D837" i="1"/>
  <c r="AH837" i="1"/>
  <c r="A838" i="1"/>
  <c r="A839" i="1"/>
  <c r="AH839" i="1"/>
  <c r="D839" i="1"/>
  <c r="A840" i="1"/>
  <c r="A841" i="1"/>
  <c r="D841" i="1"/>
  <c r="AH841" i="1"/>
  <c r="A842" i="1"/>
  <c r="A843" i="1"/>
  <c r="AH843" i="1"/>
  <c r="D843" i="1"/>
  <c r="A844" i="1"/>
  <c r="A845" i="1"/>
  <c r="D845" i="1"/>
  <c r="AH845" i="1"/>
  <c r="A846" i="1"/>
  <c r="D846" i="1"/>
  <c r="AH846" i="1"/>
  <c r="A847" i="1"/>
  <c r="D847" i="1"/>
  <c r="AH847" i="1"/>
  <c r="A848" i="1"/>
  <c r="D848" i="1"/>
  <c r="AH848" i="1"/>
  <c r="A849" i="1"/>
  <c r="D849" i="1"/>
  <c r="AH849" i="1"/>
  <c r="A850" i="1"/>
  <c r="AH850" i="1"/>
  <c r="D850" i="1"/>
  <c r="A851" i="1"/>
  <c r="AH851" i="1"/>
  <c r="D851" i="1"/>
  <c r="A852" i="1"/>
  <c r="D852" i="1"/>
  <c r="AH852" i="1"/>
  <c r="A853" i="1"/>
  <c r="AH853" i="1"/>
  <c r="D853" i="1"/>
  <c r="A854" i="1"/>
  <c r="A855" i="1"/>
  <c r="D855" i="1"/>
  <c r="AH855" i="1"/>
  <c r="A856" i="1"/>
  <c r="D856" i="1"/>
  <c r="AH856" i="1"/>
  <c r="A857" i="1"/>
  <c r="A858" i="1"/>
  <c r="D858" i="1"/>
  <c r="AH858" i="1"/>
  <c r="A859" i="1"/>
  <c r="AH859" i="1"/>
  <c r="D859" i="1"/>
  <c r="A860" i="1"/>
  <c r="AH860" i="1"/>
  <c r="D860" i="1"/>
  <c r="A861" i="1"/>
  <c r="D861" i="1"/>
  <c r="AH861" i="1"/>
  <c r="A862" i="1"/>
  <c r="A863" i="1"/>
  <c r="D863" i="1"/>
  <c r="AH863" i="1"/>
  <c r="A864" i="1"/>
  <c r="AH864" i="1"/>
  <c r="D864" i="1"/>
  <c r="A865" i="1"/>
  <c r="AH865" i="1"/>
  <c r="D865" i="1"/>
  <c r="A866" i="1"/>
  <c r="D866" i="1"/>
  <c r="AH866" i="1"/>
  <c r="A867" i="1"/>
  <c r="D867" i="1"/>
  <c r="AH867" i="1"/>
  <c r="A868" i="1"/>
  <c r="D868" i="1"/>
  <c r="AH868" i="1"/>
  <c r="A869" i="1"/>
  <c r="D869" i="1"/>
  <c r="AH869" i="1"/>
  <c r="A870" i="1"/>
  <c r="AH870" i="1"/>
  <c r="A871" i="1"/>
  <c r="AH871" i="1"/>
  <c r="D871" i="1"/>
  <c r="A872" i="1"/>
  <c r="AJ870" i="1" l="1"/>
  <c r="AS869" i="1"/>
  <c r="AJ869" i="1"/>
  <c r="AS868" i="1"/>
  <c r="AJ868" i="1"/>
  <c r="AS867" i="1"/>
  <c r="AJ867" i="1"/>
  <c r="AS866" i="1"/>
  <c r="AJ866" i="1"/>
  <c r="AS865" i="1"/>
  <c r="AJ865" i="1"/>
  <c r="AS864" i="1"/>
  <c r="AK864" i="1"/>
  <c r="AK865" i="1" s="1"/>
  <c r="AK866" i="1" s="1"/>
  <c r="AK867" i="1" s="1"/>
  <c r="AK868" i="1" s="1"/>
  <c r="AJ864" i="1"/>
  <c r="AS863" i="1"/>
  <c r="AI863" i="1"/>
  <c r="AJ862" i="1"/>
  <c r="AS861" i="1"/>
  <c r="AJ861" i="1"/>
  <c r="AS860" i="1"/>
  <c r="AJ860" i="1"/>
  <c r="AS859" i="1"/>
  <c r="AK859" i="1"/>
  <c r="AK860" i="1" s="1"/>
  <c r="AK861" i="1" s="1"/>
  <c r="AJ859" i="1"/>
  <c r="AS858" i="1"/>
  <c r="AI858" i="1"/>
  <c r="AJ857" i="1"/>
  <c r="AK856" i="1"/>
  <c r="AS856" i="1"/>
  <c r="AJ856" i="1"/>
  <c r="AI855" i="1"/>
  <c r="AS855" i="1"/>
  <c r="AJ854" i="1"/>
  <c r="AS853" i="1"/>
  <c r="AJ853" i="1"/>
  <c r="AS852" i="1"/>
  <c r="AJ852" i="1"/>
  <c r="AS851" i="1"/>
  <c r="AJ851" i="1"/>
  <c r="AS850" i="1"/>
  <c r="AJ850" i="1"/>
  <c r="AS849" i="1"/>
  <c r="AJ849" i="1"/>
  <c r="AS848" i="1"/>
  <c r="AJ848" i="1"/>
  <c r="AS847" i="1"/>
  <c r="AJ847" i="1"/>
  <c r="AK846" i="1"/>
  <c r="AK847" i="1" s="1"/>
  <c r="AK848" i="1" s="1"/>
  <c r="AK849" i="1" s="1"/>
  <c r="AK850" i="1" s="1"/>
  <c r="AK851" i="1" s="1"/>
  <c r="AK852" i="1" s="1"/>
  <c r="AK853" i="1" s="1"/>
  <c r="AS846" i="1"/>
  <c r="AJ846" i="1"/>
  <c r="AS845" i="1"/>
  <c r="AI845" i="1"/>
  <c r="AJ844" i="1"/>
  <c r="AI843" i="1"/>
  <c r="AJ842" i="1"/>
  <c r="AS841" i="1"/>
  <c r="AI841" i="1"/>
  <c r="AJ840" i="1"/>
  <c r="AI839" i="1"/>
  <c r="AJ838" i="1"/>
  <c r="AK837" i="1"/>
  <c r="AS837" i="1"/>
  <c r="AJ837" i="1"/>
  <c r="AS836" i="1"/>
  <c r="AI836" i="1"/>
  <c r="AJ835" i="1"/>
  <c r="AI834" i="1"/>
  <c r="AS834" i="1"/>
  <c r="AJ833" i="1"/>
  <c r="AI832" i="1"/>
  <c r="AS832" i="1"/>
  <c r="AJ831" i="1"/>
  <c r="AS830" i="1"/>
  <c r="AJ830" i="1"/>
  <c r="B830" i="1" s="1"/>
  <c r="C830" i="1" s="1"/>
  <c r="AS829" i="1"/>
  <c r="AJ829" i="1"/>
  <c r="AS828" i="1"/>
  <c r="AJ828" i="1"/>
  <c r="AJ827" i="1"/>
  <c r="AS826" i="1"/>
  <c r="AJ826" i="1"/>
  <c r="AS825" i="1"/>
  <c r="AK825" i="1"/>
  <c r="AK826" i="1" s="1"/>
  <c r="AK827" i="1" s="1"/>
  <c r="AK828" i="1" s="1"/>
  <c r="AK829" i="1" s="1"/>
  <c r="AK830" i="1" s="1"/>
  <c r="AJ825" i="1"/>
  <c r="AI824" i="1"/>
  <c r="AS824" i="1"/>
  <c r="AJ823" i="1"/>
  <c r="AS822" i="1"/>
  <c r="AJ822" i="1"/>
  <c r="AS821" i="1"/>
  <c r="AJ821" i="1"/>
  <c r="AS820" i="1"/>
  <c r="AJ820" i="1"/>
  <c r="AS819" i="1"/>
  <c r="AJ819" i="1"/>
  <c r="AK818" i="1"/>
  <c r="AK819" i="1" s="1"/>
  <c r="AK820" i="1" s="1"/>
  <c r="AK821" i="1" s="1"/>
  <c r="AK822" i="1" s="1"/>
  <c r="AS818" i="1"/>
  <c r="AJ818" i="1"/>
  <c r="AI817" i="1"/>
  <c r="AS817" i="1"/>
  <c r="AJ816" i="1"/>
  <c r="AS815" i="1"/>
  <c r="AJ815" i="1"/>
  <c r="AS814" i="1"/>
  <c r="AJ814" i="1"/>
  <c r="AS813" i="1"/>
  <c r="AJ813" i="1"/>
  <c r="AS812" i="1"/>
  <c r="AJ812" i="1"/>
  <c r="AK811" i="1"/>
  <c r="AK812" i="1" s="1"/>
  <c r="AK813" i="1" s="1"/>
  <c r="AK814" i="1" s="1"/>
  <c r="AK815" i="1" s="1"/>
  <c r="AS811" i="1"/>
  <c r="AJ811" i="1"/>
  <c r="AI810" i="1"/>
  <c r="AS810" i="1"/>
  <c r="AJ809" i="1"/>
  <c r="AS808" i="1"/>
  <c r="AJ808" i="1"/>
  <c r="AS807" i="1"/>
  <c r="AK807" i="1"/>
  <c r="AK808" i="1" s="1"/>
  <c r="AJ807" i="1"/>
  <c r="AI806" i="1"/>
  <c r="AS806" i="1"/>
  <c r="AJ805" i="1"/>
  <c r="AI804" i="1"/>
  <c r="AJ803" i="1"/>
  <c r="AS802" i="1"/>
  <c r="AJ802" i="1"/>
  <c r="AS801" i="1"/>
  <c r="AK801" i="1"/>
  <c r="AK802" i="1" s="1"/>
  <c r="AJ801" i="1"/>
  <c r="AI800" i="1"/>
  <c r="AS800" i="1"/>
  <c r="AJ799" i="1"/>
  <c r="AJ798" i="1"/>
  <c r="AJ797" i="1"/>
  <c r="AJ796" i="1"/>
  <c r="AJ795" i="1"/>
  <c r="AK794" i="1"/>
  <c r="AK795" i="1" s="1"/>
  <c r="AK796" i="1" s="1"/>
  <c r="AK797" i="1" s="1"/>
  <c r="AK798" i="1" s="1"/>
  <c r="AJ794" i="1"/>
  <c r="AI793" i="1"/>
  <c r="AJ792" i="1"/>
  <c r="AS791" i="1"/>
  <c r="AJ791" i="1"/>
  <c r="AJ790" i="1"/>
  <c r="AS789" i="1"/>
  <c r="AJ789" i="1"/>
  <c r="AJ788" i="1"/>
  <c r="AJ787" i="1"/>
  <c r="AJ786" i="1"/>
  <c r="AK785" i="1"/>
  <c r="AK786" i="1" s="1"/>
  <c r="AK787" i="1" s="1"/>
  <c r="AK788" i="1" s="1"/>
  <c r="AK789" i="1" s="1"/>
  <c r="AK790" i="1" s="1"/>
  <c r="AK791" i="1" s="1"/>
  <c r="AJ785" i="1"/>
  <c r="AI784" i="1"/>
  <c r="AJ783" i="1"/>
  <c r="AJ782" i="1"/>
  <c r="AJ781" i="1"/>
  <c r="AJ780" i="1"/>
  <c r="AJ779" i="1"/>
  <c r="AJ778" i="1"/>
  <c r="AJ777" i="1"/>
  <c r="AJ776" i="1"/>
  <c r="AK775" i="1"/>
  <c r="AK776" i="1" s="1"/>
  <c r="AK777" i="1" s="1"/>
  <c r="AK778" i="1" s="1"/>
  <c r="AK779" i="1" s="1"/>
  <c r="AK780" i="1" s="1"/>
  <c r="AK781" i="1" s="1"/>
  <c r="AK782" i="1" s="1"/>
  <c r="AJ775" i="1"/>
  <c r="AI774" i="1"/>
  <c r="AJ773" i="1"/>
  <c r="AK772" i="1"/>
  <c r="AJ772" i="1"/>
  <c r="AI771" i="1"/>
  <c r="AJ770" i="1"/>
  <c r="AJ769" i="1"/>
  <c r="AJ768" i="1"/>
  <c r="AJ767" i="1"/>
  <c r="AJ766" i="1"/>
  <c r="AJ765" i="1"/>
  <c r="AJ764" i="1"/>
  <c r="AJ763" i="1"/>
  <c r="AJ762" i="1"/>
  <c r="AK761" i="1"/>
  <c r="AK762" i="1" s="1"/>
  <c r="AK763" i="1" s="1"/>
  <c r="AK764" i="1" s="1"/>
  <c r="AK765" i="1" s="1"/>
  <c r="AK766" i="1" s="1"/>
  <c r="AK767" i="1" s="1"/>
  <c r="AK768" i="1" s="1"/>
  <c r="AK769" i="1" s="1"/>
  <c r="AJ761" i="1"/>
  <c r="AI760" i="1"/>
  <c r="AJ759" i="1"/>
  <c r="AS758" i="1"/>
  <c r="AI758" i="1"/>
  <c r="AJ757" i="1"/>
  <c r="AS756" i="1"/>
  <c r="AJ756" i="1"/>
  <c r="AS755" i="1"/>
  <c r="AJ755" i="1"/>
  <c r="AS754" i="1"/>
  <c r="AJ754" i="1"/>
  <c r="AS753" i="1"/>
  <c r="AJ753" i="1"/>
  <c r="AS752" i="1"/>
  <c r="AJ752" i="1"/>
  <c r="AS751" i="1"/>
  <c r="AJ751" i="1"/>
  <c r="AS750" i="1"/>
  <c r="AJ750" i="1"/>
  <c r="AS749" i="1"/>
  <c r="AJ749" i="1"/>
  <c r="AS748" i="1"/>
  <c r="AJ748" i="1"/>
  <c r="AS747" i="1"/>
  <c r="AJ747" i="1"/>
  <c r="AS746" i="1"/>
  <c r="AJ746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S745" i="1"/>
  <c r="AJ745" i="1"/>
  <c r="AI744" i="1"/>
  <c r="AS744" i="1"/>
  <c r="AJ743" i="1"/>
  <c r="AS742" i="1"/>
  <c r="AJ742" i="1"/>
  <c r="AK741" i="1"/>
  <c r="AK742" i="1" s="1"/>
  <c r="AS741" i="1"/>
  <c r="AJ741" i="1"/>
  <c r="AI740" i="1"/>
  <c r="AS740" i="1"/>
  <c r="AJ739" i="1"/>
  <c r="AS738" i="1"/>
  <c r="AJ738" i="1"/>
  <c r="AS737" i="1"/>
  <c r="AJ737" i="1"/>
  <c r="AK736" i="1"/>
  <c r="AK737" i="1" s="1"/>
  <c r="AK738" i="1" s="1"/>
  <c r="AS736" i="1"/>
  <c r="AJ736" i="1"/>
  <c r="AI735" i="1"/>
  <c r="AS735" i="1"/>
  <c r="AJ734" i="1"/>
  <c r="AI733" i="1"/>
  <c r="AS733" i="1"/>
  <c r="AJ732" i="1"/>
  <c r="AS731" i="1"/>
  <c r="AJ731" i="1"/>
  <c r="AS730" i="1"/>
  <c r="AJ730" i="1"/>
  <c r="AS729" i="1"/>
  <c r="AK729" i="1"/>
  <c r="AK730" i="1" s="1"/>
  <c r="AK731" i="1" s="1"/>
  <c r="AJ729" i="1"/>
  <c r="AS728" i="1"/>
  <c r="AI728" i="1"/>
  <c r="AJ727" i="1"/>
  <c r="AS726" i="1"/>
  <c r="AJ726" i="1"/>
  <c r="AS725" i="1"/>
  <c r="AJ725" i="1"/>
  <c r="AS724" i="1"/>
  <c r="AJ724" i="1"/>
  <c r="AK723" i="1"/>
  <c r="AK724" i="1" s="1"/>
  <c r="AK725" i="1" s="1"/>
  <c r="AK726" i="1" s="1"/>
  <c r="AS723" i="1"/>
  <c r="AJ723" i="1"/>
  <c r="AS722" i="1"/>
  <c r="AI722" i="1"/>
  <c r="AJ721" i="1"/>
  <c r="AS720" i="1"/>
  <c r="AJ720" i="1"/>
  <c r="AS719" i="1"/>
  <c r="AJ719" i="1"/>
  <c r="AS718" i="1"/>
  <c r="AJ718" i="1"/>
  <c r="AS717" i="1"/>
  <c r="AJ717" i="1"/>
  <c r="AS716" i="1"/>
  <c r="AJ716" i="1"/>
  <c r="AS715" i="1"/>
  <c r="AJ715" i="1"/>
  <c r="AS714" i="1"/>
  <c r="AK714" i="1"/>
  <c r="AK715" i="1" s="1"/>
  <c r="AK716" i="1" s="1"/>
  <c r="AK717" i="1" s="1"/>
  <c r="AK718" i="1" s="1"/>
  <c r="AK719" i="1" s="1"/>
  <c r="AK720" i="1" s="1"/>
  <c r="AJ714" i="1"/>
  <c r="AS713" i="1"/>
  <c r="AI713" i="1"/>
  <c r="AJ712" i="1"/>
  <c r="AS711" i="1"/>
  <c r="AJ711" i="1"/>
  <c r="AS710" i="1"/>
  <c r="AJ710" i="1"/>
  <c r="AS709" i="1"/>
  <c r="AJ709" i="1"/>
  <c r="AS708" i="1"/>
  <c r="AJ708" i="1"/>
  <c r="AS707" i="1"/>
  <c r="AJ707" i="1"/>
  <c r="AS706" i="1"/>
  <c r="AK706" i="1"/>
  <c r="AK707" i="1" s="1"/>
  <c r="AK708" i="1" s="1"/>
  <c r="AK709" i="1" s="1"/>
  <c r="AK710" i="1" s="1"/>
  <c r="AK711" i="1" s="1"/>
  <c r="AJ706" i="1"/>
  <c r="AS705" i="1"/>
  <c r="AI705" i="1"/>
  <c r="AJ704" i="1"/>
  <c r="AS703" i="1"/>
  <c r="AI703" i="1"/>
  <c r="AJ702" i="1"/>
  <c r="AK701" i="1"/>
  <c r="AJ701" i="1"/>
  <c r="AI700" i="1"/>
  <c r="AJ699" i="1"/>
  <c r="AS698" i="1"/>
  <c r="AI698" i="1"/>
  <c r="AJ697" i="1"/>
  <c r="AS696" i="1"/>
  <c r="AK696" i="1"/>
  <c r="AJ696" i="1"/>
  <c r="AS695" i="1"/>
  <c r="AI695" i="1"/>
  <c r="AJ694" i="1"/>
  <c r="AK693" i="1"/>
  <c r="AS693" i="1"/>
  <c r="AJ693" i="1"/>
  <c r="AI692" i="1"/>
  <c r="AS692" i="1"/>
  <c r="AJ691" i="1"/>
  <c r="AJ690" i="1"/>
  <c r="AJ689" i="1"/>
  <c r="AJ688" i="1"/>
  <c r="AJ687" i="1"/>
  <c r="AJ686" i="1"/>
  <c r="AJ685" i="1"/>
  <c r="AK684" i="1"/>
  <c r="AK685" i="1" s="1"/>
  <c r="AK686" i="1" s="1"/>
  <c r="AK687" i="1" s="1"/>
  <c r="AK688" i="1" s="1"/>
  <c r="AK689" i="1" s="1"/>
  <c r="AK690" i="1" s="1"/>
  <c r="AJ684" i="1"/>
  <c r="AI683" i="1"/>
  <c r="AJ682" i="1"/>
  <c r="AJ681" i="1"/>
  <c r="AJ680" i="1"/>
  <c r="AJ679" i="1"/>
  <c r="AJ678" i="1"/>
  <c r="AJ677" i="1"/>
  <c r="AJ676" i="1"/>
  <c r="AJ675" i="1"/>
  <c r="AJ674" i="1"/>
  <c r="AK673" i="1"/>
  <c r="AK674" i="1" s="1"/>
  <c r="AK675" i="1" s="1"/>
  <c r="AK676" i="1" s="1"/>
  <c r="AK677" i="1" s="1"/>
  <c r="AK678" i="1" s="1"/>
  <c r="AK679" i="1" s="1"/>
  <c r="AK680" i="1" s="1"/>
  <c r="AK681" i="1" s="1"/>
  <c r="AJ673" i="1"/>
  <c r="AI672" i="1"/>
  <c r="AJ671" i="1"/>
  <c r="AJ670" i="1"/>
  <c r="AJ669" i="1"/>
  <c r="AJ668" i="1"/>
  <c r="AJ667" i="1"/>
  <c r="AJ666" i="1"/>
  <c r="AJ665" i="1"/>
  <c r="AJ664" i="1"/>
  <c r="AJ663" i="1"/>
  <c r="AJ662" i="1"/>
  <c r="AK661" i="1"/>
  <c r="AK662" i="1" s="1"/>
  <c r="AK663" i="1" s="1"/>
  <c r="AK664" i="1" s="1"/>
  <c r="AK665" i="1" s="1"/>
  <c r="AK666" i="1" s="1"/>
  <c r="AK667" i="1" s="1"/>
  <c r="AK668" i="1" s="1"/>
  <c r="AK669" i="1" s="1"/>
  <c r="AK670" i="1" s="1"/>
  <c r="AJ661" i="1"/>
  <c r="AI660" i="1"/>
  <c r="AJ659" i="1"/>
  <c r="AJ658" i="1"/>
  <c r="AJ657" i="1"/>
  <c r="AJ656" i="1"/>
  <c r="AJ655" i="1"/>
  <c r="AJ654" i="1"/>
  <c r="AJ653" i="1"/>
  <c r="AJ652" i="1"/>
  <c r="AK651" i="1"/>
  <c r="AK652" i="1" s="1"/>
  <c r="AK653" i="1" s="1"/>
  <c r="AK654" i="1" s="1"/>
  <c r="AK655" i="1" s="1"/>
  <c r="AK656" i="1" s="1"/>
  <c r="AK657" i="1" s="1"/>
  <c r="AK658" i="1" s="1"/>
  <c r="AJ651" i="1"/>
  <c r="AI650" i="1"/>
  <c r="AJ649" i="1"/>
  <c r="AI648" i="1"/>
  <c r="AJ647" i="1"/>
  <c r="AJ646" i="1"/>
  <c r="AJ645" i="1"/>
  <c r="AJ644" i="1"/>
  <c r="AK643" i="1"/>
  <c r="AK644" i="1" s="1"/>
  <c r="AK645" i="1" s="1"/>
  <c r="AK646" i="1" s="1"/>
  <c r="AJ643" i="1"/>
  <c r="AI642" i="1"/>
  <c r="AJ641" i="1"/>
  <c r="AJ640" i="1"/>
  <c r="AJ639" i="1"/>
  <c r="AJ638" i="1"/>
  <c r="AJ637" i="1"/>
  <c r="AJ636" i="1"/>
  <c r="AK635" i="1"/>
  <c r="AK636" i="1" s="1"/>
  <c r="AK637" i="1" s="1"/>
  <c r="AK638" i="1" s="1"/>
  <c r="AK639" i="1" s="1"/>
  <c r="AK640" i="1" s="1"/>
  <c r="AJ635" i="1"/>
  <c r="AI634" i="1"/>
  <c r="AJ633" i="1"/>
  <c r="AS632" i="1"/>
  <c r="AJ632" i="1"/>
  <c r="AJ631" i="1"/>
  <c r="AJ630" i="1"/>
  <c r="AJ629" i="1"/>
  <c r="AJ628" i="1"/>
  <c r="AJ627" i="1"/>
  <c r="AK626" i="1"/>
  <c r="AK627" i="1" s="1"/>
  <c r="AK628" i="1" s="1"/>
  <c r="AK629" i="1" s="1"/>
  <c r="AK630" i="1" s="1"/>
  <c r="AK631" i="1" s="1"/>
  <c r="AK632" i="1" s="1"/>
  <c r="AJ626" i="1"/>
  <c r="AS625" i="1"/>
  <c r="AI625" i="1"/>
  <c r="AJ624" i="1"/>
  <c r="AK623" i="1"/>
  <c r="AS623" i="1"/>
  <c r="AJ623" i="1"/>
  <c r="AI622" i="1"/>
  <c r="AS622" i="1"/>
  <c r="AJ621" i="1"/>
  <c r="AS620" i="1"/>
  <c r="AI620" i="1"/>
  <c r="AJ619" i="1"/>
  <c r="AI618" i="1"/>
  <c r="AS618" i="1"/>
  <c r="AJ617" i="1"/>
  <c r="AS616" i="1"/>
  <c r="AI616" i="1"/>
  <c r="AJ615" i="1"/>
  <c r="AK614" i="1"/>
  <c r="AJ614" i="1"/>
  <c r="AI613" i="1"/>
  <c r="AJ612" i="1"/>
  <c r="AS611" i="1"/>
  <c r="AK611" i="1"/>
  <c r="AJ611" i="1"/>
  <c r="AI610" i="1"/>
  <c r="AS610" i="1"/>
  <c r="AJ609" i="1"/>
  <c r="AS608" i="1"/>
  <c r="AK608" i="1"/>
  <c r="AJ608" i="1"/>
  <c r="AI607" i="1"/>
  <c r="AS607" i="1"/>
  <c r="AJ606" i="1"/>
  <c r="AS605" i="1"/>
  <c r="AJ605" i="1"/>
  <c r="AS604" i="1"/>
  <c r="AJ604" i="1"/>
  <c r="AK603" i="1"/>
  <c r="AK604" i="1" s="1"/>
  <c r="AK605" i="1" s="1"/>
  <c r="AS603" i="1"/>
  <c r="AJ603" i="1"/>
  <c r="AS602" i="1"/>
  <c r="AI602" i="1"/>
  <c r="AJ601" i="1"/>
  <c r="AK600" i="1"/>
  <c r="AJ600" i="1"/>
  <c r="AI599" i="1"/>
  <c r="AJ598" i="1"/>
  <c r="AJ597" i="1"/>
  <c r="AJ596" i="1"/>
  <c r="AJ595" i="1"/>
  <c r="AJ594" i="1"/>
  <c r="AJ593" i="1"/>
  <c r="AJ592" i="1"/>
  <c r="AK591" i="1"/>
  <c r="AK592" i="1" s="1"/>
  <c r="AK593" i="1" s="1"/>
  <c r="AK594" i="1" s="1"/>
  <c r="AK595" i="1" s="1"/>
  <c r="AK596" i="1" s="1"/>
  <c r="AK597" i="1" s="1"/>
  <c r="AJ591" i="1"/>
  <c r="AI590" i="1"/>
  <c r="AJ589" i="1"/>
  <c r="AJ588" i="1"/>
  <c r="AJ587" i="1"/>
  <c r="AJ586" i="1"/>
  <c r="AJ585" i="1"/>
  <c r="AJ584" i="1"/>
  <c r="AJ583" i="1"/>
  <c r="AT482" i="1"/>
  <c r="AJ582" i="1"/>
  <c r="AT481" i="1"/>
  <c r="AJ581" i="1"/>
  <c r="AJ580" i="1"/>
  <c r="AI579" i="1"/>
  <c r="AK577" i="1"/>
  <c r="AS577" i="1"/>
  <c r="AT558" i="1"/>
  <c r="AS519" i="1"/>
  <c r="AT527" i="1"/>
  <c r="AS567" i="1"/>
  <c r="AS489" i="1"/>
  <c r="AS495" i="1"/>
  <c r="AS514" i="1"/>
  <c r="AJ578" i="1"/>
  <c r="AJ577" i="1"/>
  <c r="AT522" i="1"/>
  <c r="AT539" i="1"/>
  <c r="AT551" i="1"/>
  <c r="AT566" i="1"/>
  <c r="AS571" i="1"/>
  <c r="AT480" i="1"/>
  <c r="AT478" i="1"/>
  <c r="AS486" i="1"/>
  <c r="AS493" i="1"/>
  <c r="AS496" i="1"/>
  <c r="AK501" i="1"/>
  <c r="AK502" i="1" s="1"/>
  <c r="AK503" i="1" s="1"/>
  <c r="AK504" i="1" s="1"/>
  <c r="AK505" i="1" s="1"/>
  <c r="AK506" i="1" s="1"/>
  <c r="AK507" i="1" s="1"/>
  <c r="AK508" i="1" s="1"/>
  <c r="AK509" i="1" s="1"/>
  <c r="AK510" i="1" s="1"/>
  <c r="AS505" i="1"/>
  <c r="AK511" i="1"/>
  <c r="AK512" i="1" s="1"/>
  <c r="AK513" i="1" s="1"/>
  <c r="AK514" i="1" s="1"/>
  <c r="AS513" i="1"/>
  <c r="AK491" i="1"/>
  <c r="AK492" i="1" s="1"/>
  <c r="AK493" i="1" s="1"/>
  <c r="AK494" i="1" s="1"/>
  <c r="AK495" i="1" s="1"/>
  <c r="AK496" i="1" s="1"/>
  <c r="AK497" i="1" s="1"/>
  <c r="AK498" i="1" s="1"/>
  <c r="AV468" i="1"/>
  <c r="AU468" i="1"/>
  <c r="AV471" i="1"/>
  <c r="AU471" i="1"/>
  <c r="AT479" i="1"/>
  <c r="AT477" i="1"/>
  <c r="AT485" i="1"/>
  <c r="AT500" i="1"/>
  <c r="AV469" i="1"/>
  <c r="AU469" i="1"/>
  <c r="AT473" i="1"/>
  <c r="AT501" i="1"/>
  <c r="AT502" i="1"/>
  <c r="AT503" i="1"/>
  <c r="AT504" i="1"/>
  <c r="AT529" i="1"/>
  <c r="AT552" i="1"/>
  <c r="AT528" i="1"/>
  <c r="AT540" i="1"/>
  <c r="AT559" i="1"/>
  <c r="AT740" i="1"/>
  <c r="AV740" i="1" s="1"/>
  <c r="AT800" i="1"/>
  <c r="AV800" i="1" s="1"/>
  <c r="AT817" i="1"/>
  <c r="AV817" i="1" s="1"/>
  <c r="AT616" i="1"/>
  <c r="AU616" i="1" s="1"/>
  <c r="AT713" i="1"/>
  <c r="AV713" i="1" s="1"/>
  <c r="AT728" i="1"/>
  <c r="AV728" i="1" s="1"/>
  <c r="AT836" i="1"/>
  <c r="AV836" i="1" s="1"/>
  <c r="AT858" i="1"/>
  <c r="AV858" i="1" s="1"/>
  <c r="AT863" i="1"/>
  <c r="AV863" i="1" s="1"/>
  <c r="AT610" i="1"/>
  <c r="AT622" i="1"/>
  <c r="AU622" i="1" s="1"/>
  <c r="AT698" i="1"/>
  <c r="AT722" i="1"/>
  <c r="AT744" i="1"/>
  <c r="AT806" i="1"/>
  <c r="AT841" i="1"/>
  <c r="AT855" i="1"/>
  <c r="AV565" i="1"/>
  <c r="AU565" i="1"/>
  <c r="AK580" i="1"/>
  <c r="AK581" i="1" s="1"/>
  <c r="AK582" i="1" s="1"/>
  <c r="AK583" i="1" s="1"/>
  <c r="AK584" i="1" s="1"/>
  <c r="AK585" i="1" s="1"/>
  <c r="AK586" i="1" s="1"/>
  <c r="AK587" i="1" s="1"/>
  <c r="AK588" i="1" s="1"/>
  <c r="AK869" i="1"/>
  <c r="AK870" i="1" s="1"/>
  <c r="AK871" i="1" s="1"/>
  <c r="AJ871" i="1"/>
  <c r="AV566" i="1"/>
  <c r="AU566" i="1"/>
  <c r="AV576" i="1"/>
  <c r="AU576" i="1"/>
  <c r="AU558" i="1"/>
  <c r="AV558" i="1"/>
  <c r="AU540" i="1"/>
  <c r="AV540" i="1"/>
  <c r="AV528" i="1"/>
  <c r="AU528" i="1"/>
  <c r="AV524" i="1"/>
  <c r="AU524" i="1"/>
  <c r="AV559" i="1"/>
  <c r="AU559" i="1"/>
  <c r="AV551" i="1"/>
  <c r="AU551" i="1"/>
  <c r="AV529" i="1"/>
  <c r="AU529" i="1"/>
  <c r="AU552" i="1"/>
  <c r="AV552" i="1"/>
  <c r="AV539" i="1"/>
  <c r="AU539" i="1"/>
  <c r="AV526" i="1"/>
  <c r="AU526" i="1"/>
  <c r="AV522" i="1"/>
  <c r="AU522" i="1"/>
  <c r="AV527" i="1"/>
  <c r="AU527" i="1"/>
  <c r="AT602" i="1"/>
  <c r="AT607" i="1"/>
  <c r="AT618" i="1"/>
  <c r="AT620" i="1"/>
  <c r="AT625" i="1"/>
  <c r="AT692" i="1"/>
  <c r="AT695" i="1"/>
  <c r="AT703" i="1"/>
  <c r="AT705" i="1"/>
  <c r="AT733" i="1"/>
  <c r="AT735" i="1"/>
  <c r="AT758" i="1"/>
  <c r="AT810" i="1"/>
  <c r="AT824" i="1"/>
  <c r="AT832" i="1"/>
  <c r="AT834" i="1"/>
  <c r="AT845" i="1"/>
  <c r="AS871" i="1"/>
  <c r="AJ872" i="1"/>
  <c r="D872" i="1"/>
  <c r="AG869" i="1"/>
  <c r="AI864" i="1"/>
  <c r="AG863" i="1"/>
  <c r="AG861" i="1"/>
  <c r="AG859" i="1"/>
  <c r="AG858" i="1"/>
  <c r="AG856" i="1"/>
  <c r="AG855" i="1"/>
  <c r="AG853" i="1"/>
  <c r="AG851" i="1"/>
  <c r="AG847" i="1"/>
  <c r="AG846" i="1"/>
  <c r="AG845" i="1"/>
  <c r="AG843" i="1"/>
  <c r="AG841" i="1"/>
  <c r="AI837" i="1"/>
  <c r="AG837" i="1"/>
  <c r="AG836" i="1"/>
  <c r="AG834" i="1"/>
  <c r="AG832" i="1"/>
  <c r="AG829" i="1"/>
  <c r="AG826" i="1"/>
  <c r="AI825" i="1"/>
  <c r="AG820" i="1"/>
  <c r="AI818" i="1"/>
  <c r="AG817" i="1"/>
  <c r="AG814" i="1"/>
  <c r="AG812" i="1"/>
  <c r="AI811" i="1"/>
  <c r="AG808" i="1"/>
  <c r="AG807" i="1"/>
  <c r="AI801" i="1"/>
  <c r="AG800" i="1"/>
  <c r="AG798" i="1"/>
  <c r="AG797" i="1"/>
  <c r="AG796" i="1"/>
  <c r="AG795" i="1"/>
  <c r="AI794" i="1"/>
  <c r="AG790" i="1"/>
  <c r="AI785" i="1"/>
  <c r="AG782" i="1"/>
  <c r="AG781" i="1"/>
  <c r="AG780" i="1"/>
  <c r="AG779" i="1"/>
  <c r="AG778" i="1"/>
  <c r="AG777" i="1"/>
  <c r="AG776" i="1"/>
  <c r="AI775" i="1"/>
  <c r="AG772" i="1"/>
  <c r="AG771" i="1"/>
  <c r="AG769" i="1"/>
  <c r="AG768" i="1"/>
  <c r="AG767" i="1"/>
  <c r="AG766" i="1"/>
  <c r="AG765" i="1"/>
  <c r="AG764" i="1"/>
  <c r="AG763" i="1"/>
  <c r="AG762" i="1"/>
  <c r="AG761" i="1"/>
  <c r="AG756" i="1"/>
  <c r="AG755" i="1"/>
  <c r="AG754" i="1"/>
  <c r="AG752" i="1"/>
  <c r="AG750" i="1"/>
  <c r="AG748" i="1"/>
  <c r="AG746" i="1"/>
  <c r="AG745" i="1"/>
  <c r="AG742" i="1"/>
  <c r="AI741" i="1"/>
  <c r="AG738" i="1"/>
  <c r="AG737" i="1"/>
  <c r="AI736" i="1"/>
  <c r="AG735" i="1"/>
  <c r="AG733" i="1"/>
  <c r="AG730" i="1"/>
  <c r="AG729" i="1"/>
  <c r="AG726" i="1"/>
  <c r="AG724" i="1"/>
  <c r="AI723" i="1"/>
  <c r="AG720" i="1"/>
  <c r="AG718" i="1"/>
  <c r="AG716" i="1"/>
  <c r="AG714" i="1"/>
  <c r="AG713" i="1"/>
  <c r="AG710" i="1"/>
  <c r="AG708" i="1"/>
  <c r="AG706" i="1"/>
  <c r="AG703" i="1"/>
  <c r="AG701" i="1"/>
  <c r="AI696" i="1"/>
  <c r="AG695" i="1"/>
  <c r="AG693" i="1"/>
  <c r="AG685" i="1"/>
  <c r="AG684" i="1"/>
  <c r="AI673" i="1"/>
  <c r="AG672" i="1"/>
  <c r="AG670" i="1"/>
  <c r="AG669" i="1"/>
  <c r="AG668" i="1"/>
  <c r="AG667" i="1"/>
  <c r="AG666" i="1"/>
  <c r="AG665" i="1"/>
  <c r="AG664" i="1"/>
  <c r="AG663" i="1"/>
  <c r="AG662" i="1"/>
  <c r="AI661" i="1"/>
  <c r="AG651" i="1"/>
  <c r="AG650" i="1"/>
  <c r="AI643" i="1"/>
  <c r="AG642" i="1"/>
  <c r="AG640" i="1"/>
  <c r="AG639" i="1"/>
  <c r="AG638" i="1"/>
  <c r="AG637" i="1"/>
  <c r="AG635" i="1"/>
  <c r="AG634" i="1"/>
  <c r="AG626" i="1"/>
  <c r="AG623" i="1"/>
  <c r="AG622" i="1"/>
  <c r="AG620" i="1"/>
  <c r="AG618" i="1"/>
  <c r="AG616" i="1"/>
  <c r="AI611" i="1"/>
  <c r="AG610" i="1"/>
  <c r="AG608" i="1"/>
  <c r="AG605" i="1"/>
  <c r="AG603" i="1"/>
  <c r="AG602" i="1"/>
  <c r="AG600" i="1"/>
  <c r="AI591" i="1"/>
  <c r="AG590" i="1"/>
  <c r="AG588" i="1"/>
  <c r="AG587" i="1"/>
  <c r="AG586" i="1"/>
  <c r="AG585" i="1"/>
  <c r="AG584" i="1"/>
  <c r="AG583" i="1"/>
  <c r="AG580" i="1"/>
  <c r="AG581" i="1"/>
  <c r="AG579" i="1"/>
  <c r="AG577" i="1"/>
  <c r="AG519" i="1"/>
  <c r="AG567" i="1"/>
  <c r="AG571" i="1"/>
  <c r="AI486" i="1"/>
  <c r="AI487" i="1" s="1"/>
  <c r="AG493" i="1"/>
  <c r="AG505" i="1"/>
  <c r="AI505" i="1"/>
  <c r="AI506" i="1" s="1"/>
  <c r="AG513" i="1"/>
  <c r="AI592" i="1"/>
  <c r="AI560" i="1"/>
  <c r="AI724" i="1"/>
  <c r="AI553" i="1"/>
  <c r="A873" i="1"/>
  <c r="D870" i="1"/>
  <c r="AG868" i="1"/>
  <c r="AG867" i="1"/>
  <c r="AG866" i="1"/>
  <c r="AG865" i="1"/>
  <c r="AG864" i="1"/>
  <c r="AG860" i="1"/>
  <c r="AI859" i="1"/>
  <c r="AI856" i="1"/>
  <c r="AG852" i="1"/>
  <c r="AG850" i="1"/>
  <c r="AG849" i="1"/>
  <c r="AG848" i="1"/>
  <c r="AI846" i="1"/>
  <c r="AG839" i="1"/>
  <c r="AG830" i="1"/>
  <c r="AG828" i="1"/>
  <c r="AG827" i="1"/>
  <c r="AG825" i="1"/>
  <c r="AG824" i="1"/>
  <c r="AG822" i="1"/>
  <c r="AG821" i="1"/>
  <c r="AG819" i="1"/>
  <c r="AG818" i="1"/>
  <c r="AG815" i="1"/>
  <c r="AG813" i="1"/>
  <c r="AG811" i="1"/>
  <c r="AG810" i="1"/>
  <c r="AI807" i="1"/>
  <c r="AG806" i="1"/>
  <c r="AG804" i="1"/>
  <c r="AG802" i="1"/>
  <c r="AG801" i="1"/>
  <c r="AG794" i="1"/>
  <c r="AG793" i="1"/>
  <c r="AG791" i="1"/>
  <c r="AG789" i="1"/>
  <c r="AG788" i="1"/>
  <c r="AG787" i="1"/>
  <c r="AG786" i="1"/>
  <c r="AG785" i="1"/>
  <c r="AG784" i="1"/>
  <c r="AG775" i="1"/>
  <c r="AG774" i="1"/>
  <c r="AI772" i="1"/>
  <c r="AI761" i="1"/>
  <c r="AG760" i="1"/>
  <c r="AG758" i="1"/>
  <c r="AG753" i="1"/>
  <c r="AG751" i="1"/>
  <c r="AG749" i="1"/>
  <c r="AG747" i="1"/>
  <c r="AI745" i="1"/>
  <c r="AG744" i="1"/>
  <c r="AG741" i="1"/>
  <c r="AG740" i="1"/>
  <c r="AG736" i="1"/>
  <c r="AG731" i="1"/>
  <c r="AI729" i="1"/>
  <c r="AG728" i="1"/>
  <c r="AG725" i="1"/>
  <c r="AG723" i="1"/>
  <c r="AG722" i="1"/>
  <c r="AG719" i="1"/>
  <c r="AG717" i="1"/>
  <c r="AG715" i="1"/>
  <c r="AI714" i="1"/>
  <c r="AG711" i="1"/>
  <c r="AG709" i="1"/>
  <c r="AG707" i="1"/>
  <c r="AI706" i="1"/>
  <c r="AG705" i="1"/>
  <c r="AI701" i="1"/>
  <c r="AG700" i="1"/>
  <c r="AG698" i="1"/>
  <c r="AG696" i="1"/>
  <c r="AI693" i="1"/>
  <c r="AG692" i="1"/>
  <c r="AG690" i="1"/>
  <c r="AG689" i="1"/>
  <c r="AG688" i="1"/>
  <c r="AG687" i="1"/>
  <c r="AG686" i="1"/>
  <c r="AI684" i="1"/>
  <c r="AI685" i="1" s="1"/>
  <c r="AI686" i="1" s="1"/>
  <c r="AG683" i="1"/>
  <c r="AG681" i="1"/>
  <c r="AG680" i="1"/>
  <c r="AG679" i="1"/>
  <c r="AG678" i="1"/>
  <c r="AG677" i="1"/>
  <c r="AG676" i="1"/>
  <c r="AG675" i="1"/>
  <c r="AG674" i="1"/>
  <c r="AG673" i="1"/>
  <c r="AG661" i="1"/>
  <c r="AG660" i="1"/>
  <c r="AG658" i="1"/>
  <c r="AG657" i="1"/>
  <c r="AG656" i="1"/>
  <c r="AG655" i="1"/>
  <c r="AG654" i="1"/>
  <c r="AG653" i="1"/>
  <c r="AG652" i="1"/>
  <c r="AI651" i="1"/>
  <c r="AG648" i="1"/>
  <c r="AG646" i="1"/>
  <c r="AG645" i="1"/>
  <c r="AG644" i="1"/>
  <c r="AG643" i="1"/>
  <c r="AG636" i="1"/>
  <c r="AI635" i="1"/>
  <c r="AI636" i="1" s="1"/>
  <c r="AG632" i="1"/>
  <c r="AG631" i="1"/>
  <c r="AG630" i="1"/>
  <c r="AG629" i="1"/>
  <c r="AG628" i="1"/>
  <c r="AG627" i="1"/>
  <c r="AI626" i="1"/>
  <c r="AG625" i="1"/>
  <c r="AI623" i="1"/>
  <c r="AG613" i="1"/>
  <c r="AG611" i="1"/>
  <c r="AI608" i="1"/>
  <c r="AG607" i="1"/>
  <c r="AG604" i="1"/>
  <c r="AI603" i="1"/>
  <c r="AI600" i="1"/>
  <c r="AG599" i="1"/>
  <c r="AG597" i="1"/>
  <c r="AG596" i="1"/>
  <c r="AG595" i="1"/>
  <c r="AG594" i="1"/>
  <c r="AG593" i="1"/>
  <c r="AG592" i="1"/>
  <c r="AG591" i="1"/>
  <c r="AG582" i="1"/>
  <c r="AI580" i="1"/>
  <c r="AI581" i="1" s="1"/>
  <c r="AI577" i="1"/>
  <c r="AI519" i="1"/>
  <c r="AI567" i="1"/>
  <c r="AG489" i="1"/>
  <c r="AG495" i="1"/>
  <c r="AG514" i="1"/>
  <c r="AG486" i="1"/>
  <c r="AG496" i="1"/>
  <c r="AI530" i="1"/>
  <c r="AI762" i="1"/>
  <c r="AI763" i="1" s="1"/>
  <c r="AI865" i="1"/>
  <c r="AI795" i="1"/>
  <c r="AI541" i="1"/>
  <c r="AI568" i="1"/>
  <c r="AI652" i="1"/>
  <c r="AI776" i="1"/>
  <c r="AG614" i="1"/>
  <c r="AI819" i="1"/>
  <c r="AI627" i="1"/>
  <c r="AI674" i="1"/>
  <c r="AI604" i="1"/>
  <c r="AI812" i="1"/>
  <c r="AI746" i="1"/>
  <c r="AI860" i="1"/>
  <c r="AI861" i="1" s="1"/>
  <c r="AI637" i="1"/>
  <c r="AI737" i="1"/>
  <c r="AI808" i="1"/>
  <c r="AI820" i="1"/>
  <c r="AI644" i="1"/>
  <c r="AI675" i="1"/>
  <c r="A874" i="1"/>
  <c r="D874" i="1"/>
  <c r="AH873" i="1"/>
  <c r="AI802" i="1"/>
  <c r="AI742" i="1"/>
  <c r="AI614" i="1"/>
  <c r="AI826" i="1"/>
  <c r="AI725" i="1"/>
  <c r="AI786" i="1"/>
  <c r="AI662" i="1"/>
  <c r="AI796" i="1"/>
  <c r="AG871" i="1"/>
  <c r="AI569" i="1"/>
  <c r="AI570" i="1" s="1"/>
  <c r="AH872" i="1"/>
  <c r="AI747" i="1"/>
  <c r="D873" i="1"/>
  <c r="AI488" i="1"/>
  <c r="AI507" i="1"/>
  <c r="AI847" i="1"/>
  <c r="AI730" i="1"/>
  <c r="AI731" i="1" s="1"/>
  <c r="AI715" i="1"/>
  <c r="AI716" i="1" s="1"/>
  <c r="AI707" i="1"/>
  <c r="AI489" i="1"/>
  <c r="AI490" i="1" s="1"/>
  <c r="AI508" i="1"/>
  <c r="AI491" i="1"/>
  <c r="AI509" i="1"/>
  <c r="AI492" i="1"/>
  <c r="AI510" i="1"/>
  <c r="AI493" i="1"/>
  <c r="AI494" i="1" s="1"/>
  <c r="AI511" i="1"/>
  <c r="AI495" i="1"/>
  <c r="AI496" i="1" s="1"/>
  <c r="AI497" i="1" s="1"/>
  <c r="AI512" i="1"/>
  <c r="AI498" i="1"/>
  <c r="AI513" i="1"/>
  <c r="AI514" i="1" s="1"/>
  <c r="AT498" i="1" l="1"/>
  <c r="AT512" i="1"/>
  <c r="AT497" i="1"/>
  <c r="AT511" i="1"/>
  <c r="AT494" i="1"/>
  <c r="AT510" i="1"/>
  <c r="AT492" i="1"/>
  <c r="AT509" i="1"/>
  <c r="AT491" i="1"/>
  <c r="AT508" i="1"/>
  <c r="AT490" i="1"/>
  <c r="AT507" i="1"/>
  <c r="AT488" i="1"/>
  <c r="AT567" i="1"/>
  <c r="AT519" i="1"/>
  <c r="AT577" i="1"/>
  <c r="AT603" i="1"/>
  <c r="AT608" i="1"/>
  <c r="AT623" i="1"/>
  <c r="AT693" i="1"/>
  <c r="AT706" i="1"/>
  <c r="AT714" i="1"/>
  <c r="AT729" i="1"/>
  <c r="AT745" i="1"/>
  <c r="AT807" i="1"/>
  <c r="AT846" i="1"/>
  <c r="AT856" i="1"/>
  <c r="AT859" i="1"/>
  <c r="AS870" i="1"/>
  <c r="AT506" i="1"/>
  <c r="AT487" i="1"/>
  <c r="AT611" i="1"/>
  <c r="AT696" i="1"/>
  <c r="AT723" i="1"/>
  <c r="AT736" i="1"/>
  <c r="AT741" i="1"/>
  <c r="AT801" i="1"/>
  <c r="AT811" i="1"/>
  <c r="AT818" i="1"/>
  <c r="AT825" i="1"/>
  <c r="AT837" i="1"/>
  <c r="AT864" i="1"/>
  <c r="AS872" i="1"/>
  <c r="AU740" i="1"/>
  <c r="AV503" i="1"/>
  <c r="AU503" i="1"/>
  <c r="AV501" i="1"/>
  <c r="AU501" i="1"/>
  <c r="AV485" i="1"/>
  <c r="AU485" i="1"/>
  <c r="AV479" i="1"/>
  <c r="AU479" i="1"/>
  <c r="AT505" i="1"/>
  <c r="AT496" i="1"/>
  <c r="AT493" i="1"/>
  <c r="AT486" i="1"/>
  <c r="AV480" i="1"/>
  <c r="AU480" i="1"/>
  <c r="AT495" i="1"/>
  <c r="AT489" i="1"/>
  <c r="AV481" i="1"/>
  <c r="AU481" i="1"/>
  <c r="AV482" i="1"/>
  <c r="AU482" i="1"/>
  <c r="AV504" i="1"/>
  <c r="AU504" i="1"/>
  <c r="AV502" i="1"/>
  <c r="AU502" i="1"/>
  <c r="AV473" i="1"/>
  <c r="AU473" i="1"/>
  <c r="AV500" i="1"/>
  <c r="AU500" i="1"/>
  <c r="AV477" i="1"/>
  <c r="AU477" i="1"/>
  <c r="AT513" i="1"/>
  <c r="AV478" i="1"/>
  <c r="AU478" i="1"/>
  <c r="AT514" i="1"/>
  <c r="AT812" i="1"/>
  <c r="AT604" i="1"/>
  <c r="AT553" i="1"/>
  <c r="AT560" i="1"/>
  <c r="AT541" i="1"/>
  <c r="AT742" i="1"/>
  <c r="AT865" i="1"/>
  <c r="AT802" i="1"/>
  <c r="AT530" i="1"/>
  <c r="AV616" i="1"/>
  <c r="AU817" i="1"/>
  <c r="AU858" i="1"/>
  <c r="AV622" i="1"/>
  <c r="AU800" i="1"/>
  <c r="AU863" i="1"/>
  <c r="AU728" i="1"/>
  <c r="AU836" i="1"/>
  <c r="AU713" i="1"/>
  <c r="AV841" i="1"/>
  <c r="AU841" i="1"/>
  <c r="AV722" i="1"/>
  <c r="AU722" i="1"/>
  <c r="AV698" i="1"/>
  <c r="AU698" i="1"/>
  <c r="AV610" i="1"/>
  <c r="AU610" i="1"/>
  <c r="AV855" i="1"/>
  <c r="AU855" i="1"/>
  <c r="AV806" i="1"/>
  <c r="AU806" i="1"/>
  <c r="AV744" i="1"/>
  <c r="AU744" i="1"/>
  <c r="AT570" i="1"/>
  <c r="AT820" i="1"/>
  <c r="AT725" i="1"/>
  <c r="AT861" i="1"/>
  <c r="AT747" i="1"/>
  <c r="AT731" i="1"/>
  <c r="AT716" i="1"/>
  <c r="AT569" i="1"/>
  <c r="AT808" i="1"/>
  <c r="AT847" i="1"/>
  <c r="AT819" i="1"/>
  <c r="AT737" i="1"/>
  <c r="AT724" i="1"/>
  <c r="AT707" i="1"/>
  <c r="AT860" i="1"/>
  <c r="AT826" i="1"/>
  <c r="AT746" i="1"/>
  <c r="AT730" i="1"/>
  <c r="AT715" i="1"/>
  <c r="AT568" i="1"/>
  <c r="AV859" i="1"/>
  <c r="AU859" i="1"/>
  <c r="AV825" i="1"/>
  <c r="AU825" i="1"/>
  <c r="AV736" i="1"/>
  <c r="AU736" i="1"/>
  <c r="AV693" i="1"/>
  <c r="AU693" i="1"/>
  <c r="AV832" i="1"/>
  <c r="AU832" i="1"/>
  <c r="AV810" i="1"/>
  <c r="AU810" i="1"/>
  <c r="AV741" i="1"/>
  <c r="AU741" i="1"/>
  <c r="AV703" i="1"/>
  <c r="AU703" i="1"/>
  <c r="AV623" i="1"/>
  <c r="AU623" i="1"/>
  <c r="AV607" i="1"/>
  <c r="AU607" i="1"/>
  <c r="AV604" i="1"/>
  <c r="AU604" i="1"/>
  <c r="AU603" i="1"/>
  <c r="AV603" i="1"/>
  <c r="AU567" i="1"/>
  <c r="AV567" i="1"/>
  <c r="AV519" i="1"/>
  <c r="AU519" i="1"/>
  <c r="AV837" i="1"/>
  <c r="AU837" i="1"/>
  <c r="AU802" i="1"/>
  <c r="AV802" i="1"/>
  <c r="AV742" i="1"/>
  <c r="AU742" i="1"/>
  <c r="AV729" i="1"/>
  <c r="AU729" i="1"/>
  <c r="AV845" i="1"/>
  <c r="AU845" i="1"/>
  <c r="AV824" i="1"/>
  <c r="AU824" i="1"/>
  <c r="AV807" i="1"/>
  <c r="AU807" i="1"/>
  <c r="AV735" i="1"/>
  <c r="AU735" i="1"/>
  <c r="AV695" i="1"/>
  <c r="AU695" i="1"/>
  <c r="AV618" i="1"/>
  <c r="AU618" i="1"/>
  <c r="AV865" i="1"/>
  <c r="AU865" i="1"/>
  <c r="AV856" i="1"/>
  <c r="AU856" i="1"/>
  <c r="AV846" i="1"/>
  <c r="AU846" i="1"/>
  <c r="AV818" i="1"/>
  <c r="AU818" i="1"/>
  <c r="AV812" i="1"/>
  <c r="AU812" i="1"/>
  <c r="AV745" i="1"/>
  <c r="AU745" i="1"/>
  <c r="AV723" i="1"/>
  <c r="AU723" i="1"/>
  <c r="AV714" i="1"/>
  <c r="AU714" i="1"/>
  <c r="AV706" i="1"/>
  <c r="AU706" i="1"/>
  <c r="AV864" i="1"/>
  <c r="AU864" i="1"/>
  <c r="AV834" i="1"/>
  <c r="AU834" i="1"/>
  <c r="AV811" i="1"/>
  <c r="AU811" i="1"/>
  <c r="AV801" i="1"/>
  <c r="AU801" i="1"/>
  <c r="AV758" i="1"/>
  <c r="AU758" i="1"/>
  <c r="AV733" i="1"/>
  <c r="AU733" i="1"/>
  <c r="AV705" i="1"/>
  <c r="AU705" i="1"/>
  <c r="AV696" i="1"/>
  <c r="AU696" i="1"/>
  <c r="AV692" i="1"/>
  <c r="AU692" i="1"/>
  <c r="AV625" i="1"/>
  <c r="AU625" i="1"/>
  <c r="AV620" i="1"/>
  <c r="AU620" i="1"/>
  <c r="AV608" i="1"/>
  <c r="AU608" i="1"/>
  <c r="AV602" i="1"/>
  <c r="AU602" i="1"/>
  <c r="AV577" i="1"/>
  <c r="AU577" i="1"/>
  <c r="AV611" i="1"/>
  <c r="AU611" i="1"/>
  <c r="AJ873" i="1"/>
  <c r="AK872" i="1"/>
  <c r="AK873" i="1" s="1"/>
  <c r="AS873" i="1"/>
  <c r="AS874" i="1"/>
  <c r="AJ874" i="1"/>
  <c r="AI663" i="1"/>
  <c r="AG872" i="1"/>
  <c r="AI848" i="1"/>
  <c r="AI813" i="1"/>
  <c r="AI554" i="1"/>
  <c r="AI593" i="1"/>
  <c r="AI821" i="1"/>
  <c r="AI827" i="1"/>
  <c r="AI571" i="1"/>
  <c r="AG870" i="1"/>
  <c r="AI638" i="1"/>
  <c r="AI561" i="1"/>
  <c r="AI866" i="1"/>
  <c r="AI572" i="1"/>
  <c r="AI777" i="1"/>
  <c r="A875" i="1"/>
  <c r="AI764" i="1"/>
  <c r="AI605" i="1"/>
  <c r="AI787" i="1"/>
  <c r="AI582" i="1"/>
  <c r="AI748" i="1"/>
  <c r="AI717" i="1"/>
  <c r="AI645" i="1"/>
  <c r="AI797" i="1"/>
  <c r="AH875" i="1"/>
  <c r="AI573" i="1"/>
  <c r="AI687" i="1"/>
  <c r="AI738" i="1"/>
  <c r="AG874" i="1"/>
  <c r="AI867" i="1"/>
  <c r="AI868" i="1" s="1"/>
  <c r="AI869" i="1"/>
  <c r="AI676" i="1"/>
  <c r="AI677" i="1" s="1"/>
  <c r="AI628" i="1"/>
  <c r="AI542" i="1"/>
  <c r="AI531" i="1"/>
  <c r="AI726" i="1"/>
  <c r="AI708" i="1"/>
  <c r="AH874" i="1"/>
  <c r="AI653" i="1"/>
  <c r="AI654" i="1" s="1"/>
  <c r="AI639" i="1"/>
  <c r="AI664" i="1"/>
  <c r="D875" i="1"/>
  <c r="AG873" i="1"/>
  <c r="AI574" i="1"/>
  <c r="AI870" i="1"/>
  <c r="AI871" i="1" s="1"/>
  <c r="A876" i="1"/>
  <c r="D876" i="1" s="1"/>
  <c r="AT571" i="1" l="1"/>
  <c r="AU571" i="1" s="1"/>
  <c r="AV514" i="1"/>
  <c r="AU514" i="1"/>
  <c r="AV489" i="1"/>
  <c r="AU489" i="1"/>
  <c r="AV486" i="1"/>
  <c r="AU486" i="1"/>
  <c r="AV496" i="1"/>
  <c r="AU496" i="1"/>
  <c r="AV487" i="1"/>
  <c r="AU487" i="1"/>
  <c r="AV507" i="1"/>
  <c r="AU507" i="1"/>
  <c r="AV508" i="1"/>
  <c r="AU508" i="1"/>
  <c r="AV509" i="1"/>
  <c r="AU509" i="1"/>
  <c r="AV510" i="1"/>
  <c r="AU510" i="1"/>
  <c r="AV511" i="1"/>
  <c r="AU511" i="1"/>
  <c r="AV512" i="1"/>
  <c r="AU512" i="1"/>
  <c r="AV513" i="1"/>
  <c r="AU513" i="1"/>
  <c r="AV495" i="1"/>
  <c r="AU495" i="1"/>
  <c r="AV493" i="1"/>
  <c r="AU493" i="1"/>
  <c r="AV505" i="1"/>
  <c r="AU505" i="1"/>
  <c r="AV506" i="1"/>
  <c r="AU506" i="1"/>
  <c r="AV488" i="1"/>
  <c r="AU488" i="1"/>
  <c r="AV490" i="1"/>
  <c r="AU490" i="1"/>
  <c r="AV491" i="1"/>
  <c r="AU491" i="1"/>
  <c r="AV492" i="1"/>
  <c r="AU492" i="1"/>
  <c r="AV494" i="1"/>
  <c r="AU494" i="1"/>
  <c r="AV497" i="1"/>
  <c r="AU497" i="1"/>
  <c r="AV498" i="1"/>
  <c r="AU498" i="1"/>
  <c r="AT870" i="1"/>
  <c r="AU870" i="1" s="1"/>
  <c r="AT869" i="1"/>
  <c r="AT868" i="1"/>
  <c r="AT867" i="1"/>
  <c r="AT554" i="1"/>
  <c r="AT605" i="1"/>
  <c r="AT813" i="1"/>
  <c r="AT531" i="1"/>
  <c r="AT866" i="1"/>
  <c r="AT542" i="1"/>
  <c r="AT561" i="1"/>
  <c r="AV530" i="1"/>
  <c r="AU530" i="1"/>
  <c r="AV541" i="1"/>
  <c r="AU541" i="1"/>
  <c r="AV560" i="1"/>
  <c r="AU560" i="1"/>
  <c r="AU553" i="1"/>
  <c r="AV553" i="1"/>
  <c r="AT574" i="1"/>
  <c r="AT573" i="1"/>
  <c r="AT708" i="1"/>
  <c r="AT738" i="1"/>
  <c r="AT717" i="1"/>
  <c r="AT726" i="1"/>
  <c r="AT821" i="1"/>
  <c r="AT848" i="1"/>
  <c r="AT748" i="1"/>
  <c r="AT572" i="1"/>
  <c r="AV715" i="1"/>
  <c r="AU715" i="1"/>
  <c r="AV746" i="1"/>
  <c r="AU746" i="1"/>
  <c r="AV724" i="1"/>
  <c r="AU724" i="1"/>
  <c r="AV847" i="1"/>
  <c r="AU847" i="1"/>
  <c r="AV569" i="1"/>
  <c r="AU569" i="1"/>
  <c r="AV747" i="1"/>
  <c r="AU747" i="1"/>
  <c r="AV861" i="1"/>
  <c r="AU861" i="1"/>
  <c r="AV571" i="1"/>
  <c r="AV568" i="1"/>
  <c r="AU568" i="1"/>
  <c r="AV730" i="1"/>
  <c r="AU730" i="1"/>
  <c r="AV826" i="1"/>
  <c r="AU826" i="1"/>
  <c r="AV860" i="1"/>
  <c r="AU860" i="1"/>
  <c r="AV707" i="1"/>
  <c r="AU707" i="1"/>
  <c r="AV737" i="1"/>
  <c r="AU737" i="1"/>
  <c r="AV819" i="1"/>
  <c r="AU819" i="1"/>
  <c r="AV808" i="1"/>
  <c r="AU808" i="1"/>
  <c r="AV716" i="1"/>
  <c r="AU716" i="1"/>
  <c r="AV731" i="1"/>
  <c r="AU731" i="1"/>
  <c r="AV725" i="1"/>
  <c r="AU725" i="1"/>
  <c r="AV820" i="1"/>
  <c r="AU820" i="1"/>
  <c r="AV570" i="1"/>
  <c r="AU570" i="1"/>
  <c r="AT871" i="1"/>
  <c r="AV871" i="1" s="1"/>
  <c r="AK874" i="1"/>
  <c r="AK875" i="1" s="1"/>
  <c r="AV870" i="1"/>
  <c r="AJ875" i="1"/>
  <c r="AS875" i="1"/>
  <c r="AS876" i="1"/>
  <c r="AJ876" i="1"/>
  <c r="AI872" i="1"/>
  <c r="AI788" i="1"/>
  <c r="AI789" i="1" s="1"/>
  <c r="AI646" i="1"/>
  <c r="AI814" i="1"/>
  <c r="AI543" i="1"/>
  <c r="AI718" i="1"/>
  <c r="AI678" i="1"/>
  <c r="AI849" i="1"/>
  <c r="AG875" i="1"/>
  <c r="AI778" i="1"/>
  <c r="AI822" i="1"/>
  <c r="AI594" i="1"/>
  <c r="AI532" i="1"/>
  <c r="AI665" i="1"/>
  <c r="AI709" i="1"/>
  <c r="AI629" i="1"/>
  <c r="AI630" i="1" s="1"/>
  <c r="AI583" i="1"/>
  <c r="AI765" i="1"/>
  <c r="AI562" i="1"/>
  <c r="AI798" i="1"/>
  <c r="AI688" i="1"/>
  <c r="AI828" i="1"/>
  <c r="AI655" i="1"/>
  <c r="A877" i="1"/>
  <c r="D877" i="1" s="1"/>
  <c r="AH877" i="1"/>
  <c r="AI873" i="1"/>
  <c r="AI640" i="1"/>
  <c r="AI829" i="1"/>
  <c r="AI555" i="1"/>
  <c r="AH876" i="1"/>
  <c r="AG876" i="1"/>
  <c r="AI749" i="1"/>
  <c r="AT789" i="1" l="1"/>
  <c r="AT872" i="1"/>
  <c r="AV872" i="1" s="1"/>
  <c r="AT532" i="1"/>
  <c r="AT555" i="1"/>
  <c r="AT562" i="1"/>
  <c r="AT543" i="1"/>
  <c r="AT814" i="1"/>
  <c r="AU561" i="1"/>
  <c r="AV561" i="1"/>
  <c r="AU542" i="1"/>
  <c r="AV542" i="1"/>
  <c r="AU866" i="1"/>
  <c r="AV866" i="1"/>
  <c r="AU813" i="1"/>
  <c r="AV813" i="1"/>
  <c r="AV605" i="1"/>
  <c r="AU605" i="1"/>
  <c r="AV867" i="1"/>
  <c r="AU867" i="1"/>
  <c r="AV869" i="1"/>
  <c r="AU869" i="1"/>
  <c r="AV531" i="1"/>
  <c r="AU531" i="1"/>
  <c r="AV554" i="1"/>
  <c r="AU554" i="1"/>
  <c r="AU868" i="1"/>
  <c r="AV868" i="1"/>
  <c r="AT829" i="1"/>
  <c r="AT749" i="1"/>
  <c r="AT849" i="1"/>
  <c r="AT822" i="1"/>
  <c r="AT709" i="1"/>
  <c r="AT828" i="1"/>
  <c r="AT873" i="1"/>
  <c r="AV873" i="1" s="1"/>
  <c r="AT718" i="1"/>
  <c r="AV748" i="1"/>
  <c r="AU748" i="1"/>
  <c r="AK876" i="1"/>
  <c r="AV572" i="1"/>
  <c r="AU572" i="1"/>
  <c r="AV717" i="1"/>
  <c r="AU717" i="1"/>
  <c r="AV738" i="1"/>
  <c r="AU738" i="1"/>
  <c r="AU871" i="1"/>
  <c r="AV848" i="1"/>
  <c r="AU848" i="1"/>
  <c r="AV821" i="1"/>
  <c r="AU821" i="1"/>
  <c r="AV726" i="1"/>
  <c r="AU726" i="1"/>
  <c r="AV789" i="1"/>
  <c r="AU789" i="1"/>
  <c r="AV708" i="1"/>
  <c r="AU708" i="1"/>
  <c r="AU573" i="1"/>
  <c r="AV573" i="1"/>
  <c r="AU574" i="1"/>
  <c r="AV574" i="1"/>
  <c r="AJ877" i="1"/>
  <c r="AU872" i="1"/>
  <c r="AS877" i="1"/>
  <c r="AK877" i="1"/>
  <c r="AU873" i="1"/>
  <c r="AI830" i="1"/>
  <c r="AI790" i="1"/>
  <c r="AI791" i="1" s="1"/>
  <c r="AI631" i="1"/>
  <c r="AI719" i="1"/>
  <c r="AI766" i="1"/>
  <c r="AI689" i="1"/>
  <c r="AI874" i="1"/>
  <c r="A878" i="1"/>
  <c r="A879" i="1" s="1"/>
  <c r="AI815" i="1"/>
  <c r="AI875" i="1"/>
  <c r="AI850" i="1"/>
  <c r="AG877" i="1"/>
  <c r="AI679" i="1"/>
  <c r="AI544" i="1"/>
  <c r="AI710" i="1"/>
  <c r="AI656" i="1"/>
  <c r="AI666" i="1"/>
  <c r="AH878" i="1"/>
  <c r="D878" i="1"/>
  <c r="A880" i="1"/>
  <c r="A881" i="1" s="1"/>
  <c r="D880" i="1"/>
  <c r="AI533" i="1"/>
  <c r="AI584" i="1"/>
  <c r="AI779" i="1"/>
  <c r="AI595" i="1"/>
  <c r="AI563" i="1"/>
  <c r="AI750" i="1"/>
  <c r="AI876" i="1"/>
  <c r="AI851" i="1"/>
  <c r="AH880" i="1"/>
  <c r="AT874" i="1" l="1"/>
  <c r="AU874" i="1" s="1"/>
  <c r="AT791" i="1"/>
  <c r="AT830" i="1"/>
  <c r="AJ879" i="1"/>
  <c r="AS878" i="1"/>
  <c r="AT544" i="1"/>
  <c r="AT563" i="1"/>
  <c r="AT815" i="1"/>
  <c r="AJ878" i="1"/>
  <c r="AT533" i="1"/>
  <c r="AU814" i="1"/>
  <c r="AV814" i="1"/>
  <c r="AU532" i="1"/>
  <c r="AV532" i="1"/>
  <c r="AU543" i="1"/>
  <c r="AV543" i="1"/>
  <c r="AU562" i="1"/>
  <c r="AV562" i="1"/>
  <c r="AU555" i="1"/>
  <c r="AV555" i="1"/>
  <c r="AT851" i="1"/>
  <c r="AT719" i="1"/>
  <c r="AT850" i="1"/>
  <c r="AT750" i="1"/>
  <c r="AT710" i="1"/>
  <c r="AT875" i="1"/>
  <c r="AV875" i="1" s="1"/>
  <c r="AV709" i="1"/>
  <c r="AU709" i="1"/>
  <c r="AV829" i="1"/>
  <c r="AU829" i="1"/>
  <c r="AV718" i="1"/>
  <c r="AU718" i="1"/>
  <c r="AV791" i="1"/>
  <c r="AU791" i="1"/>
  <c r="AV828" i="1"/>
  <c r="AU828" i="1"/>
  <c r="AU822" i="1"/>
  <c r="AV822" i="1"/>
  <c r="AV849" i="1"/>
  <c r="AU849" i="1"/>
  <c r="AV749" i="1"/>
  <c r="AU749" i="1"/>
  <c r="AV830" i="1"/>
  <c r="AU830" i="1"/>
  <c r="AV874" i="1"/>
  <c r="AT876" i="1"/>
  <c r="AV876" i="1" s="1"/>
  <c r="AK878" i="1"/>
  <c r="AS880" i="1"/>
  <c r="AI880" i="1"/>
  <c r="AK880" i="1"/>
  <c r="AJ881" i="1"/>
  <c r="AI852" i="1"/>
  <c r="AI632" i="1"/>
  <c r="AI545" i="1"/>
  <c r="AI720" i="1"/>
  <c r="AI877" i="1"/>
  <c r="AI690" i="1"/>
  <c r="AI780" i="1"/>
  <c r="AI585" i="1"/>
  <c r="AI596" i="1"/>
  <c r="AI767" i="1"/>
  <c r="AG878" i="1"/>
  <c r="AI597" i="1"/>
  <c r="AI711" i="1"/>
  <c r="AI751" i="1"/>
  <c r="A882" i="1"/>
  <c r="AG880" i="1"/>
  <c r="AI657" i="1"/>
  <c r="A883" i="1"/>
  <c r="AI680" i="1"/>
  <c r="AI534" i="1"/>
  <c r="D881" i="1"/>
  <c r="AH881" i="1"/>
  <c r="AI667" i="1"/>
  <c r="AH882" i="1"/>
  <c r="AI768" i="1"/>
  <c r="AI853" i="1"/>
  <c r="AI878" i="1"/>
  <c r="AT632" i="1" l="1"/>
  <c r="AT852" i="1"/>
  <c r="AT534" i="1"/>
  <c r="AT545" i="1"/>
  <c r="AV632" i="1"/>
  <c r="AU632" i="1"/>
  <c r="AU544" i="1"/>
  <c r="AV544" i="1"/>
  <c r="AV533" i="1"/>
  <c r="AU533" i="1"/>
  <c r="AU815" i="1"/>
  <c r="AV815" i="1"/>
  <c r="AV563" i="1"/>
  <c r="AU563" i="1"/>
  <c r="AU875" i="1"/>
  <c r="AT751" i="1"/>
  <c r="AT711" i="1"/>
  <c r="AT720" i="1"/>
  <c r="AT853" i="1"/>
  <c r="AV710" i="1"/>
  <c r="AU710" i="1"/>
  <c r="AV719" i="1"/>
  <c r="AU719" i="1"/>
  <c r="AV852" i="1"/>
  <c r="AU852" i="1"/>
  <c r="AV750" i="1"/>
  <c r="AU750" i="1"/>
  <c r="AU850" i="1"/>
  <c r="AV850" i="1"/>
  <c r="AV851" i="1"/>
  <c r="AU851" i="1"/>
  <c r="AT877" i="1"/>
  <c r="AU877" i="1" s="1"/>
  <c r="AU876" i="1"/>
  <c r="AT878" i="1"/>
  <c r="AU878" i="1" s="1"/>
  <c r="AS881" i="1"/>
  <c r="AK881" i="1"/>
  <c r="AK882" i="1" s="1"/>
  <c r="AT880" i="1"/>
  <c r="AV880" i="1" s="1"/>
  <c r="AJ883" i="1"/>
  <c r="AJ882" i="1"/>
  <c r="AI681" i="1"/>
  <c r="D882" i="1"/>
  <c r="D883" i="1"/>
  <c r="AG881" i="1"/>
  <c r="AI586" i="1"/>
  <c r="AI668" i="1"/>
  <c r="AI658" i="1"/>
  <c r="AI546" i="1"/>
  <c r="A884" i="1"/>
  <c r="AI752" i="1"/>
  <c r="A885" i="1"/>
  <c r="D884" i="1"/>
  <c r="AI535" i="1"/>
  <c r="AI881" i="1"/>
  <c r="AI769" i="1"/>
  <c r="AI781" i="1"/>
  <c r="AH883" i="1"/>
  <c r="AH884" i="1"/>
  <c r="AT546" i="1" l="1"/>
  <c r="AS882" i="1"/>
  <c r="AT535" i="1"/>
  <c r="AV534" i="1"/>
  <c r="AU534" i="1"/>
  <c r="AV545" i="1"/>
  <c r="AU545" i="1"/>
  <c r="AT752" i="1"/>
  <c r="AV853" i="1"/>
  <c r="AU853" i="1"/>
  <c r="AV711" i="1"/>
  <c r="AU711" i="1"/>
  <c r="AV720" i="1"/>
  <c r="AU720" i="1"/>
  <c r="AV751" i="1"/>
  <c r="AU751" i="1"/>
  <c r="AV877" i="1"/>
  <c r="AV878" i="1"/>
  <c r="AT881" i="1"/>
  <c r="AV881" i="1" s="1"/>
  <c r="AK883" i="1"/>
  <c r="AK884" i="1" s="1"/>
  <c r="AS883" i="1"/>
  <c r="AU880" i="1"/>
  <c r="AS884" i="1"/>
  <c r="AJ885" i="1"/>
  <c r="AJ884" i="1"/>
  <c r="AI587" i="1"/>
  <c r="AH885" i="1"/>
  <c r="AI536" i="1"/>
  <c r="AI782" i="1"/>
  <c r="AI547" i="1"/>
  <c r="AI669" i="1"/>
  <c r="A886" i="1"/>
  <c r="AH886" i="1" s="1"/>
  <c r="AG882" i="1"/>
  <c r="AI753" i="1"/>
  <c r="AG884" i="1"/>
  <c r="D885" i="1"/>
  <c r="A887" i="1"/>
  <c r="D886" i="1"/>
  <c r="AI882" i="1"/>
  <c r="AG883" i="1"/>
  <c r="AT536" i="1" l="1"/>
  <c r="AT547" i="1"/>
  <c r="AU546" i="1"/>
  <c r="AV546" i="1"/>
  <c r="AU535" i="1"/>
  <c r="AV535" i="1"/>
  <c r="AT753" i="1"/>
  <c r="AV752" i="1"/>
  <c r="AU752" i="1"/>
  <c r="AT882" i="1"/>
  <c r="AU882" i="1" s="1"/>
  <c r="AU881" i="1"/>
  <c r="AS885" i="1"/>
  <c r="AK885" i="1"/>
  <c r="AK886" i="1" s="1"/>
  <c r="AS886" i="1"/>
  <c r="AJ887" i="1"/>
  <c r="AJ886" i="1"/>
  <c r="AI883" i="1"/>
  <c r="AI548" i="1"/>
  <c r="AG886" i="1"/>
  <c r="AH887" i="1"/>
  <c r="AI670" i="1"/>
  <c r="AG885" i="1"/>
  <c r="AI754" i="1"/>
  <c r="AI588" i="1"/>
  <c r="A888" i="1"/>
  <c r="AI884" i="1"/>
  <c r="D888" i="1"/>
  <c r="A889" i="1"/>
  <c r="D887" i="1"/>
  <c r="AT883" i="1" l="1"/>
  <c r="AU883" i="1" s="1"/>
  <c r="AT548" i="1"/>
  <c r="AV547" i="1"/>
  <c r="AU547" i="1"/>
  <c r="AU536" i="1"/>
  <c r="AV536" i="1"/>
  <c r="AT754" i="1"/>
  <c r="AV753" i="1"/>
  <c r="AU753" i="1"/>
  <c r="AV882" i="1"/>
  <c r="AT884" i="1"/>
  <c r="AU884" i="1" s="1"/>
  <c r="AS887" i="1"/>
  <c r="AK887" i="1"/>
  <c r="AS888" i="1"/>
  <c r="AJ889" i="1"/>
  <c r="AJ888" i="1"/>
  <c r="AG887" i="1"/>
  <c r="AI755" i="1"/>
  <c r="D889" i="1"/>
  <c r="AH888" i="1"/>
  <c r="A890" i="1"/>
  <c r="AG888" i="1"/>
  <c r="AH889" i="1"/>
  <c r="AI885" i="1"/>
  <c r="AI886" i="1" s="1"/>
  <c r="AH890" i="1"/>
  <c r="AV883" i="1" l="1"/>
  <c r="AU548" i="1"/>
  <c r="AV548" i="1"/>
  <c r="AT885" i="1"/>
  <c r="AV885" i="1" s="1"/>
  <c r="AT755" i="1"/>
  <c r="AV754" i="1"/>
  <c r="AU754" i="1"/>
  <c r="AV884" i="1"/>
  <c r="AK888" i="1"/>
  <c r="AK889" i="1" s="1"/>
  <c r="AK890" i="1" s="1"/>
  <c r="AT886" i="1"/>
  <c r="AU886" i="1" s="1"/>
  <c r="AS889" i="1"/>
  <c r="AU885" i="1"/>
  <c r="AJ890" i="1"/>
  <c r="AI887" i="1"/>
  <c r="D890" i="1"/>
  <c r="AI888" i="1"/>
  <c r="AG889" i="1"/>
  <c r="A891" i="1"/>
  <c r="AI756" i="1"/>
  <c r="AI889" i="1"/>
  <c r="AT887" i="1" l="1"/>
  <c r="AV887" i="1" s="1"/>
  <c r="AT756" i="1"/>
  <c r="AV755" i="1"/>
  <c r="AU755" i="1"/>
  <c r="AS890" i="1"/>
  <c r="AT888" i="1"/>
  <c r="AU888" i="1" s="1"/>
  <c r="AJ891" i="1"/>
  <c r="AV886" i="1"/>
  <c r="AU887" i="1"/>
  <c r="AT889" i="1"/>
  <c r="AV889" i="1" s="1"/>
  <c r="AK893" i="1"/>
  <c r="AG890" i="1"/>
  <c r="D891" i="1"/>
  <c r="A892" i="1"/>
  <c r="AH891" i="1"/>
  <c r="AI890" i="1"/>
  <c r="A893" i="1"/>
  <c r="D893" i="1"/>
  <c r="A894" i="1"/>
  <c r="AH894" i="1"/>
  <c r="A895" i="1"/>
  <c r="AJ892" i="1" l="1"/>
  <c r="AV756" i="1"/>
  <c r="AU756" i="1"/>
  <c r="AS891" i="1"/>
  <c r="AV888" i="1"/>
  <c r="AK891" i="1"/>
  <c r="AT890" i="1"/>
  <c r="AV890" i="1" s="1"/>
  <c r="AI893" i="1"/>
  <c r="AS893" i="1"/>
  <c r="AU889" i="1"/>
  <c r="AK894" i="1"/>
  <c r="AJ895" i="1"/>
  <c r="AJ894" i="1"/>
  <c r="D894" i="1"/>
  <c r="AI891" i="1"/>
  <c r="AG891" i="1"/>
  <c r="AH893" i="1"/>
  <c r="AG893" i="1"/>
  <c r="A896" i="1"/>
  <c r="AH896" i="1" s="1"/>
  <c r="A897" i="1"/>
  <c r="D896" i="1"/>
  <c r="AS894" i="1" l="1"/>
  <c r="AT891" i="1"/>
  <c r="AU891" i="1" s="1"/>
  <c r="AU890" i="1"/>
  <c r="AT893" i="1"/>
  <c r="AU893" i="1" s="1"/>
  <c r="AK896" i="1"/>
  <c r="AS896" i="1"/>
  <c r="AI896" i="1"/>
  <c r="AJ897" i="1"/>
  <c r="AG896" i="1"/>
  <c r="A898" i="1"/>
  <c r="AI894" i="1"/>
  <c r="AG894" i="1"/>
  <c r="AH898" i="1"/>
  <c r="AT894" i="1" l="1"/>
  <c r="AV894" i="1" s="1"/>
  <c r="AV891" i="1"/>
  <c r="AV893" i="1"/>
  <c r="AK898" i="1"/>
  <c r="AT896" i="1"/>
  <c r="A899" i="1"/>
  <c r="A900" i="1"/>
  <c r="D898" i="1"/>
  <c r="D900" i="1"/>
  <c r="AH899" i="1"/>
  <c r="A901" i="1"/>
  <c r="D899" i="1"/>
  <c r="AJ899" i="1" l="1"/>
  <c r="AU894" i="1"/>
  <c r="AI898" i="1"/>
  <c r="AS898" i="1"/>
  <c r="AS899" i="1"/>
  <c r="AK899" i="1"/>
  <c r="AS900" i="1"/>
  <c r="AV896" i="1"/>
  <c r="AU896" i="1"/>
  <c r="AJ901" i="1"/>
  <c r="AJ900" i="1"/>
  <c r="AH900" i="1"/>
  <c r="AI899" i="1"/>
  <c r="AG899" i="1"/>
  <c r="AH901" i="1"/>
  <c r="AG900" i="1"/>
  <c r="D901" i="1"/>
  <c r="AG898" i="1"/>
  <c r="A902" i="1"/>
  <c r="A903" i="1"/>
  <c r="D902" i="1"/>
  <c r="AK900" i="1" l="1"/>
  <c r="AT898" i="1"/>
  <c r="AV898" i="1" s="1"/>
  <c r="AK901" i="1"/>
  <c r="AT899" i="1"/>
  <c r="AV899" i="1" s="1"/>
  <c r="AS901" i="1"/>
  <c r="AS902" i="1"/>
  <c r="AJ903" i="1"/>
  <c r="AJ902" i="1"/>
  <c r="AI900" i="1"/>
  <c r="AH902" i="1"/>
  <c r="D903" i="1"/>
  <c r="AH903" i="1"/>
  <c r="A904" i="1"/>
  <c r="A905" i="1" s="1"/>
  <c r="AG901" i="1"/>
  <c r="AI901" i="1"/>
  <c r="AG902" i="1"/>
  <c r="D905" i="1"/>
  <c r="AU898" i="1" l="1"/>
  <c r="AK902" i="1"/>
  <c r="AT900" i="1"/>
  <c r="AU900" i="1" s="1"/>
  <c r="AU899" i="1"/>
  <c r="AS903" i="1"/>
  <c r="AK903" i="1"/>
  <c r="AT901" i="1"/>
  <c r="AV901" i="1" s="1"/>
  <c r="AS905" i="1"/>
  <c r="AJ905" i="1"/>
  <c r="AJ904" i="1"/>
  <c r="AH904" i="1"/>
  <c r="AI902" i="1"/>
  <c r="AG905" i="1"/>
  <c r="AG903" i="1"/>
  <c r="A906" i="1"/>
  <c r="AH906" i="1" s="1"/>
  <c r="A907" i="1"/>
  <c r="AH905" i="1"/>
  <c r="D904" i="1"/>
  <c r="AI903" i="1"/>
  <c r="D906" i="1"/>
  <c r="AV900" i="1" l="1"/>
  <c r="AK904" i="1"/>
  <c r="AK905" i="1" s="1"/>
  <c r="AS904" i="1"/>
  <c r="AT902" i="1"/>
  <c r="AV902" i="1" s="1"/>
  <c r="AU901" i="1"/>
  <c r="AT903" i="1"/>
  <c r="AV903" i="1" s="1"/>
  <c r="AS906" i="1"/>
  <c r="AK906" i="1"/>
  <c r="AJ907" i="1"/>
  <c r="AJ906" i="1"/>
  <c r="AH907" i="1"/>
  <c r="AG904" i="1"/>
  <c r="AI904" i="1"/>
  <c r="D907" i="1"/>
  <c r="A908" i="1"/>
  <c r="AG906" i="1"/>
  <c r="AU902" i="1" l="1"/>
  <c r="AK907" i="1"/>
  <c r="AT904" i="1"/>
  <c r="AU904" i="1" s="1"/>
  <c r="AS907" i="1"/>
  <c r="AU903" i="1"/>
  <c r="AJ908" i="1"/>
  <c r="AI905" i="1"/>
  <c r="A909" i="1"/>
  <c r="AI906" i="1"/>
  <c r="AG907" i="1"/>
  <c r="AH908" i="1"/>
  <c r="D908" i="1"/>
  <c r="AT905" i="1" l="1"/>
  <c r="AV905" i="1" s="1"/>
  <c r="AJ909" i="1"/>
  <c r="AV904" i="1"/>
  <c r="AK908" i="1"/>
  <c r="AT906" i="1"/>
  <c r="AV906" i="1" s="1"/>
  <c r="AS908" i="1"/>
  <c r="AK910" i="1"/>
  <c r="A910" i="1"/>
  <c r="A911" i="1" s="1"/>
  <c r="AH911" i="1"/>
  <c r="AG908" i="1"/>
  <c r="AI907" i="1"/>
  <c r="AH910" i="1"/>
  <c r="D910" i="1"/>
  <c r="A912" i="1"/>
  <c r="A913" i="1" s="1"/>
  <c r="AH912" i="1"/>
  <c r="AI908" i="1"/>
  <c r="D911" i="1"/>
  <c r="AJ911" i="1" l="1"/>
  <c r="AI910" i="1"/>
  <c r="AS910" i="1"/>
  <c r="AU905" i="1"/>
  <c r="AT907" i="1"/>
  <c r="AU907" i="1" s="1"/>
  <c r="AU906" i="1"/>
  <c r="AS911" i="1"/>
  <c r="AT908" i="1"/>
  <c r="AU908" i="1" s="1"/>
  <c r="AK911" i="1"/>
  <c r="AK912" i="1" s="1"/>
  <c r="AJ913" i="1"/>
  <c r="AJ912" i="1"/>
  <c r="AI911" i="1"/>
  <c r="D913" i="1"/>
  <c r="AG910" i="1"/>
  <c r="AH913" i="1"/>
  <c r="A914" i="1"/>
  <c r="D912" i="1"/>
  <c r="AG911" i="1"/>
  <c r="AH914" i="1"/>
  <c r="A915" i="1"/>
  <c r="D915" i="1"/>
  <c r="AH915" i="1"/>
  <c r="AT910" i="1" l="1"/>
  <c r="AV907" i="1"/>
  <c r="AK913" i="1"/>
  <c r="AK914" i="1" s="1"/>
  <c r="AK915" i="1" s="1"/>
  <c r="AT911" i="1"/>
  <c r="AU911" i="1" s="1"/>
  <c r="AV908" i="1"/>
  <c r="AS915" i="1"/>
  <c r="AV910" i="1"/>
  <c r="AU910" i="1"/>
  <c r="AJ915" i="1"/>
  <c r="AJ914" i="1"/>
  <c r="AG915" i="1"/>
  <c r="D914" i="1"/>
  <c r="AI912" i="1"/>
  <c r="AG913" i="1"/>
  <c r="AG912" i="1"/>
  <c r="A916" i="1"/>
  <c r="AV911" i="1" l="1"/>
  <c r="AS914" i="1"/>
  <c r="AK917" i="1"/>
  <c r="AJ916" i="1"/>
  <c r="D932" i="1"/>
  <c r="AH932" i="1"/>
  <c r="A917" i="1"/>
  <c r="AI913" i="1"/>
  <c r="A918" i="1"/>
  <c r="AG914" i="1"/>
  <c r="A919" i="1"/>
  <c r="A920" i="1" s="1"/>
  <c r="D917" i="1"/>
  <c r="AH917" i="1"/>
  <c r="D920" i="1"/>
  <c r="AH919" i="1"/>
  <c r="D918" i="1"/>
  <c r="D919" i="1"/>
  <c r="AH918" i="1"/>
  <c r="AI917" i="1" l="1"/>
  <c r="AS917" i="1"/>
  <c r="AK932" i="1"/>
  <c r="AS932" i="1"/>
  <c r="AK931" i="1"/>
  <c r="AS920" i="1"/>
  <c r="AS919" i="1"/>
  <c r="AS918" i="1"/>
  <c r="AK918" i="1"/>
  <c r="AK919" i="1" s="1"/>
  <c r="AJ920" i="1"/>
  <c r="AJ919" i="1"/>
  <c r="AJ918" i="1"/>
  <c r="AC932" i="1"/>
  <c r="AG932" i="1"/>
  <c r="AI932" i="1"/>
  <c r="AD932" i="1"/>
  <c r="AI914" i="1"/>
  <c r="AG919" i="1"/>
  <c r="AI915" i="1"/>
  <c r="AG918" i="1"/>
  <c r="AI918" i="1"/>
  <c r="AH920" i="1"/>
  <c r="A921" i="1"/>
  <c r="AG917" i="1"/>
  <c r="AG920" i="1"/>
  <c r="A922" i="1"/>
  <c r="AT914" i="1" l="1"/>
  <c r="AV914" i="1" s="1"/>
  <c r="AJ921" i="1"/>
  <c r="AT915" i="1"/>
  <c r="AU915" i="1" s="1"/>
  <c r="AT917" i="1"/>
  <c r="AV917" i="1" s="1"/>
  <c r="AU914" i="1"/>
  <c r="AK920" i="1"/>
  <c r="AT932" i="1"/>
  <c r="AT918" i="1"/>
  <c r="AI919" i="1"/>
  <c r="AI920" i="1"/>
  <c r="A923" i="1"/>
  <c r="AH922" i="1"/>
  <c r="D922" i="1"/>
  <c r="AV915" i="1" l="1"/>
  <c r="AI922" i="1"/>
  <c r="AS922" i="1"/>
  <c r="AT919" i="1"/>
  <c r="AV919" i="1" s="1"/>
  <c r="AU917" i="1"/>
  <c r="AJ923" i="1"/>
  <c r="AT920" i="1"/>
  <c r="AV920" i="1" s="1"/>
  <c r="AV932" i="1"/>
  <c r="AU932" i="1"/>
  <c r="AV918" i="1"/>
  <c r="AU918" i="1"/>
  <c r="A924" i="1"/>
  <c r="D923" i="1"/>
  <c r="AG922" i="1"/>
  <c r="AH923" i="1"/>
  <c r="AT922" i="1" l="1"/>
  <c r="AV922" i="1" s="1"/>
  <c r="AU919" i="1"/>
  <c r="AS923" i="1"/>
  <c r="AK923" i="1"/>
  <c r="AU920" i="1"/>
  <c r="AJ924" i="1"/>
  <c r="AI923" i="1"/>
  <c r="AH924" i="1"/>
  <c r="A925" i="1"/>
  <c r="D924" i="1"/>
  <c r="AG923" i="1"/>
  <c r="AU922" i="1" l="1"/>
  <c r="AT923" i="1"/>
  <c r="AV923" i="1" s="1"/>
  <c r="AK924" i="1"/>
  <c r="AS924" i="1"/>
  <c r="AJ925" i="1"/>
  <c r="D925" i="1"/>
  <c r="AH925" i="1"/>
  <c r="AI924" i="1"/>
  <c r="AG924" i="1"/>
  <c r="A926" i="1"/>
  <c r="AS925" i="1" l="1"/>
  <c r="AU923" i="1"/>
  <c r="AK925" i="1"/>
  <c r="AT924" i="1"/>
  <c r="AU924" i="1" s="1"/>
  <c r="AJ926" i="1"/>
  <c r="D926" i="1"/>
  <c r="AG925" i="1"/>
  <c r="AH926" i="1"/>
  <c r="AI925" i="1"/>
  <c r="A927" i="1"/>
  <c r="AS926" i="1" l="1"/>
  <c r="AT925" i="1"/>
  <c r="AU925" i="1" s="1"/>
  <c r="AK926" i="1"/>
  <c r="AV924" i="1"/>
  <c r="AJ927" i="1"/>
  <c r="AH927" i="1"/>
  <c r="A928" i="1"/>
  <c r="D927" i="1"/>
  <c r="AI926" i="1"/>
  <c r="AG926" i="1"/>
  <c r="AV925" i="1" l="1"/>
  <c r="AT926" i="1"/>
  <c r="AU926" i="1" s="1"/>
  <c r="AK927" i="1"/>
  <c r="AS927" i="1"/>
  <c r="AJ928" i="1"/>
  <c r="A929" i="1"/>
  <c r="AG927" i="1"/>
  <c r="D928" i="1"/>
  <c r="AI927" i="1"/>
  <c r="AH928" i="1"/>
  <c r="AV926" i="1" l="1"/>
  <c r="AS928" i="1"/>
  <c r="AT927" i="1"/>
  <c r="AU927" i="1" s="1"/>
  <c r="AK928" i="1"/>
  <c r="AJ929" i="1"/>
  <c r="AG928" i="1"/>
  <c r="AI928" i="1"/>
  <c r="A930" i="1"/>
  <c r="AH929" i="1"/>
  <c r="D929" i="1"/>
  <c r="AS929" i="1" l="1"/>
  <c r="AK929" i="1"/>
  <c r="AT928" i="1"/>
  <c r="AV928" i="1" s="1"/>
  <c r="AV927" i="1"/>
  <c r="AJ930" i="1"/>
  <c r="AI929" i="1"/>
  <c r="A931" i="1"/>
  <c r="D931" i="1"/>
  <c r="AG929" i="1"/>
  <c r="AT929" i="1" l="1"/>
  <c r="AU928" i="1"/>
  <c r="AS931" i="1"/>
  <c r="AI931" i="1"/>
  <c r="AJ784" i="1"/>
  <c r="B784" i="1" s="1"/>
  <c r="C784" i="1" s="1"/>
  <c r="AJ86" i="1"/>
  <c r="B86" i="1" s="1"/>
  <c r="C86" i="1" s="1"/>
  <c r="AJ418" i="1"/>
  <c r="B418" i="1" s="1"/>
  <c r="C418" i="1" s="1"/>
  <c r="AJ695" i="1"/>
  <c r="B695" i="1" s="1"/>
  <c r="C695" i="1" s="1"/>
  <c r="AJ855" i="1"/>
  <c r="B855" i="1" s="1"/>
  <c r="C855" i="1" s="1"/>
  <c r="AJ399" i="1"/>
  <c r="B399" i="1" s="1"/>
  <c r="C399" i="1" s="1"/>
  <c r="AJ195" i="1"/>
  <c r="B195" i="1" s="1"/>
  <c r="C195" i="1" s="1"/>
  <c r="AJ485" i="1"/>
  <c r="B485" i="1" s="1"/>
  <c r="C485" i="1" s="1"/>
  <c r="AJ315" i="1"/>
  <c r="B315" i="1" s="1"/>
  <c r="C315" i="1" s="1"/>
  <c r="AJ452" i="1"/>
  <c r="B452" i="1" s="1"/>
  <c r="C452" i="1" s="1"/>
  <c r="AJ650" i="1"/>
  <c r="B650" i="1" s="1"/>
  <c r="C650" i="1" s="1"/>
  <c r="AJ642" i="1"/>
  <c r="B642" i="1" s="1"/>
  <c r="C642" i="1" s="1"/>
  <c r="AJ526" i="1"/>
  <c r="B526" i="1" s="1"/>
  <c r="C526" i="1" s="1"/>
  <c r="AJ625" i="1"/>
  <c r="B625" i="1" s="1"/>
  <c r="C625" i="1" s="1"/>
  <c r="AJ610" i="1"/>
  <c r="B610" i="1" s="1"/>
  <c r="C610" i="1" s="1"/>
  <c r="AJ17" i="1"/>
  <c r="B17" i="1" s="1"/>
  <c r="C17" i="1" s="1"/>
  <c r="AJ774" i="1"/>
  <c r="B774" i="1" s="1"/>
  <c r="C774" i="1" s="1"/>
  <c r="K2" i="2"/>
  <c r="AJ817" i="1"/>
  <c r="B817" i="1" s="1"/>
  <c r="C817" i="1" s="1"/>
  <c r="AJ804" i="1"/>
  <c r="B804" i="1" s="1"/>
  <c r="C804" i="1" s="1"/>
  <c r="AJ468" i="1"/>
  <c r="B468" i="1" s="1"/>
  <c r="C468" i="1" s="1"/>
  <c r="AJ616" i="1"/>
  <c r="B616" i="1" s="1"/>
  <c r="C616" i="1" s="1"/>
  <c r="AJ735" i="1"/>
  <c r="B735" i="1" s="1"/>
  <c r="C735" i="1" s="1"/>
  <c r="AJ436" i="1"/>
  <c r="B436" i="1" s="1"/>
  <c r="C436" i="1" s="1"/>
  <c r="AJ740" i="1"/>
  <c r="B740" i="1" s="1"/>
  <c r="C740" i="1" s="1"/>
  <c r="AJ841" i="1"/>
  <c r="B841" i="1" s="1"/>
  <c r="C841" i="1" s="1"/>
  <c r="AJ473" i="1"/>
  <c r="B473" i="1" s="1"/>
  <c r="C473" i="1" s="1"/>
  <c r="AJ360" i="1"/>
  <c r="B360" i="1" s="1"/>
  <c r="C360" i="1" s="1"/>
  <c r="AJ119" i="1"/>
  <c r="B119" i="1" s="1"/>
  <c r="C119" i="1" s="1"/>
  <c r="AJ836" i="1"/>
  <c r="B836" i="1" s="1"/>
  <c r="C836" i="1" s="1"/>
  <c r="AJ475" i="1"/>
  <c r="B475" i="1" s="1"/>
  <c r="C475" i="1" s="1"/>
  <c r="AJ607" i="1"/>
  <c r="B607" i="1" s="1"/>
  <c r="C607" i="1" s="1"/>
  <c r="AJ9" i="1"/>
  <c r="B9" i="1" s="1"/>
  <c r="C9" i="1" s="1"/>
  <c r="AJ565" i="1"/>
  <c r="B565" i="1" s="1"/>
  <c r="C565" i="1" s="1"/>
  <c r="AJ31" i="1"/>
  <c r="B31" i="1" s="1"/>
  <c r="C31" i="1" s="1"/>
  <c r="AJ59" i="1"/>
  <c r="B59" i="1" s="1"/>
  <c r="C59" i="1" s="1"/>
  <c r="AJ898" i="1"/>
  <c r="B898" i="1" s="1"/>
  <c r="C898" i="1" s="1"/>
  <c r="AJ863" i="1"/>
  <c r="B863" i="1" s="1"/>
  <c r="C863" i="1" s="1"/>
  <c r="AJ219" i="1"/>
  <c r="B219" i="1" s="1"/>
  <c r="C219" i="1" s="1"/>
  <c r="AJ108" i="1"/>
  <c r="B108" i="1" s="1"/>
  <c r="C108" i="1" s="1"/>
  <c r="AJ648" i="1"/>
  <c r="B648" i="1" s="1"/>
  <c r="C648" i="1" s="1"/>
  <c r="AJ54" i="1"/>
  <c r="B54" i="1" s="1"/>
  <c r="C54" i="1" s="1"/>
  <c r="AJ692" i="1"/>
  <c r="B692" i="1" s="1"/>
  <c r="C692" i="1" s="1"/>
  <c r="AJ728" i="1"/>
  <c r="B728" i="1" s="1"/>
  <c r="C728" i="1" s="1"/>
  <c r="AJ394" i="1"/>
  <c r="B394" i="1" s="1"/>
  <c r="C394" i="1" s="1"/>
  <c r="AJ106" i="1"/>
  <c r="B106" i="1" s="1"/>
  <c r="C106" i="1" s="1"/>
  <c r="AJ383" i="1"/>
  <c r="B383" i="1" s="1"/>
  <c r="C383" i="1" s="1"/>
  <c r="AJ24" i="1"/>
  <c r="B24" i="1" s="1"/>
  <c r="C24" i="1" s="1"/>
  <c r="AJ733" i="1"/>
  <c r="B733" i="1" s="1"/>
  <c r="C733" i="1" s="1"/>
  <c r="AJ450" i="1"/>
  <c r="B450" i="1" s="1"/>
  <c r="C450" i="1" s="1"/>
  <c r="AJ324" i="1"/>
  <c r="B324" i="1" s="1"/>
  <c r="C324" i="1" s="1"/>
  <c r="AJ221" i="1"/>
  <c r="B221" i="1" s="1"/>
  <c r="C221" i="1" s="1"/>
  <c r="AJ100" i="1"/>
  <c r="B100" i="1" s="1"/>
  <c r="C100" i="1" s="1"/>
  <c r="AJ363" i="1"/>
  <c r="B363" i="1" s="1"/>
  <c r="C363" i="1" s="1"/>
  <c r="AJ703" i="1"/>
  <c r="B703" i="1" s="1"/>
  <c r="C703" i="1" s="1"/>
  <c r="AJ618" i="1"/>
  <c r="B618" i="1" s="1"/>
  <c r="C618" i="1" s="1"/>
  <c r="AJ557" i="1"/>
  <c r="B557" i="1" s="1"/>
  <c r="C557" i="1" s="1"/>
  <c r="AJ84" i="1"/>
  <c r="B84" i="1" s="1"/>
  <c r="C84" i="1" s="1"/>
  <c r="AJ538" i="1"/>
  <c r="B538" i="1" s="1"/>
  <c r="C538" i="1" s="1"/>
  <c r="AJ438" i="1"/>
  <c r="B438" i="1" s="1"/>
  <c r="C438" i="1" s="1"/>
  <c r="AJ396" i="1"/>
  <c r="B396" i="1" s="1"/>
  <c r="C396" i="1" s="1"/>
  <c r="AJ19" i="1"/>
  <c r="B19" i="1" s="1"/>
  <c r="C19" i="1" s="1"/>
  <c r="AJ317" i="1"/>
  <c r="B317" i="1" s="1"/>
  <c r="C317" i="1" s="1"/>
  <c r="AJ413" i="1"/>
  <c r="B413" i="1" s="1"/>
  <c r="C413" i="1" s="1"/>
  <c r="E2" i="2"/>
  <c r="AJ214" i="1"/>
  <c r="B214" i="1" s="1"/>
  <c r="C214" i="1" s="1"/>
  <c r="AJ216" i="1"/>
  <c r="B216" i="1" s="1"/>
  <c r="C216" i="1" s="1"/>
  <c r="AJ462" i="1"/>
  <c r="B462" i="1" s="1"/>
  <c r="C462" i="1" s="1"/>
  <c r="AJ613" i="1"/>
  <c r="B613" i="1" s="1"/>
  <c r="C613" i="1" s="1"/>
  <c r="AJ660" i="1"/>
  <c r="B660" i="1" s="1"/>
  <c r="C660" i="1" s="1"/>
  <c r="AJ290" i="1"/>
  <c r="B290" i="1" s="1"/>
  <c r="C290" i="1" s="1"/>
  <c r="AJ180" i="1"/>
  <c r="B180" i="1" s="1"/>
  <c r="C180" i="1" s="1"/>
  <c r="AJ521" i="1"/>
  <c r="B521" i="1" s="1"/>
  <c r="C521" i="1" s="1"/>
  <c r="AJ445" i="1"/>
  <c r="B445" i="1" s="1"/>
  <c r="C445" i="1" s="1"/>
  <c r="AJ6" i="1"/>
  <c r="B6" i="1" s="1"/>
  <c r="C6" i="1" s="1"/>
  <c r="AJ622" i="1"/>
  <c r="B622" i="1" s="1"/>
  <c r="C622" i="1" s="1"/>
  <c r="AJ698" i="1"/>
  <c r="B698" i="1" s="1"/>
  <c r="C698" i="1" s="1"/>
  <c r="AJ744" i="1"/>
  <c r="B744" i="1" s="1"/>
  <c r="C744" i="1" s="1"/>
  <c r="AJ189" i="1"/>
  <c r="B189" i="1" s="1"/>
  <c r="C189" i="1" s="1"/>
  <c r="AJ170" i="1"/>
  <c r="B170" i="1" s="1"/>
  <c r="C170" i="1" s="1"/>
  <c r="AJ116" i="1"/>
  <c r="B116" i="1" s="1"/>
  <c r="C116" i="1" s="1"/>
  <c r="AJ845" i="1"/>
  <c r="B845" i="1" s="1"/>
  <c r="C845" i="1" s="1"/>
  <c r="AJ29" i="1"/>
  <c r="B29" i="1" s="1"/>
  <c r="C29" i="1" s="1"/>
  <c r="AJ229" i="1"/>
  <c r="B229" i="1" s="1"/>
  <c r="C229" i="1" s="1"/>
  <c r="AJ104" i="1"/>
  <c r="B104" i="1" s="1"/>
  <c r="C104" i="1" s="1"/>
  <c r="AJ440" i="1"/>
  <c r="B440" i="1" s="1"/>
  <c r="C440" i="1" s="1"/>
  <c r="AJ247" i="1"/>
  <c r="B247" i="1" s="1"/>
  <c r="C247" i="1" s="1"/>
  <c r="AJ793" i="1"/>
  <c r="B793" i="1" s="1"/>
  <c r="C793" i="1" s="1"/>
  <c r="AJ834" i="1"/>
  <c r="B834" i="1" s="1"/>
  <c r="C834" i="1" s="1"/>
  <c r="AJ500" i="1"/>
  <c r="B500" i="1" s="1"/>
  <c r="C500" i="1" s="1"/>
  <c r="AJ471" i="1"/>
  <c r="B471" i="1" s="1"/>
  <c r="C471" i="1" s="1"/>
  <c r="AJ204" i="1"/>
  <c r="B204" i="1" s="1"/>
  <c r="C204" i="1" s="1"/>
  <c r="AJ917" i="1"/>
  <c r="B917" i="1" s="1"/>
  <c r="C917" i="1" s="1"/>
  <c r="AJ225" i="1"/>
  <c r="B225" i="1" s="1"/>
  <c r="C225" i="1" s="1"/>
  <c r="AJ550" i="1"/>
  <c r="B550" i="1" s="1"/>
  <c r="C550" i="1" s="1"/>
  <c r="AJ824" i="1"/>
  <c r="B824" i="1" s="1"/>
  <c r="C824" i="1" s="1"/>
  <c r="AJ33" i="1"/>
  <c r="B33" i="1" s="1"/>
  <c r="C33" i="1" s="1"/>
  <c r="AJ352" i="1"/>
  <c r="B352" i="1" s="1"/>
  <c r="C352" i="1" s="1"/>
  <c r="AJ376" i="1"/>
  <c r="B376" i="1" s="1"/>
  <c r="C376" i="1" s="1"/>
  <c r="AJ3" i="1"/>
  <c r="B3" i="1" s="1"/>
  <c r="C3" i="1" s="1"/>
  <c r="AJ146" i="1"/>
  <c r="B146" i="1" s="1"/>
  <c r="C146" i="1" s="1"/>
  <c r="AJ843" i="1"/>
  <c r="B843" i="1" s="1"/>
  <c r="C843" i="1" s="1"/>
  <c r="AJ466" i="1"/>
  <c r="B466" i="1" s="1"/>
  <c r="C466" i="1" s="1"/>
  <c r="AJ806" i="1"/>
  <c r="B806" i="1" s="1"/>
  <c r="C806" i="1" s="1"/>
  <c r="AJ389" i="1"/>
  <c r="B389" i="1" s="1"/>
  <c r="C389" i="1" s="1"/>
  <c r="AJ524" i="1"/>
  <c r="B524" i="1" s="1"/>
  <c r="C524" i="1" s="1"/>
  <c r="AJ516" i="1"/>
  <c r="B516" i="1" s="1"/>
  <c r="C516" i="1" s="1"/>
  <c r="AJ311" i="1"/>
  <c r="B311" i="1" s="1"/>
  <c r="C311" i="1" s="1"/>
  <c r="AJ705" i="1"/>
  <c r="B705" i="1" s="1"/>
  <c r="C705" i="1" s="1"/>
  <c r="AJ373" i="1"/>
  <c r="B373" i="1" s="1"/>
  <c r="C373" i="1" s="1"/>
  <c r="AJ223" i="1"/>
  <c r="B223" i="1" s="1"/>
  <c r="C223" i="1" s="1"/>
  <c r="AJ339" i="1"/>
  <c r="B339" i="1" s="1"/>
  <c r="C339" i="1" s="1"/>
  <c r="AJ82" i="1"/>
  <c r="B82" i="1" s="1"/>
  <c r="C82" i="1" s="1"/>
  <c r="AJ672" i="1"/>
  <c r="B672" i="1" s="1"/>
  <c r="C672" i="1" s="1"/>
  <c r="AJ602" i="1"/>
  <c r="B602" i="1" s="1"/>
  <c r="C602" i="1" s="1"/>
  <c r="AJ893" i="1"/>
  <c r="B893" i="1" s="1"/>
  <c r="C893" i="1" s="1"/>
  <c r="AJ236" i="1"/>
  <c r="B236" i="1" s="1"/>
  <c r="C236" i="1" s="1"/>
  <c r="AJ293" i="1"/>
  <c r="B293" i="1" s="1"/>
  <c r="C293" i="1" s="1"/>
  <c r="AJ634" i="1"/>
  <c r="B634" i="1" s="1"/>
  <c r="C634" i="1" s="1"/>
  <c r="AJ599" i="1"/>
  <c r="B599" i="1" s="1"/>
  <c r="C599" i="1" s="1"/>
  <c r="AJ22" i="1"/>
  <c r="B22" i="1" s="1"/>
  <c r="C22" i="1" s="1"/>
  <c r="AJ620" i="1"/>
  <c r="B620" i="1" s="1"/>
  <c r="C620" i="1" s="1"/>
  <c r="AJ126" i="1"/>
  <c r="B126" i="1" s="1"/>
  <c r="C126" i="1" s="1"/>
  <c r="AJ15" i="1"/>
  <c r="B15" i="1" s="1"/>
  <c r="C15" i="1" s="1"/>
  <c r="AJ136" i="1"/>
  <c r="B136" i="1" s="1"/>
  <c r="C136" i="1" s="1"/>
  <c r="AJ129" i="1"/>
  <c r="B129" i="1" s="1"/>
  <c r="C129" i="1" s="1"/>
  <c r="AJ800" i="1"/>
  <c r="B800" i="1" s="1"/>
  <c r="C800" i="1" s="1"/>
  <c r="AJ880" i="1"/>
  <c r="B880" i="1" s="1"/>
  <c r="C880" i="1" s="1"/>
  <c r="AJ38" i="1"/>
  <c r="B38" i="1" s="1"/>
  <c r="C38" i="1" s="1"/>
  <c r="AJ98" i="1"/>
  <c r="B98" i="1" s="1"/>
  <c r="C98" i="1" s="1"/>
  <c r="AJ162" i="1"/>
  <c r="B162" i="1" s="1"/>
  <c r="C162" i="1" s="1"/>
  <c r="AJ858" i="1"/>
  <c r="B858" i="1" s="1"/>
  <c r="C858" i="1" s="1"/>
  <c r="AJ420" i="1"/>
  <c r="B420" i="1" s="1"/>
  <c r="C420" i="1" s="1"/>
  <c r="AJ760" i="1"/>
  <c r="B760" i="1" s="1"/>
  <c r="C760" i="1" s="1"/>
  <c r="AJ758" i="1"/>
  <c r="B758" i="1" s="1"/>
  <c r="C758" i="1" s="1"/>
  <c r="AJ700" i="1"/>
  <c r="B700" i="1" s="1"/>
  <c r="C700" i="1" s="1"/>
  <c r="AJ305" i="1"/>
  <c r="B305" i="1" s="1"/>
  <c r="C305" i="1" s="1"/>
  <c r="AJ448" i="1"/>
  <c r="B448" i="1" s="1"/>
  <c r="C448" i="1" s="1"/>
  <c r="AJ92" i="1"/>
  <c r="B92" i="1" s="1"/>
  <c r="C92" i="1" s="1"/>
  <c r="AJ576" i="1"/>
  <c r="B576" i="1" s="1"/>
  <c r="C576" i="1" s="1"/>
  <c r="AJ713" i="1"/>
  <c r="B713" i="1" s="1"/>
  <c r="C713" i="1" s="1"/>
  <c r="AJ910" i="1"/>
  <c r="B910" i="1" s="1"/>
  <c r="C910" i="1" s="1"/>
  <c r="AJ896" i="1"/>
  <c r="B896" i="1" s="1"/>
  <c r="C896" i="1" s="1"/>
  <c r="L2" i="2"/>
  <c r="AJ36" i="1"/>
  <c r="B36" i="1" s="1"/>
  <c r="C36" i="1" s="1"/>
  <c r="AJ722" i="1"/>
  <c r="B722" i="1" s="1"/>
  <c r="C722" i="1" s="1"/>
  <c r="AJ771" i="1"/>
  <c r="B771" i="1" s="1"/>
  <c r="C771" i="1" s="1"/>
  <c r="AJ46" i="1"/>
  <c r="B46" i="1" s="1"/>
  <c r="AJ151" i="1"/>
  <c r="B151" i="1" s="1"/>
  <c r="C151" i="1" s="1"/>
  <c r="AJ518" i="1"/>
  <c r="B518" i="1" s="1"/>
  <c r="C518" i="1" s="1"/>
  <c r="AJ839" i="1"/>
  <c r="B839" i="1" s="1"/>
  <c r="C839" i="1" s="1"/>
  <c r="AJ319" i="1"/>
  <c r="B319" i="1" s="1"/>
  <c r="C319" i="1" s="1"/>
  <c r="AJ922" i="1"/>
  <c r="B922" i="1" s="1"/>
  <c r="C922" i="1" s="1"/>
  <c r="AJ278" i="1"/>
  <c r="B278" i="1" s="1"/>
  <c r="C278" i="1" s="1"/>
  <c r="AJ332" i="1"/>
  <c r="B332" i="1" s="1"/>
  <c r="C332" i="1" s="1"/>
  <c r="AJ346" i="1"/>
  <c r="B346" i="1" s="1"/>
  <c r="C346" i="1" s="1"/>
  <c r="AJ579" i="1"/>
  <c r="B579" i="1" s="1"/>
  <c r="C579" i="1" s="1"/>
  <c r="AJ477" i="1"/>
  <c r="B477" i="1" s="1"/>
  <c r="C477" i="1" s="1"/>
  <c r="AJ422" i="1"/>
  <c r="B422" i="1" s="1"/>
  <c r="C422" i="1" s="1"/>
  <c r="AJ73" i="1"/>
  <c r="B73" i="1" s="1"/>
  <c r="C73" i="1" s="1"/>
  <c r="AJ255" i="1"/>
  <c r="B255" i="1" s="1"/>
  <c r="C255" i="1" s="1"/>
  <c r="AJ268" i="1"/>
  <c r="B268" i="1" s="1"/>
  <c r="C268" i="1" s="1"/>
  <c r="AJ832" i="1"/>
  <c r="B832" i="1" s="1"/>
  <c r="C832" i="1" s="1"/>
  <c r="AJ321" i="1"/>
  <c r="B321" i="1" s="1"/>
  <c r="C321" i="1" s="1"/>
  <c r="AJ26" i="1"/>
  <c r="B26" i="1" s="1"/>
  <c r="C26" i="1" s="1"/>
  <c r="AJ430" i="1"/>
  <c r="B430" i="1" s="1"/>
  <c r="C430" i="1" s="1"/>
  <c r="AJ380" i="1"/>
  <c r="B380" i="1" s="1"/>
  <c r="C380" i="1" s="1"/>
  <c r="AJ66" i="1"/>
  <c r="B66" i="1" s="1"/>
  <c r="C66" i="1" s="1"/>
  <c r="AJ401" i="1"/>
  <c r="B401" i="1" s="1"/>
  <c r="C401" i="1" s="1"/>
  <c r="AJ96" i="1"/>
  <c r="B96" i="1" s="1"/>
  <c r="C96" i="1" s="1"/>
  <c r="AJ683" i="1"/>
  <c r="B683" i="1" s="1"/>
  <c r="C683" i="1" s="1"/>
  <c r="AJ590" i="1"/>
  <c r="B590" i="1" s="1"/>
  <c r="C590" i="1" s="1"/>
  <c r="AJ90" i="1"/>
  <c r="B90" i="1" s="1"/>
  <c r="C90" i="1" s="1"/>
  <c r="AJ810" i="1"/>
  <c r="B810" i="1" s="1"/>
  <c r="C810" i="1" s="1"/>
  <c r="AJ80" i="1"/>
  <c r="B80" i="1" s="1"/>
  <c r="C80" i="1" s="1"/>
  <c r="AJ244" i="1"/>
  <c r="B244" i="1" s="1"/>
  <c r="C244" i="1" s="1"/>
  <c r="AJ404" i="1"/>
  <c r="B404" i="1" s="1"/>
  <c r="C404" i="1" s="1"/>
  <c r="AJ931" i="1"/>
  <c r="AV929" i="1"/>
  <c r="AU929" i="1"/>
  <c r="AH931" i="1"/>
  <c r="M2" i="2" l="1"/>
  <c r="I3" i="5" s="1"/>
  <c r="C46" i="1"/>
  <c r="AT931" i="1"/>
  <c r="AV931" i="1" l="1"/>
  <c r="AU931" i="1"/>
  <c r="A85" i="2" l="1"/>
  <c r="G85" i="2" l="1"/>
  <c r="R85" i="2"/>
  <c r="H85" i="2"/>
  <c r="F85" i="2"/>
  <c r="I85" i="2"/>
  <c r="B85" i="2"/>
  <c r="C85" i="2"/>
  <c r="D85" i="2" l="1"/>
  <c r="E85" i="2"/>
  <c r="L85" i="2"/>
  <c r="K85" i="2"/>
  <c r="N85" i="2"/>
  <c r="M85" i="2" l="1"/>
  <c r="O85" i="2" s="1"/>
  <c r="P85" i="2" s="1"/>
  <c r="Q85" i="2" s="1"/>
  <c r="AQ927" i="1" l="1"/>
  <c r="AQ880" i="1"/>
  <c r="AQ883" i="1"/>
  <c r="AQ853" i="1"/>
  <c r="AQ894" i="1"/>
  <c r="AQ893" i="1"/>
  <c r="AQ858" i="1"/>
  <c r="AQ904" i="1"/>
  <c r="AQ867" i="1"/>
  <c r="AQ814" i="1"/>
  <c r="AQ817" i="1"/>
  <c r="AQ255" i="1"/>
  <c r="AS255" i="1" s="1"/>
  <c r="AT255" i="1" s="1"/>
  <c r="AQ294" i="1"/>
  <c r="AQ366" i="1"/>
  <c r="AS366" i="1" s="1"/>
  <c r="AT366" i="1" s="1"/>
  <c r="AQ121" i="1"/>
  <c r="AQ236" i="1"/>
  <c r="AS236" i="1" s="1"/>
  <c r="AT236" i="1" s="1"/>
  <c r="AQ524" i="1"/>
  <c r="AQ43" i="1"/>
  <c r="AQ324" i="1"/>
  <c r="AS324" i="1" s="1"/>
  <c r="AT324" i="1" s="1"/>
  <c r="AQ824" i="1"/>
  <c r="AQ922" i="1"/>
  <c r="AQ907" i="1"/>
  <c r="AQ870" i="1"/>
  <c r="AQ914" i="1"/>
  <c r="AQ877" i="1"/>
  <c r="AQ846" i="1"/>
  <c r="AQ881" i="1"/>
  <c r="AQ851" i="1"/>
  <c r="AQ890" i="1"/>
  <c r="AQ841" i="1"/>
  <c r="AQ172" i="1"/>
  <c r="AQ477" i="1"/>
  <c r="AQ503" i="1"/>
  <c r="AQ653" i="1"/>
  <c r="AS653" i="1" s="1"/>
  <c r="AT653" i="1" s="1"/>
  <c r="AQ50" i="1"/>
  <c r="AQ605" i="1"/>
  <c r="AQ789" i="1"/>
  <c r="AQ389" i="1"/>
  <c r="AQ920" i="1"/>
  <c r="AQ913" i="1"/>
  <c r="AS913" i="1" s="1"/>
  <c r="AT913" i="1" s="1"/>
  <c r="AQ874" i="1"/>
  <c r="AQ845" i="1"/>
  <c r="AQ884" i="1"/>
  <c r="AQ850" i="1"/>
  <c r="AQ885" i="1"/>
  <c r="AQ855" i="1"/>
  <c r="AQ896" i="1"/>
  <c r="AQ859" i="1"/>
  <c r="AQ825" i="1"/>
  <c r="AQ401" i="1"/>
  <c r="AS401" i="1" s="1"/>
  <c r="AT401" i="1" s="1"/>
  <c r="AQ114" i="1"/>
  <c r="AQ541" i="1"/>
  <c r="AQ571" i="1"/>
  <c r="AQ120" i="1"/>
  <c r="AQ681" i="1"/>
  <c r="AQ448" i="1"/>
  <c r="AQ486" i="1"/>
  <c r="AQ370" i="1"/>
  <c r="AQ919" i="1"/>
  <c r="AQ926" i="1"/>
  <c r="AQ899" i="1"/>
  <c r="AQ860" i="1"/>
  <c r="AQ906" i="1"/>
  <c r="AQ869" i="1"/>
  <c r="AQ911" i="1"/>
  <c r="AQ872" i="1"/>
  <c r="AQ918" i="1"/>
  <c r="AQ882" i="1"/>
  <c r="AQ848" i="1"/>
  <c r="AQ826" i="1"/>
  <c r="AQ272" i="1"/>
  <c r="AS272" i="1" s="1"/>
  <c r="AT272" i="1" s="1"/>
  <c r="AQ357" i="1"/>
  <c r="AQ533" i="1"/>
  <c r="AQ73" i="1"/>
  <c r="AQ192" i="1"/>
  <c r="AQ229" i="1"/>
  <c r="AQ438" i="1"/>
  <c r="AQ416" i="1"/>
  <c r="AQ638" i="1"/>
  <c r="AQ834" i="1"/>
  <c r="AQ618" i="1"/>
  <c r="AQ807" i="1"/>
  <c r="AQ679" i="1"/>
  <c r="AQ367" i="1"/>
  <c r="AS367" i="1" s="1"/>
  <c r="AT367" i="1" s="1"/>
  <c r="AQ625" i="1"/>
  <c r="AQ431" i="1"/>
  <c r="AS431" i="1" s="1"/>
  <c r="AT431" i="1" s="1"/>
  <c r="AQ66" i="1"/>
  <c r="AQ432" i="1"/>
  <c r="AS432" i="1" s="1"/>
  <c r="AT432" i="1" s="1"/>
  <c r="AQ146" i="1"/>
  <c r="AS146" i="1" s="1"/>
  <c r="AT146" i="1" s="1"/>
  <c r="AQ221" i="1"/>
  <c r="AQ309" i="1"/>
  <c r="AS309" i="1" s="1"/>
  <c r="AT309" i="1" s="1"/>
  <c r="AQ134" i="1"/>
  <c r="AQ258" i="1"/>
  <c r="AS258" i="1" s="1"/>
  <c r="AT258" i="1" s="1"/>
  <c r="AQ343" i="1"/>
  <c r="AS343" i="1" s="1"/>
  <c r="AT343" i="1" s="1"/>
  <c r="AQ335" i="1"/>
  <c r="AS335" i="1" s="1"/>
  <c r="AT335" i="1" s="1"/>
  <c r="AQ574" i="1"/>
  <c r="AQ109" i="1"/>
  <c r="AQ333" i="1"/>
  <c r="AS333" i="1" s="1"/>
  <c r="AT333" i="1" s="1"/>
  <c r="AQ582" i="1"/>
  <c r="AS582" i="1" s="1"/>
  <c r="AT582" i="1" s="1"/>
  <c r="AQ185" i="1"/>
  <c r="AQ19" i="1"/>
  <c r="AQ572" i="1"/>
  <c r="AQ818" i="1"/>
  <c r="AQ190" i="1"/>
  <c r="AS190" i="1" s="1"/>
  <c r="AT190" i="1" s="1"/>
  <c r="AQ519" i="1"/>
  <c r="AQ225" i="1"/>
  <c r="AQ718" i="1"/>
  <c r="AQ576" i="1"/>
  <c r="AQ591" i="1"/>
  <c r="AS591" i="1" s="1"/>
  <c r="AT591" i="1" s="1"/>
  <c r="AQ408" i="1"/>
  <c r="AS408" i="1" s="1"/>
  <c r="AT408" i="1" s="1"/>
  <c r="AQ143" i="1"/>
  <c r="AS143" i="1" s="1"/>
  <c r="AT143" i="1" s="1"/>
  <c r="AQ586" i="1"/>
  <c r="AQ176" i="1"/>
  <c r="AQ208" i="1"/>
  <c r="AQ557" i="1"/>
  <c r="AQ356" i="1"/>
  <c r="AQ332" i="1"/>
  <c r="AQ628" i="1"/>
  <c r="AS628" i="1" s="1"/>
  <c r="AT628" i="1" s="1"/>
  <c r="AQ301" i="1"/>
  <c r="AS301" i="1" s="1"/>
  <c r="AT301" i="1" s="1"/>
  <c r="AQ782" i="1"/>
  <c r="AQ680" i="1"/>
  <c r="AQ163" i="1"/>
  <c r="AS163" i="1" s="1"/>
  <c r="AT163" i="1" s="1"/>
  <c r="AQ31" i="1"/>
  <c r="AS31" i="1" s="1"/>
  <c r="AT31" i="1" s="1"/>
  <c r="AQ196" i="1"/>
  <c r="AS196" i="1" s="1"/>
  <c r="AT196" i="1" s="1"/>
  <c r="AQ181" i="1"/>
  <c r="AQ303" i="1"/>
  <c r="AQ175" i="1"/>
  <c r="AQ139" i="1"/>
  <c r="AQ133" i="1"/>
  <c r="AQ193" i="1"/>
  <c r="AQ212" i="1"/>
  <c r="AQ725" i="1"/>
  <c r="AQ13" i="1"/>
  <c r="AS13" i="1" s="1"/>
  <c r="AT13" i="1" s="1"/>
  <c r="AQ580" i="1"/>
  <c r="AS580" i="1" s="1"/>
  <c r="AT580" i="1" s="1"/>
  <c r="AQ344" i="1"/>
  <c r="AQ455" i="1"/>
  <c r="AQ468" i="1"/>
  <c r="AQ392" i="1"/>
  <c r="AS392" i="1" s="1"/>
  <c r="AT392" i="1" s="1"/>
  <c r="AQ159" i="1"/>
  <c r="AQ498" i="1"/>
  <c r="AQ795" i="1"/>
  <c r="AS795" i="1" s="1"/>
  <c r="AT795" i="1" s="1"/>
  <c r="AQ183" i="1"/>
  <c r="AQ406" i="1"/>
  <c r="AQ413" i="1"/>
  <c r="AQ827" i="1"/>
  <c r="AS827" i="1" s="1"/>
  <c r="AT827" i="1" s="1"/>
  <c r="AQ608" i="1"/>
  <c r="AQ334" i="1"/>
  <c r="AS334" i="1" s="1"/>
  <c r="AT334" i="1" s="1"/>
  <c r="AQ165" i="1"/>
  <c r="AQ607" i="1"/>
  <c r="AQ563" i="1"/>
  <c r="AQ77" i="1"/>
  <c r="AQ420" i="1"/>
  <c r="AQ622" i="1"/>
  <c r="AQ581" i="1"/>
  <c r="AS581" i="1" s="1"/>
  <c r="AT581" i="1" s="1"/>
  <c r="AQ341" i="1"/>
  <c r="AQ59" i="1"/>
  <c r="AQ297" i="1"/>
  <c r="AS297" i="1" s="1"/>
  <c r="AT297" i="1" s="1"/>
  <c r="AQ373" i="1"/>
  <c r="AS373" i="1" s="1"/>
  <c r="AT373" i="1" s="1"/>
  <c r="AQ491" i="1"/>
  <c r="AQ399" i="1"/>
  <c r="AQ374" i="1"/>
  <c r="AS374" i="1" s="1"/>
  <c r="AT374" i="1" s="1"/>
  <c r="AQ319" i="1"/>
  <c r="AQ51" i="1"/>
  <c r="AQ636" i="1"/>
  <c r="AS636" i="1" s="1"/>
  <c r="AT636" i="1" s="1"/>
  <c r="AQ261" i="1"/>
  <c r="AQ232" i="1"/>
  <c r="AQ662" i="1"/>
  <c r="AQ61" i="1"/>
  <c r="AQ726" i="1"/>
  <c r="AQ384" i="1"/>
  <c r="AQ559" i="1"/>
  <c r="AQ252" i="1"/>
  <c r="AS252" i="1" s="1"/>
  <c r="AT252" i="1" s="1"/>
  <c r="AQ514" i="1"/>
  <c r="AQ466" i="1"/>
  <c r="AQ33" i="1"/>
  <c r="AQ250" i="1"/>
  <c r="AS250" i="1" s="1"/>
  <c r="AT250" i="1" s="1"/>
  <c r="AQ442" i="1"/>
  <c r="AQ87" i="1"/>
  <c r="AQ748" i="1"/>
  <c r="AQ263" i="1"/>
  <c r="AS263" i="1" s="1"/>
  <c r="AT263" i="1" s="1"/>
  <c r="AQ791" i="1"/>
  <c r="AQ6" i="1"/>
  <c r="AQ788" i="1"/>
  <c r="AS788" i="1" s="1"/>
  <c r="AT788" i="1" s="1"/>
  <c r="AQ716" i="1"/>
  <c r="AQ302" i="1"/>
  <c r="AQ191" i="1"/>
  <c r="AQ24" i="1"/>
  <c r="AQ256" i="1"/>
  <c r="AS256" i="1" s="1"/>
  <c r="AT256" i="1" s="1"/>
  <c r="AQ747" i="1"/>
  <c r="AQ561" i="1"/>
  <c r="AQ144" i="1"/>
  <c r="AS144" i="1" s="1"/>
  <c r="AT144" i="1" s="1"/>
  <c r="AQ440" i="1"/>
  <c r="AQ730" i="1"/>
  <c r="AQ337" i="1"/>
  <c r="AS337" i="1" s="1"/>
  <c r="AT337" i="1" s="1"/>
  <c r="AQ186" i="1"/>
  <c r="AS186" i="1" s="1"/>
  <c r="AT186" i="1" s="1"/>
  <c r="AQ234" i="1"/>
  <c r="AQ573" i="1"/>
  <c r="AQ380" i="1"/>
  <c r="AQ182" i="1"/>
  <c r="AQ505" i="1"/>
  <c r="AQ155" i="1"/>
  <c r="AQ764" i="1"/>
  <c r="AQ635" i="1"/>
  <c r="AS635" i="1" s="1"/>
  <c r="AT635" i="1" s="1"/>
  <c r="AQ94" i="1"/>
  <c r="AS94" i="1" s="1"/>
  <c r="AT94" i="1" s="1"/>
  <c r="AQ590" i="1"/>
  <c r="AS590" i="1" s="1"/>
  <c r="AT590" i="1" s="1"/>
  <c r="AQ794" i="1"/>
  <c r="AS794" i="1" s="1"/>
  <c r="AT794" i="1" s="1"/>
  <c r="AQ567" i="1"/>
  <c r="AQ709" i="1"/>
  <c r="AQ270" i="1"/>
  <c r="AQ502" i="1"/>
  <c r="AQ594" i="1"/>
  <c r="AS594" i="1" s="1"/>
  <c r="AT594" i="1" s="1"/>
  <c r="AQ349" i="1"/>
  <c r="AQ478" i="1"/>
  <c r="AQ279" i="1"/>
  <c r="AS279" i="1" s="1"/>
  <c r="AT279" i="1" s="1"/>
  <c r="AQ423" i="1"/>
  <c r="AS423" i="1" s="1"/>
  <c r="AT423" i="1" s="1"/>
  <c r="AQ796" i="1"/>
  <c r="AS796" i="1" s="1"/>
  <c r="AT796" i="1" s="1"/>
  <c r="AQ148" i="1"/>
  <c r="AQ756" i="1"/>
  <c r="AQ339" i="1"/>
  <c r="AS339" i="1" s="1"/>
  <c r="AT339" i="1" s="1"/>
  <c r="AQ547" i="1"/>
  <c r="AQ708" i="1"/>
  <c r="AQ683" i="1"/>
  <c r="AS683" i="1" s="1"/>
  <c r="AT683" i="1" s="1"/>
  <c r="AQ38" i="1"/>
  <c r="AQ663" i="1"/>
  <c r="AS663" i="1" s="1"/>
  <c r="AT663" i="1" s="1"/>
  <c r="AQ149" i="1"/>
  <c r="AQ409" i="1"/>
  <c r="AS409" i="1" s="1"/>
  <c r="AT409" i="1" s="1"/>
  <c r="AQ676" i="1"/>
  <c r="AQ798" i="1"/>
  <c r="AS798" i="1" s="1"/>
  <c r="AT798" i="1" s="1"/>
  <c r="AQ136" i="1"/>
  <c r="AS136" i="1" s="1"/>
  <c r="AT136" i="1" s="1"/>
  <c r="AQ138" i="1"/>
  <c r="AQ187" i="1"/>
  <c r="AS187" i="1" s="1"/>
  <c r="AT187" i="1" s="1"/>
  <c r="AQ387" i="1"/>
  <c r="AS387" i="1" s="1"/>
  <c r="AT387" i="1" s="1"/>
  <c r="AQ268" i="1"/>
  <c r="AQ287" i="1"/>
  <c r="AQ790" i="1"/>
  <c r="AQ269" i="1"/>
  <c r="AQ137" i="1"/>
  <c r="AS137" i="1" s="1"/>
  <c r="AT137" i="1" s="1"/>
  <c r="AQ668" i="1"/>
  <c r="AQ769" i="1"/>
  <c r="AQ110" i="1"/>
  <c r="AQ275" i="1"/>
  <c r="AS275" i="1" s="1"/>
  <c r="AT275" i="1" s="1"/>
  <c r="AQ661" i="1"/>
  <c r="AQ736" i="1"/>
  <c r="AQ410" i="1"/>
  <c r="AQ11" i="1"/>
  <c r="AS11" i="1" s="1"/>
  <c r="AT11" i="1" s="1"/>
  <c r="AQ402" i="1"/>
  <c r="AS402" i="1" s="1"/>
  <c r="AT402" i="1" s="1"/>
  <c r="AQ508" i="1"/>
  <c r="AQ473" i="1"/>
  <c r="AQ210" i="1"/>
  <c r="AQ296" i="1"/>
  <c r="AS296" i="1" s="1"/>
  <c r="AT296" i="1" s="1"/>
  <c r="AQ715" i="1"/>
  <c r="AQ544" i="1"/>
  <c r="AQ27" i="1"/>
  <c r="AQ780" i="1"/>
  <c r="AQ548" i="1"/>
  <c r="AQ96" i="1"/>
  <c r="AQ829" i="1"/>
  <c r="AQ566" i="1"/>
  <c r="AQ130" i="1"/>
  <c r="AQ669" i="1"/>
  <c r="AS669" i="1" s="1"/>
  <c r="AT669" i="1" s="1"/>
  <c r="AQ80" i="1"/>
  <c r="AQ436" i="1"/>
  <c r="AQ656" i="1"/>
  <c r="AS656" i="1" s="1"/>
  <c r="AT656" i="1" s="1"/>
  <c r="AQ251" i="1"/>
  <c r="AS251" i="1" s="1"/>
  <c r="AT251" i="1" s="1"/>
  <c r="AQ545" i="1"/>
  <c r="AQ151" i="1"/>
  <c r="AS151" i="1" s="1"/>
  <c r="AT151" i="1" s="1"/>
  <c r="AQ765" i="1"/>
  <c r="AS765" i="1" s="1"/>
  <c r="AT765" i="1" s="1"/>
  <c r="AQ652" i="1"/>
  <c r="AQ381" i="1"/>
  <c r="AQ112" i="1"/>
  <c r="AQ522" i="1"/>
  <c r="AQ84" i="1"/>
  <c r="AQ219" i="1"/>
  <c r="AS219" i="1" s="1"/>
  <c r="AT219" i="1" s="1"/>
  <c r="AQ57" i="1"/>
  <c r="AQ509" i="1"/>
  <c r="AQ664" i="1"/>
  <c r="AS664" i="1" s="1"/>
  <c r="AT664" i="1" s="1"/>
  <c r="AQ273" i="1"/>
  <c r="AS273" i="1" s="1"/>
  <c r="AT273" i="1" s="1"/>
  <c r="AQ828" i="1"/>
  <c r="AQ214" i="1"/>
  <c r="AQ479" i="1"/>
  <c r="AQ441" i="1"/>
  <c r="AQ56" i="1"/>
  <c r="AQ539" i="1"/>
  <c r="AQ231" i="1"/>
  <c r="AQ560" i="1"/>
  <c r="AQ126" i="1"/>
  <c r="AQ674" i="1"/>
  <c r="AQ308" i="1"/>
  <c r="AQ17" i="1"/>
  <c r="AQ390" i="1"/>
  <c r="AQ226" i="1"/>
  <c r="AQ657" i="1"/>
  <c r="AQ569" i="1"/>
  <c r="AQ238" i="1"/>
  <c r="AS238" i="1" s="1"/>
  <c r="AT238" i="1" s="1"/>
  <c r="AQ784" i="1"/>
  <c r="AS784" i="1" s="1"/>
  <c r="AT784" i="1" s="1"/>
  <c r="AQ667" i="1"/>
  <c r="AQ40" i="1"/>
  <c r="AQ751" i="1"/>
  <c r="AQ830" i="1"/>
  <c r="AQ924" i="1"/>
  <c r="AQ903" i="1"/>
  <c r="AQ866" i="1"/>
  <c r="AQ910" i="1"/>
  <c r="AQ873" i="1"/>
  <c r="AQ915" i="1"/>
  <c r="AQ876" i="1"/>
  <c r="AQ847" i="1"/>
  <c r="AQ886" i="1"/>
  <c r="AQ852" i="1"/>
  <c r="AQ497" i="1"/>
  <c r="AQ147" i="1"/>
  <c r="AQ801" i="1"/>
  <c r="AQ446" i="1"/>
  <c r="AQ405" i="1"/>
  <c r="AQ47" i="1"/>
  <c r="AQ752" i="1"/>
  <c r="AQ122" i="1"/>
  <c r="AQ74" i="1"/>
  <c r="AQ925" i="1"/>
  <c r="AQ931" i="1"/>
  <c r="AQ887" i="1"/>
  <c r="AQ898" i="1"/>
  <c r="AQ861" i="1"/>
  <c r="AQ901" i="1"/>
  <c r="AQ864" i="1"/>
  <c r="AQ908" i="1"/>
  <c r="AQ871" i="1"/>
  <c r="AQ832" i="1"/>
  <c r="AQ63" i="1"/>
  <c r="AQ485" i="1"/>
  <c r="AQ328" i="1"/>
  <c r="AQ371" i="1"/>
  <c r="AS371" i="1" s="1"/>
  <c r="AT371" i="1" s="1"/>
  <c r="AQ626" i="1"/>
  <c r="AS626" i="1" s="1"/>
  <c r="AT626" i="1" s="1"/>
  <c r="AQ445" i="1"/>
  <c r="AQ650" i="1"/>
  <c r="AS650" i="1" s="1"/>
  <c r="AT650" i="1" s="1"/>
  <c r="AQ923" i="1"/>
  <c r="AQ928" i="1"/>
  <c r="AQ891" i="1"/>
  <c r="AQ902" i="1"/>
  <c r="AQ865" i="1"/>
  <c r="AQ905" i="1"/>
  <c r="AQ868" i="1"/>
  <c r="AQ912" i="1"/>
  <c r="AS912" i="1" s="1"/>
  <c r="AT912" i="1" s="1"/>
  <c r="AQ875" i="1"/>
  <c r="AQ808" i="1"/>
  <c r="AQ493" i="1"/>
  <c r="AQ104" i="1"/>
  <c r="AQ675" i="1"/>
  <c r="AS675" i="1" s="1"/>
  <c r="AT675" i="1" s="1"/>
  <c r="AQ613" i="1"/>
  <c r="AS613" i="1" s="1"/>
  <c r="AT613" i="1" s="1"/>
  <c r="AQ241" i="1"/>
  <c r="AQ529" i="1"/>
  <c r="AQ482" i="1"/>
  <c r="AQ786" i="1"/>
  <c r="AS786" i="1" s="1"/>
  <c r="AT786" i="1" s="1"/>
  <c r="AQ839" i="1"/>
  <c r="AS839" i="1" s="1"/>
  <c r="AT839" i="1" s="1"/>
  <c r="AQ929" i="1"/>
  <c r="AQ917" i="1"/>
  <c r="AQ878" i="1"/>
  <c r="AQ849" i="1"/>
  <c r="AQ888" i="1"/>
  <c r="AQ856" i="1"/>
  <c r="AQ889" i="1"/>
  <c r="AQ900" i="1"/>
  <c r="AQ863" i="1"/>
  <c r="AQ630" i="1"/>
  <c r="AQ198" i="1"/>
  <c r="AQ71" i="1"/>
  <c r="AQ98" i="1"/>
  <c r="AQ170" i="1"/>
  <c r="AQ777" i="1"/>
  <c r="AQ729" i="1"/>
  <c r="AQ22" i="1"/>
  <c r="AQ516" i="1"/>
  <c r="AQ806" i="1"/>
  <c r="AQ815" i="1"/>
  <c r="AQ237" i="1"/>
  <c r="AQ695" i="1"/>
  <c r="AQ758" i="1"/>
  <c r="AQ552" i="1"/>
  <c r="AQ34" i="1"/>
  <c r="AQ460" i="1"/>
  <c r="AQ690" i="1"/>
  <c r="AQ131" i="1"/>
  <c r="AQ360" i="1"/>
  <c r="AS360" i="1" s="1"/>
  <c r="AT360" i="1" s="1"/>
  <c r="AQ766" i="1"/>
  <c r="AQ363" i="1"/>
  <c r="AS363" i="1" s="1"/>
  <c r="AT363" i="1" s="1"/>
  <c r="AQ422" i="1"/>
  <c r="AQ336" i="1"/>
  <c r="AS336" i="1" s="1"/>
  <c r="AT336" i="1" s="1"/>
  <c r="AQ368" i="1"/>
  <c r="AS368" i="1" s="1"/>
  <c r="AT368" i="1" s="1"/>
  <c r="AQ528" i="1"/>
  <c r="AQ480" i="1"/>
  <c r="AQ532" i="1"/>
  <c r="AQ153" i="1"/>
  <c r="AQ365" i="1"/>
  <c r="AS365" i="1" s="1"/>
  <c r="AT365" i="1" s="1"/>
  <c r="AQ686" i="1"/>
  <c r="AQ701" i="1"/>
  <c r="AS701" i="1" s="1"/>
  <c r="AT701" i="1" s="1"/>
  <c r="AQ430" i="1"/>
  <c r="AS430" i="1" s="1"/>
  <c r="AT430" i="1" s="1"/>
  <c r="AQ199" i="1"/>
  <c r="AQ195" i="1"/>
  <c r="AS195" i="1" s="1"/>
  <c r="AT195" i="1" s="1"/>
  <c r="AQ597" i="1"/>
  <c r="AQ627" i="1"/>
  <c r="AS627" i="1" s="1"/>
  <c r="AT627" i="1" s="1"/>
  <c r="AQ793" i="1"/>
  <c r="AS793" i="1" s="1"/>
  <c r="AT793" i="1" s="1"/>
  <c r="AQ284" i="1"/>
  <c r="AS284" i="1" s="1"/>
  <c r="AT284" i="1" s="1"/>
  <c r="AQ670" i="1"/>
  <c r="AQ167" i="1"/>
  <c r="AQ778" i="1"/>
  <c r="AQ723" i="1"/>
  <c r="AQ88" i="1"/>
  <c r="AQ553" i="1"/>
  <c r="AQ111" i="1"/>
  <c r="AQ171" i="1"/>
  <c r="AQ761" i="1"/>
  <c r="AS761" i="1" s="1"/>
  <c r="AT761" i="1" s="1"/>
  <c r="AQ291" i="1"/>
  <c r="AQ592" i="1"/>
  <c r="AS592" i="1" s="1"/>
  <c r="AT592" i="1" s="1"/>
  <c r="AQ665" i="1"/>
  <c r="AS665" i="1" s="1"/>
  <c r="AT665" i="1" s="1"/>
  <c r="AQ317" i="1"/>
  <c r="AQ266" i="1"/>
  <c r="AQ483" i="1"/>
  <c r="AQ767" i="1"/>
  <c r="AQ157" i="1"/>
  <c r="AQ602" i="1"/>
  <c r="AQ156" i="1"/>
  <c r="AQ55" i="1"/>
  <c r="AQ211" i="1"/>
  <c r="AQ640" i="1"/>
  <c r="AS640" i="1" s="1"/>
  <c r="AT640" i="1" s="1"/>
  <c r="AQ67" i="1"/>
  <c r="AQ411" i="1"/>
  <c r="AQ737" i="1"/>
  <c r="AQ259" i="1"/>
  <c r="AS259" i="1" s="1"/>
  <c r="AT259" i="1" s="1"/>
  <c r="AQ733" i="1"/>
  <c r="AQ300" i="1"/>
  <c r="AS300" i="1" s="1"/>
  <c r="AT300" i="1" s="1"/>
  <c r="AQ257" i="1"/>
  <c r="AS257" i="1" s="1"/>
  <c r="AT257" i="1" s="1"/>
  <c r="AQ347" i="1"/>
  <c r="AQ274" i="1"/>
  <c r="AS274" i="1" s="1"/>
  <c r="AT274" i="1" s="1"/>
  <c r="AQ140" i="1"/>
  <c r="AS140" i="1" s="1"/>
  <c r="AT140" i="1" s="1"/>
  <c r="AQ654" i="1"/>
  <c r="AS654" i="1" s="1"/>
  <c r="AT654" i="1" s="1"/>
  <c r="AQ414" i="1"/>
  <c r="AQ506" i="1"/>
  <c r="AQ242" i="1"/>
  <c r="AQ603" i="1"/>
  <c r="AQ703" i="1"/>
  <c r="AQ745" i="1"/>
  <c r="AQ69" i="1"/>
  <c r="AQ735" i="1"/>
  <c r="AQ54" i="1"/>
  <c r="AQ90" i="1"/>
  <c r="AQ500" i="1"/>
  <c r="AQ209" i="1"/>
  <c r="AQ44" i="1"/>
  <c r="AQ93" i="1"/>
  <c r="AS93" i="1" s="1"/>
  <c r="AT93" i="1" s="1"/>
  <c r="AQ26" i="1"/>
  <c r="AQ620" i="1"/>
  <c r="AQ495" i="1"/>
  <c r="AQ501" i="1"/>
  <c r="AQ321" i="1"/>
  <c r="AQ129" i="1"/>
  <c r="AQ673" i="1"/>
  <c r="AQ555" i="1"/>
  <c r="AQ763" i="1"/>
  <c r="AS763" i="1" s="1"/>
  <c r="AT763" i="1" s="1"/>
  <c r="AQ754" i="1"/>
  <c r="AQ785" i="1"/>
  <c r="AQ456" i="1"/>
  <c r="AQ599" i="1"/>
  <c r="AS599" i="1" s="1"/>
  <c r="AT599" i="1" s="1"/>
  <c r="AQ262" i="1"/>
  <c r="AS262" i="1" s="1"/>
  <c r="AT262" i="1" s="1"/>
  <c r="AQ526" i="1"/>
  <c r="AQ543" i="1"/>
  <c r="AQ774" i="1"/>
  <c r="AS774" i="1" s="1"/>
  <c r="AT774" i="1" s="1"/>
  <c r="AQ724" i="1"/>
  <c r="AQ820" i="1"/>
  <c r="AQ821" i="1"/>
  <c r="AQ60" i="1"/>
  <c r="AQ600" i="1"/>
  <c r="AS600" i="1" s="1"/>
  <c r="AT600" i="1" s="1"/>
  <c r="AQ565" i="1"/>
  <c r="AQ426" i="1"/>
  <c r="AS426" i="1" s="1"/>
  <c r="AT426" i="1" s="1"/>
  <c r="AQ530" i="1"/>
  <c r="AQ174" i="1"/>
  <c r="AQ551" i="1"/>
  <c r="AQ452" i="1"/>
  <c r="AQ518" i="1"/>
  <c r="AQ629" i="1"/>
  <c r="AQ731" i="1"/>
  <c r="AQ142" i="1"/>
  <c r="AQ20" i="1"/>
  <c r="AQ315" i="1"/>
  <c r="AQ678" i="1"/>
  <c r="AS678" i="1" s="1"/>
  <c r="AT678" i="1" s="1"/>
  <c r="AQ101" i="1"/>
  <c r="AQ407" i="1"/>
  <c r="AS407" i="1" s="1"/>
  <c r="AT407" i="1" s="1"/>
  <c r="AQ713" i="1"/>
  <c r="AQ311" i="1"/>
  <c r="AQ843" i="1"/>
  <c r="AS843" i="1" s="1"/>
  <c r="AT843" i="1" s="1"/>
  <c r="AQ822" i="1"/>
  <c r="AQ385" i="1"/>
  <c r="AQ616" i="1"/>
  <c r="AQ106" i="1"/>
  <c r="AQ280" i="1"/>
  <c r="AS280" i="1" s="1"/>
  <c r="AT280" i="1" s="1"/>
  <c r="AQ283" i="1"/>
  <c r="AS283" i="1" s="1"/>
  <c r="AT283" i="1" s="1"/>
  <c r="AQ326" i="1"/>
  <c r="AS326" i="1" s="1"/>
  <c r="AT326" i="1" s="1"/>
  <c r="AQ542" i="1"/>
  <c r="AQ70" i="1"/>
  <c r="AQ443" i="1"/>
  <c r="AQ12" i="1"/>
  <c r="AS12" i="1" s="1"/>
  <c r="AT12" i="1" s="1"/>
  <c r="AQ124" i="1"/>
  <c r="AS124" i="1" s="1"/>
  <c r="AT124" i="1" s="1"/>
  <c r="AQ744" i="1"/>
  <c r="AQ711" i="1"/>
  <c r="AQ352" i="1"/>
  <c r="AQ771" i="1"/>
  <c r="AS771" i="1" s="1"/>
  <c r="AT771" i="1" s="1"/>
  <c r="AQ162" i="1"/>
  <c r="AS162" i="1" s="1"/>
  <c r="AT162" i="1" s="1"/>
  <c r="AQ386" i="1"/>
  <c r="AS386" i="1" s="1"/>
  <c r="AT386" i="1" s="1"/>
  <c r="AQ160" i="1"/>
  <c r="AQ693" i="1"/>
  <c r="AQ558" i="1"/>
  <c r="AQ811" i="1"/>
  <c r="AQ377" i="1"/>
  <c r="AS377" i="1" s="1"/>
  <c r="AT377" i="1" s="1"/>
  <c r="AQ492" i="1"/>
  <c r="AQ248" i="1"/>
  <c r="AS248" i="1" s="1"/>
  <c r="AT248" i="1" s="1"/>
  <c r="AQ632" i="1"/>
  <c r="AQ570" i="1"/>
  <c r="AQ538" i="1"/>
  <c r="AQ469" i="1"/>
  <c r="AQ202" i="1"/>
  <c r="AQ462" i="1"/>
  <c r="AQ655" i="1"/>
  <c r="AS655" i="1" s="1"/>
  <c r="AT655" i="1" s="1"/>
  <c r="AQ463" i="1"/>
  <c r="AQ496" i="1"/>
  <c r="AQ651" i="1"/>
  <c r="AQ325" i="1"/>
  <c r="AQ240" i="1"/>
  <c r="AQ687" i="1"/>
  <c r="AQ39" i="1"/>
  <c r="AQ540" i="1"/>
  <c r="AQ41" i="1"/>
  <c r="AQ286" i="1"/>
  <c r="AS286" i="1" s="1"/>
  <c r="AT286" i="1" s="1"/>
  <c r="AQ810" i="1"/>
  <c r="AQ813" i="1"/>
  <c r="AQ369" i="1"/>
  <c r="AQ396" i="1"/>
  <c r="AQ717" i="1"/>
  <c r="AQ361" i="1"/>
  <c r="AS361" i="1" s="1"/>
  <c r="AT361" i="1" s="1"/>
  <c r="AQ154" i="1"/>
  <c r="AQ239" i="1"/>
  <c r="AQ391" i="1"/>
  <c r="AS391" i="1" s="1"/>
  <c r="AT391" i="1" s="1"/>
  <c r="AQ52" i="1"/>
  <c r="AQ753" i="1"/>
  <c r="AQ677" i="1"/>
  <c r="AQ689" i="1"/>
  <c r="AQ340" i="1"/>
  <c r="AS340" i="1" s="1"/>
  <c r="AT340" i="1" s="1"/>
  <c r="AQ48" i="1"/>
  <c r="AQ755" i="1"/>
  <c r="AQ322" i="1"/>
  <c r="AQ92" i="1"/>
  <c r="AS92" i="1" s="1"/>
  <c r="AT92" i="1" s="1"/>
  <c r="AQ611" i="1"/>
  <c r="AQ490" i="1"/>
  <c r="AQ531" i="1"/>
  <c r="AQ812" i="1"/>
  <c r="AQ688" i="1"/>
  <c r="AQ353" i="1"/>
  <c r="AS353" i="1" s="1"/>
  <c r="AT353" i="1" s="1"/>
  <c r="AQ201" i="1"/>
  <c r="AQ634" i="1"/>
  <c r="AS634" i="1" s="1"/>
  <c r="AT634" i="1" s="1"/>
  <c r="AQ481" i="1"/>
  <c r="AQ127" i="1"/>
  <c r="AQ86" i="1"/>
  <c r="AQ802" i="1"/>
  <c r="AQ427" i="1"/>
  <c r="AS427" i="1" s="1"/>
  <c r="AT427" i="1" s="1"/>
  <c r="AQ330" i="1"/>
  <c r="AQ152" i="1"/>
  <c r="AQ692" i="1"/>
  <c r="AQ685" i="1"/>
  <c r="AQ244" i="1"/>
  <c r="AQ295" i="1"/>
  <c r="AS295" i="1" s="1"/>
  <c r="AT295" i="1" s="1"/>
  <c r="AQ706" i="1"/>
  <c r="AQ271" i="1"/>
  <c r="AS271" i="1" s="1"/>
  <c r="AT271" i="1" s="1"/>
  <c r="AQ781" i="1"/>
  <c r="AQ230" i="1"/>
  <c r="AQ738" i="1"/>
  <c r="AQ837" i="1"/>
  <c r="AQ666" i="1"/>
  <c r="AS666" i="1" s="1"/>
  <c r="AT666" i="1" s="1"/>
  <c r="AQ584" i="1"/>
  <c r="AQ204" i="1"/>
  <c r="AS204" i="1" s="1"/>
  <c r="AT204" i="1" s="1"/>
  <c r="AQ672" i="1"/>
  <c r="AS672" i="1" s="1"/>
  <c r="AT672" i="1" s="1"/>
  <c r="AQ293" i="1"/>
  <c r="AQ457" i="1"/>
  <c r="AQ749" i="1"/>
  <c r="AQ458" i="1"/>
  <c r="AQ453" i="1"/>
  <c r="AQ306" i="1"/>
  <c r="AQ568" i="1"/>
  <c r="AQ585" i="1"/>
  <c r="AQ527" i="1"/>
  <c r="AQ7" i="1"/>
  <c r="AQ346" i="1"/>
  <c r="AS346" i="1" s="1"/>
  <c r="AT346" i="1" s="1"/>
  <c r="AQ459" i="1"/>
  <c r="AQ684" i="1"/>
  <c r="AS684" i="1" s="1"/>
  <c r="AT684" i="1" s="1"/>
  <c r="AQ100" i="1"/>
  <c r="AQ123" i="1"/>
  <c r="AQ3" i="1"/>
  <c r="AQ836" i="1"/>
  <c r="AQ714" i="1"/>
  <c r="AQ623" i="1"/>
  <c r="AQ534" i="1"/>
  <c r="AQ164" i="1"/>
  <c r="AS164" i="1" s="1"/>
  <c r="AT164" i="1" s="1"/>
  <c r="AQ233" i="1"/>
  <c r="AQ184" i="1"/>
  <c r="AQ64" i="1"/>
  <c r="AQ425" i="1"/>
  <c r="AS425" i="1" s="1"/>
  <c r="AT425" i="1" s="1"/>
  <c r="AQ707" i="1"/>
  <c r="AQ200" i="1"/>
  <c r="AQ428" i="1"/>
  <c r="AS428" i="1" s="1"/>
  <c r="AT428" i="1" s="1"/>
  <c r="AQ264" i="1"/>
  <c r="AQ113" i="1"/>
  <c r="AQ312" i="1"/>
  <c r="AQ36" i="1"/>
  <c r="AS36" i="1" s="1"/>
  <c r="AT36" i="1" s="1"/>
  <c r="AQ298" i="1"/>
  <c r="AS298" i="1" s="1"/>
  <c r="AT298" i="1" s="1"/>
  <c r="AQ742" i="1"/>
  <c r="AQ772" i="1"/>
  <c r="AS772" i="1" s="1"/>
  <c r="AT772" i="1" s="1"/>
  <c r="AQ46" i="1"/>
  <c r="AQ579" i="1"/>
  <c r="AQ804" i="1"/>
  <c r="AS804" i="1" s="1"/>
  <c r="AT804" i="1" s="1"/>
  <c r="AQ631" i="1"/>
  <c r="AS631" i="1" s="1"/>
  <c r="AT631" i="1" s="1"/>
  <c r="AQ180" i="1"/>
  <c r="AS180" i="1" s="1"/>
  <c r="AT180" i="1" s="1"/>
  <c r="AQ577" i="1"/>
  <c r="AQ511" i="1"/>
  <c r="AQ281" i="1"/>
  <c r="AS281" i="1" s="1"/>
  <c r="AT281" i="1" s="1"/>
  <c r="AQ475" i="1"/>
  <c r="AQ696" i="1"/>
  <c r="AQ562" i="1"/>
  <c r="AQ507" i="1"/>
  <c r="AQ354" i="1"/>
  <c r="AQ158" i="1"/>
  <c r="AQ504" i="1"/>
  <c r="AQ78" i="1"/>
  <c r="AQ720" i="1"/>
  <c r="AQ705" i="1"/>
  <c r="AQ719" i="1"/>
  <c r="AQ722" i="1"/>
  <c r="AQ698" i="1"/>
  <c r="AQ10" i="1"/>
  <c r="AS10" i="1" s="1"/>
  <c r="AT10" i="1" s="1"/>
  <c r="AQ648" i="1"/>
  <c r="AS648" i="1" s="1"/>
  <c r="AT648" i="1" s="1"/>
  <c r="AQ223" i="1"/>
  <c r="AQ166" i="1"/>
  <c r="AQ819" i="1"/>
  <c r="AQ728" i="1"/>
  <c r="AQ9" i="1"/>
  <c r="AS9" i="1" s="1"/>
  <c r="AT9" i="1" s="1"/>
  <c r="AQ15" i="1"/>
  <c r="AQ249" i="1"/>
  <c r="AQ604" i="1"/>
  <c r="AQ768" i="1"/>
  <c r="AQ587" i="1"/>
  <c r="AQ82" i="1"/>
  <c r="AQ595" i="1"/>
  <c r="AS595" i="1" s="1"/>
  <c r="AT595" i="1" s="1"/>
  <c r="AQ355" i="1"/>
  <c r="AQ588" i="1"/>
  <c r="AS588" i="1" s="1"/>
  <c r="AT588" i="1" s="1"/>
  <c r="AQ173" i="1"/>
  <c r="AQ288" i="1"/>
  <c r="AS288" i="1" s="1"/>
  <c r="AT288" i="1" s="1"/>
  <c r="AQ276" i="1"/>
  <c r="AS276" i="1" s="1"/>
  <c r="AT276" i="1" s="1"/>
  <c r="AQ750" i="1"/>
  <c r="AQ800" i="1"/>
  <c r="AQ741" i="1"/>
  <c r="AQ644" i="1"/>
  <c r="AQ278" i="1"/>
  <c r="AS278" i="1" s="1"/>
  <c r="AT278" i="1" s="1"/>
  <c r="AQ700" i="1"/>
  <c r="AS700" i="1" s="1"/>
  <c r="AT700" i="1" s="1"/>
  <c r="AQ510" i="1"/>
  <c r="AQ394" i="1"/>
  <c r="AS394" i="1" s="1"/>
  <c r="AT394" i="1" s="1"/>
  <c r="AQ68" i="1"/>
  <c r="AQ610" i="1"/>
  <c r="AQ342" i="1"/>
  <c r="AS342" i="1" s="1"/>
  <c r="AT342" i="1" s="1"/>
  <c r="AQ247" i="1"/>
  <c r="AQ116" i="1"/>
  <c r="AQ189" i="1"/>
  <c r="AS189" i="1" s="1"/>
  <c r="AT189" i="1" s="1"/>
  <c r="AQ329" i="1"/>
  <c r="AQ62" i="1"/>
  <c r="AQ646" i="1"/>
  <c r="AQ593" i="1"/>
  <c r="AS593" i="1" s="1"/>
  <c r="AT593" i="1" s="1"/>
  <c r="AQ787" i="1"/>
  <c r="AS787" i="1" s="1"/>
  <c r="AT787" i="1" s="1"/>
  <c r="AQ740" i="1"/>
  <c r="AQ397" i="1"/>
  <c r="AQ29" i="1"/>
  <c r="AQ253" i="1"/>
  <c r="AQ305" i="1"/>
  <c r="AQ141" i="1"/>
  <c r="AS141" i="1" s="1"/>
  <c r="AT141" i="1" s="1"/>
  <c r="AQ746" i="1"/>
  <c r="AQ108" i="1"/>
  <c r="AQ307" i="1"/>
  <c r="AS307" i="1" s="1"/>
  <c r="AT307" i="1" s="1"/>
  <c r="AQ404" i="1"/>
  <c r="AS404" i="1" s="1"/>
  <c r="AT404" i="1" s="1"/>
  <c r="AQ434" i="1"/>
  <c r="AS434" i="1" s="1"/>
  <c r="AT434" i="1" s="1"/>
  <c r="AQ658" i="1"/>
  <c r="AQ471" i="1"/>
  <c r="AQ494" i="1"/>
  <c r="AQ710" i="1"/>
  <c r="AQ637" i="1"/>
  <c r="AS637" i="1" s="1"/>
  <c r="AT637" i="1" s="1"/>
  <c r="AQ358" i="1"/>
  <c r="AQ643" i="1"/>
  <c r="AQ177" i="1"/>
  <c r="AQ227" i="1"/>
  <c r="AQ313" i="1"/>
  <c r="AQ350" i="1"/>
  <c r="AQ132" i="1"/>
  <c r="AQ216" i="1"/>
  <c r="AQ596" i="1"/>
  <c r="AS596" i="1" s="1"/>
  <c r="AT596" i="1" s="1"/>
  <c r="AQ512" i="1"/>
  <c r="AQ464" i="1"/>
  <c r="AQ642" i="1"/>
  <c r="AQ489" i="1"/>
  <c r="AQ75" i="1"/>
  <c r="AQ76" i="1"/>
  <c r="AQ42" i="1"/>
  <c r="AQ536" i="1"/>
  <c r="AQ535" i="1"/>
  <c r="AQ207" i="1"/>
  <c r="AQ260" i="1"/>
  <c r="AS260" i="1" s="1"/>
  <c r="AT260" i="1" s="1"/>
  <c r="AQ299" i="1"/>
  <c r="AS299" i="1" s="1"/>
  <c r="AT299" i="1" s="1"/>
  <c r="AQ348" i="1"/>
  <c r="AQ639" i="1"/>
  <c r="AS639" i="1" s="1"/>
  <c r="AT639" i="1" s="1"/>
  <c r="AQ197" i="1"/>
  <c r="AS197" i="1" s="1"/>
  <c r="AT197" i="1" s="1"/>
  <c r="AQ282" i="1"/>
  <c r="AS282" i="1" s="1"/>
  <c r="AT282" i="1" s="1"/>
  <c r="AQ327" i="1"/>
  <c r="AS327" i="1" s="1"/>
  <c r="AT327" i="1" s="1"/>
  <c r="AQ102" i="1"/>
  <c r="AQ178" i="1"/>
  <c r="AQ614" i="1"/>
  <c r="AS614" i="1" s="1"/>
  <c r="AT614" i="1" s="1"/>
  <c r="AQ245" i="1"/>
  <c r="AS245" i="1" s="1"/>
  <c r="AT245" i="1" s="1"/>
  <c r="AQ487" i="1"/>
  <c r="AQ488" i="1"/>
  <c r="AQ285" i="1"/>
  <c r="AQ521" i="1"/>
  <c r="AQ454" i="1"/>
  <c r="AQ424" i="1"/>
  <c r="AS424" i="1" s="1"/>
  <c r="AT424" i="1" s="1"/>
  <c r="AQ546" i="1"/>
  <c r="AQ550" i="1"/>
  <c r="AQ205" i="1"/>
  <c r="AQ117" i="1"/>
  <c r="AQ797" i="1"/>
  <c r="AS797" i="1" s="1"/>
  <c r="AT797" i="1" s="1"/>
  <c r="AQ779" i="1"/>
  <c r="AQ206" i="1"/>
  <c r="AQ415" i="1"/>
  <c r="AQ450" i="1"/>
  <c r="AQ119" i="1"/>
  <c r="AQ513" i="1"/>
  <c r="AQ775" i="1"/>
  <c r="AS775" i="1" s="1"/>
  <c r="AT775" i="1" s="1"/>
  <c r="AQ290" i="1"/>
  <c r="AQ4" i="1"/>
  <c r="AQ418" i="1"/>
  <c r="AQ760" i="1"/>
  <c r="AS760" i="1" s="1"/>
  <c r="AT760" i="1" s="1"/>
  <c r="AQ645" i="1"/>
  <c r="AQ168" i="1"/>
  <c r="AS168" i="1" s="1"/>
  <c r="AT168" i="1" s="1"/>
  <c r="AQ383" i="1"/>
  <c r="AQ265" i="1"/>
  <c r="AQ583" i="1"/>
  <c r="AQ433" i="1"/>
  <c r="AQ776" i="1"/>
  <c r="AQ554" i="1"/>
  <c r="AQ376" i="1"/>
  <c r="AS376" i="1" s="1"/>
  <c r="AT376" i="1" s="1"/>
  <c r="AQ660" i="1"/>
  <c r="AQ49" i="1"/>
  <c r="AQ378" i="1"/>
  <c r="AS378" i="1" s="1"/>
  <c r="AT378" i="1" s="1"/>
  <c r="AQ762" i="1"/>
  <c r="AS762" i="1" s="1"/>
  <c r="AT762" i="1" s="1"/>
  <c r="AQ364" i="1"/>
  <c r="AS364" i="1" s="1"/>
  <c r="AT364" i="1" s="1"/>
  <c r="AS660" i="1" l="1"/>
  <c r="AT660" i="1" s="1"/>
  <c r="AV660" i="1" s="1"/>
  <c r="AS433" i="1"/>
  <c r="AT433" i="1" s="1"/>
  <c r="AU433" i="1" s="1"/>
  <c r="AS265" i="1"/>
  <c r="AT265" i="1" s="1"/>
  <c r="AU265" i="1" s="1"/>
  <c r="AS642" i="1"/>
  <c r="AT642" i="1" s="1"/>
  <c r="AU642" i="1" s="1"/>
  <c r="AS643" i="1"/>
  <c r="AT643" i="1" s="1"/>
  <c r="AU643" i="1" s="1"/>
  <c r="AS253" i="1"/>
  <c r="AT253" i="1" s="1"/>
  <c r="AV253" i="1" s="1"/>
  <c r="AS49" i="1"/>
  <c r="AT49" i="1" s="1"/>
  <c r="AU49" i="1" s="1"/>
  <c r="AS776" i="1"/>
  <c r="AT776" i="1" s="1"/>
  <c r="AU776" i="1" s="1"/>
  <c r="AS583" i="1"/>
  <c r="AT583" i="1" s="1"/>
  <c r="AU583" i="1" s="1"/>
  <c r="AS383" i="1"/>
  <c r="AT383" i="1" s="1"/>
  <c r="AV383" i="1" s="1"/>
  <c r="AS645" i="1"/>
  <c r="AT645" i="1" s="1"/>
  <c r="AU645" i="1" s="1"/>
  <c r="AS206" i="1"/>
  <c r="AT206" i="1" s="1"/>
  <c r="AU206" i="1" s="1"/>
  <c r="AS205" i="1"/>
  <c r="AT205" i="1" s="1"/>
  <c r="AV205" i="1" s="1"/>
  <c r="AS207" i="1"/>
  <c r="AT207" i="1" s="1"/>
  <c r="AU207" i="1" s="1"/>
  <c r="AS132" i="1"/>
  <c r="AT132" i="1" s="1"/>
  <c r="AU132" i="1" s="1"/>
  <c r="AS177" i="1"/>
  <c r="AT177" i="1" s="1"/>
  <c r="AU177" i="1" s="1"/>
  <c r="AS358" i="1"/>
  <c r="AT358" i="1" s="1"/>
  <c r="AV358" i="1" s="1"/>
  <c r="AS305" i="1"/>
  <c r="AT305" i="1" s="1"/>
  <c r="AV305" i="1" s="1"/>
  <c r="AS62" i="1"/>
  <c r="AT62" i="1" s="1"/>
  <c r="AV62" i="1" s="1"/>
  <c r="AS644" i="1"/>
  <c r="AT644" i="1" s="1"/>
  <c r="AU644" i="1" s="1"/>
  <c r="AS173" i="1"/>
  <c r="AT173" i="1" s="1"/>
  <c r="AU173" i="1" s="1"/>
  <c r="AS355" i="1"/>
  <c r="AT355" i="1" s="1"/>
  <c r="AU355" i="1" s="1"/>
  <c r="AS768" i="1"/>
  <c r="AT768" i="1" s="1"/>
  <c r="AV768" i="1" s="1"/>
  <c r="AS249" i="1"/>
  <c r="AT249" i="1" s="1"/>
  <c r="AU249" i="1" s="1"/>
  <c r="AS158" i="1"/>
  <c r="AT158" i="1" s="1"/>
  <c r="AU158" i="1" s="1"/>
  <c r="AS46" i="1"/>
  <c r="AT46" i="1" s="1"/>
  <c r="AU46" i="1" s="1"/>
  <c r="AS64" i="1"/>
  <c r="AT64" i="1" s="1"/>
  <c r="AU64" i="1" s="1"/>
  <c r="AS585" i="1"/>
  <c r="AT585" i="1" s="1"/>
  <c r="AV585" i="1" s="1"/>
  <c r="AS306" i="1"/>
  <c r="AT306" i="1" s="1"/>
  <c r="AU306" i="1" s="1"/>
  <c r="AS584" i="1"/>
  <c r="AT584" i="1" s="1"/>
  <c r="AV584" i="1" s="1"/>
  <c r="AS685" i="1"/>
  <c r="AT685" i="1" s="1"/>
  <c r="AV685" i="1" s="1"/>
  <c r="AS152" i="1"/>
  <c r="AT152" i="1" s="1"/>
  <c r="AU152" i="1" s="1"/>
  <c r="AS201" i="1"/>
  <c r="AT201" i="1" s="1"/>
  <c r="AU201" i="1" s="1"/>
  <c r="AS688" i="1"/>
  <c r="AT688" i="1" s="1"/>
  <c r="AU688" i="1" s="1"/>
  <c r="AS677" i="1"/>
  <c r="AT677" i="1" s="1"/>
  <c r="AV677" i="1" s="1"/>
  <c r="AS52" i="1"/>
  <c r="AT52" i="1" s="1"/>
  <c r="AU52" i="1" s="1"/>
  <c r="AS239" i="1"/>
  <c r="AT239" i="1" s="1"/>
  <c r="AV239" i="1" s="1"/>
  <c r="AS687" i="1"/>
  <c r="AT687" i="1" s="1"/>
  <c r="AU687" i="1" s="1"/>
  <c r="AS325" i="1"/>
  <c r="AT325" i="1" s="1"/>
  <c r="AV325" i="1" s="1"/>
  <c r="AS202" i="1"/>
  <c r="AT202" i="1" s="1"/>
  <c r="AU202" i="1" s="1"/>
  <c r="AS385" i="1"/>
  <c r="AT385" i="1" s="1"/>
  <c r="AV385" i="1" s="1"/>
  <c r="AS142" i="1"/>
  <c r="AT142" i="1" s="1"/>
  <c r="AU142" i="1" s="1"/>
  <c r="AS629" i="1"/>
  <c r="AT629" i="1" s="1"/>
  <c r="AU629" i="1" s="1"/>
  <c r="AS174" i="1"/>
  <c r="AT174" i="1" s="1"/>
  <c r="AU174" i="1" s="1"/>
  <c r="AS129" i="1"/>
  <c r="AT129" i="1" s="1"/>
  <c r="AV129" i="1" s="1"/>
  <c r="AS209" i="1"/>
  <c r="AT209" i="1" s="1"/>
  <c r="AV209" i="1" s="1"/>
  <c r="AS347" i="1"/>
  <c r="AT347" i="1" s="1"/>
  <c r="AV347" i="1" s="1"/>
  <c r="AS411" i="1"/>
  <c r="AT411" i="1" s="1"/>
  <c r="AU411" i="1" s="1"/>
  <c r="AS55" i="1"/>
  <c r="AT55" i="1" s="1"/>
  <c r="AU55" i="1" s="1"/>
  <c r="AS767" i="1"/>
  <c r="AT767" i="1" s="1"/>
  <c r="AU767" i="1" s="1"/>
  <c r="AS778" i="1"/>
  <c r="AT778" i="1" s="1"/>
  <c r="AU778" i="1" s="1"/>
  <c r="AS670" i="1"/>
  <c r="AT670" i="1" s="1"/>
  <c r="AV670" i="1" s="1"/>
  <c r="AS597" i="1"/>
  <c r="AT597" i="1" s="1"/>
  <c r="AV597" i="1" s="1"/>
  <c r="AS690" i="1"/>
  <c r="AT690" i="1" s="1"/>
  <c r="AU690" i="1" s="1"/>
  <c r="AS237" i="1"/>
  <c r="AT237" i="1" s="1"/>
  <c r="AU237" i="1" s="1"/>
  <c r="AS71" i="1"/>
  <c r="AT71" i="1" s="1"/>
  <c r="AV71" i="1" s="1"/>
  <c r="AS630" i="1"/>
  <c r="AT630" i="1" s="1"/>
  <c r="AV630" i="1" s="1"/>
  <c r="AS47" i="1"/>
  <c r="AT47" i="1" s="1"/>
  <c r="AV47" i="1" s="1"/>
  <c r="AS446" i="1"/>
  <c r="AT446" i="1" s="1"/>
  <c r="AU446" i="1" s="1"/>
  <c r="AS147" i="1"/>
  <c r="AT147" i="1" s="1"/>
  <c r="AV147" i="1" s="1"/>
  <c r="AS667" i="1"/>
  <c r="AT667" i="1" s="1"/>
  <c r="AV667" i="1" s="1"/>
  <c r="AS657" i="1"/>
  <c r="AT657" i="1" s="1"/>
  <c r="AV657" i="1" s="1"/>
  <c r="AS390" i="1"/>
  <c r="AT390" i="1" s="1"/>
  <c r="AV390" i="1" s="1"/>
  <c r="AS308" i="1"/>
  <c r="AT308" i="1" s="1"/>
  <c r="AU308" i="1" s="1"/>
  <c r="AS56" i="1"/>
  <c r="AT56" i="1" s="1"/>
  <c r="AU56" i="1" s="1"/>
  <c r="AS381" i="1"/>
  <c r="AT381" i="1" s="1"/>
  <c r="AV381" i="1" s="1"/>
  <c r="AS130" i="1"/>
  <c r="AT130" i="1" s="1"/>
  <c r="AV130" i="1" s="1"/>
  <c r="AS210" i="1"/>
  <c r="AT210" i="1" s="1"/>
  <c r="AU210" i="1" s="1"/>
  <c r="AS769" i="1"/>
  <c r="AT769" i="1" s="1"/>
  <c r="AV769" i="1" s="1"/>
  <c r="AS138" i="1"/>
  <c r="AT138" i="1" s="1"/>
  <c r="AU138" i="1" s="1"/>
  <c r="AS349" i="1"/>
  <c r="AT349" i="1" s="1"/>
  <c r="AV349" i="1" s="1"/>
  <c r="AS764" i="1"/>
  <c r="AT764" i="1" s="1"/>
  <c r="AV764" i="1" s="1"/>
  <c r="AS380" i="1"/>
  <c r="AT380" i="1" s="1"/>
  <c r="AU380" i="1" s="1"/>
  <c r="AS302" i="1"/>
  <c r="AT302" i="1" s="1"/>
  <c r="AU302" i="1" s="1"/>
  <c r="AS384" i="1"/>
  <c r="AT384" i="1" s="1"/>
  <c r="AV384" i="1" s="1"/>
  <c r="AS61" i="1"/>
  <c r="AT61" i="1" s="1"/>
  <c r="AV61" i="1" s="1"/>
  <c r="AS59" i="1"/>
  <c r="AT59" i="1" s="1"/>
  <c r="AV59" i="1" s="1"/>
  <c r="AS165" i="1"/>
  <c r="AT165" i="1" s="1"/>
  <c r="AU165" i="1" s="1"/>
  <c r="AS183" i="1"/>
  <c r="AT183" i="1" s="1"/>
  <c r="AV183" i="1" s="1"/>
  <c r="AS193" i="1"/>
  <c r="AT193" i="1" s="1"/>
  <c r="AV193" i="1" s="1"/>
  <c r="AS139" i="1"/>
  <c r="AT139" i="1" s="1"/>
  <c r="AV139" i="1" s="1"/>
  <c r="AS303" i="1"/>
  <c r="AT303" i="1" s="1"/>
  <c r="AV303" i="1" s="1"/>
  <c r="AS680" i="1"/>
  <c r="AT680" i="1" s="1"/>
  <c r="AV680" i="1" s="1"/>
  <c r="AS332" i="1"/>
  <c r="AT332" i="1" s="1"/>
  <c r="AV332" i="1" s="1"/>
  <c r="AS176" i="1"/>
  <c r="AT176" i="1" s="1"/>
  <c r="AV176" i="1" s="1"/>
  <c r="AS66" i="1"/>
  <c r="AT66" i="1" s="1"/>
  <c r="AV66" i="1" s="1"/>
  <c r="AS679" i="1"/>
  <c r="AT679" i="1" s="1"/>
  <c r="AV679" i="1" s="1"/>
  <c r="AS638" i="1"/>
  <c r="AT638" i="1" s="1"/>
  <c r="AU638" i="1" s="1"/>
  <c r="AS681" i="1"/>
  <c r="AT681" i="1" s="1"/>
  <c r="AU681" i="1" s="1"/>
  <c r="AS50" i="1"/>
  <c r="AT50" i="1" s="1"/>
  <c r="AU50" i="1" s="1"/>
  <c r="AS172" i="1"/>
  <c r="AT172" i="1" s="1"/>
  <c r="AV172" i="1" s="1"/>
  <c r="AS294" i="1"/>
  <c r="AT294" i="1" s="1"/>
  <c r="AU294" i="1" s="1"/>
  <c r="AS779" i="1"/>
  <c r="AT779" i="1" s="1"/>
  <c r="AU779" i="1" s="1"/>
  <c r="AS348" i="1"/>
  <c r="AT348" i="1" s="1"/>
  <c r="AU348" i="1" s="1"/>
  <c r="AS350" i="1"/>
  <c r="AT350" i="1" s="1"/>
  <c r="AU350" i="1" s="1"/>
  <c r="AS658" i="1"/>
  <c r="AT658" i="1" s="1"/>
  <c r="AV658" i="1" s="1"/>
  <c r="AS646" i="1"/>
  <c r="AT646" i="1" s="1"/>
  <c r="AV646" i="1" s="1"/>
  <c r="AS329" i="1"/>
  <c r="AT329" i="1" s="1"/>
  <c r="AV329" i="1" s="1"/>
  <c r="AS68" i="1"/>
  <c r="AT68" i="1" s="1"/>
  <c r="AV68" i="1" s="1"/>
  <c r="AS587" i="1"/>
  <c r="AT587" i="1" s="1"/>
  <c r="AU587" i="1" s="1"/>
  <c r="AS354" i="1"/>
  <c r="AT354" i="1" s="1"/>
  <c r="AU354" i="1" s="1"/>
  <c r="AS579" i="1"/>
  <c r="AT579" i="1" s="1"/>
  <c r="AU579" i="1" s="1"/>
  <c r="AS264" i="1"/>
  <c r="AT264" i="1" s="1"/>
  <c r="AV264" i="1" s="1"/>
  <c r="AS200" i="1"/>
  <c r="AT200" i="1" s="1"/>
  <c r="AV200" i="1" s="1"/>
  <c r="AS184" i="1"/>
  <c r="AT184" i="1" s="1"/>
  <c r="AU184" i="1" s="1"/>
  <c r="AS293" i="1"/>
  <c r="AT293" i="1" s="1"/>
  <c r="AV293" i="1" s="1"/>
  <c r="AS781" i="1"/>
  <c r="AT781" i="1" s="1"/>
  <c r="AV781" i="1" s="1"/>
  <c r="AS244" i="1"/>
  <c r="AT244" i="1" s="1"/>
  <c r="AU244" i="1" s="1"/>
  <c r="AS330" i="1"/>
  <c r="AT330" i="1" s="1"/>
  <c r="AV330" i="1" s="1"/>
  <c r="AS689" i="1"/>
  <c r="AT689" i="1" s="1"/>
  <c r="AU689" i="1" s="1"/>
  <c r="AS369" i="1"/>
  <c r="AT369" i="1" s="1"/>
  <c r="AU369" i="1" s="1"/>
  <c r="AS240" i="1"/>
  <c r="AT240" i="1" s="1"/>
  <c r="AU240" i="1" s="1"/>
  <c r="AS651" i="1"/>
  <c r="AT651" i="1" s="1"/>
  <c r="AU651" i="1" s="1"/>
  <c r="AS352" i="1"/>
  <c r="AT352" i="1" s="1"/>
  <c r="AU352" i="1" s="1"/>
  <c r="AS70" i="1"/>
  <c r="AT70" i="1" s="1"/>
  <c r="AU70" i="1" s="1"/>
  <c r="AS60" i="1"/>
  <c r="AT60" i="1" s="1"/>
  <c r="AV60" i="1" s="1"/>
  <c r="AS785" i="1"/>
  <c r="AT785" i="1" s="1"/>
  <c r="AV785" i="1" s="1"/>
  <c r="AS673" i="1"/>
  <c r="AT673" i="1" s="1"/>
  <c r="AU673" i="1" s="1"/>
  <c r="AS54" i="1"/>
  <c r="AT54" i="1" s="1"/>
  <c r="AU54" i="1" s="1"/>
  <c r="AS69" i="1"/>
  <c r="AT69" i="1" s="1"/>
  <c r="AU69" i="1" s="1"/>
  <c r="AS242" i="1"/>
  <c r="AT242" i="1" s="1"/>
  <c r="AV242" i="1" s="1"/>
  <c r="AS67" i="1"/>
  <c r="AT67" i="1" s="1"/>
  <c r="AU67" i="1" s="1"/>
  <c r="AS211" i="1"/>
  <c r="AT211" i="1" s="1"/>
  <c r="AU211" i="1" s="1"/>
  <c r="AS156" i="1"/>
  <c r="AT156" i="1" s="1"/>
  <c r="AU156" i="1" s="1"/>
  <c r="AS157" i="1"/>
  <c r="AT157" i="1" s="1"/>
  <c r="AV157" i="1" s="1"/>
  <c r="AS483" i="1"/>
  <c r="AT483" i="1" s="1"/>
  <c r="AV483" i="1" s="1"/>
  <c r="AS266" i="1"/>
  <c r="AT266" i="1" s="1"/>
  <c r="AU266" i="1" s="1"/>
  <c r="AS686" i="1"/>
  <c r="AT686" i="1" s="1"/>
  <c r="AU686" i="1" s="1"/>
  <c r="AS766" i="1"/>
  <c r="AT766" i="1" s="1"/>
  <c r="AU766" i="1" s="1"/>
  <c r="AS131" i="1"/>
  <c r="AT131" i="1" s="1"/>
  <c r="AU131" i="1" s="1"/>
  <c r="AS777" i="1"/>
  <c r="AT777" i="1" s="1"/>
  <c r="AU777" i="1" s="1"/>
  <c r="AS241" i="1"/>
  <c r="AT241" i="1" s="1"/>
  <c r="AU241" i="1" s="1"/>
  <c r="AS328" i="1"/>
  <c r="AT328" i="1" s="1"/>
  <c r="AU328" i="1" s="1"/>
  <c r="AS63" i="1"/>
  <c r="AT63" i="1" s="1"/>
  <c r="AU63" i="1" s="1"/>
  <c r="AS405" i="1"/>
  <c r="AT405" i="1" s="1"/>
  <c r="AU405" i="1" s="1"/>
  <c r="AS674" i="1"/>
  <c r="AT674" i="1" s="1"/>
  <c r="AU674" i="1" s="1"/>
  <c r="AS57" i="1"/>
  <c r="AT57" i="1" s="1"/>
  <c r="AV57" i="1" s="1"/>
  <c r="AS652" i="1"/>
  <c r="AT652" i="1" s="1"/>
  <c r="AU652" i="1" s="1"/>
  <c r="AS780" i="1"/>
  <c r="AT780" i="1" s="1"/>
  <c r="AU780" i="1" s="1"/>
  <c r="AS410" i="1"/>
  <c r="AT410" i="1" s="1"/>
  <c r="AU410" i="1" s="1"/>
  <c r="AS661" i="1"/>
  <c r="AT661" i="1" s="1"/>
  <c r="AV661" i="1" s="1"/>
  <c r="AS668" i="1"/>
  <c r="AT668" i="1" s="1"/>
  <c r="AU668" i="1" s="1"/>
  <c r="AS790" i="1"/>
  <c r="AT790" i="1" s="1"/>
  <c r="AU790" i="1" s="1"/>
  <c r="AS676" i="1"/>
  <c r="AT676" i="1" s="1"/>
  <c r="AU676" i="1" s="1"/>
  <c r="AS149" i="1"/>
  <c r="AT149" i="1" s="1"/>
  <c r="AU149" i="1" s="1"/>
  <c r="AS148" i="1"/>
  <c r="AT148" i="1" s="1"/>
  <c r="AU148" i="1" s="1"/>
  <c r="AS182" i="1"/>
  <c r="AT182" i="1" s="1"/>
  <c r="AU182" i="1" s="1"/>
  <c r="AS662" i="1"/>
  <c r="AT662" i="1" s="1"/>
  <c r="AU662" i="1" s="1"/>
  <c r="AS261" i="1"/>
  <c r="AT261" i="1" s="1"/>
  <c r="AU261" i="1" s="1"/>
  <c r="AS51" i="1"/>
  <c r="AT51" i="1" s="1"/>
  <c r="AU51" i="1" s="1"/>
  <c r="AS341" i="1"/>
  <c r="AT341" i="1" s="1"/>
  <c r="AV341" i="1" s="1"/>
  <c r="AS406" i="1"/>
  <c r="AT406" i="1" s="1"/>
  <c r="AU406" i="1" s="1"/>
  <c r="AS344" i="1"/>
  <c r="AT344" i="1" s="1"/>
  <c r="AU344" i="1" s="1"/>
  <c r="AS212" i="1"/>
  <c r="AT212" i="1" s="1"/>
  <c r="AU212" i="1" s="1"/>
  <c r="AS133" i="1"/>
  <c r="AT133" i="1" s="1"/>
  <c r="AU133" i="1" s="1"/>
  <c r="AS175" i="1"/>
  <c r="AT175" i="1" s="1"/>
  <c r="AU175" i="1" s="1"/>
  <c r="AS181" i="1"/>
  <c r="AT181" i="1" s="1"/>
  <c r="AV181" i="1" s="1"/>
  <c r="AS782" i="1"/>
  <c r="AT782" i="1" s="1"/>
  <c r="AU782" i="1" s="1"/>
  <c r="AS356" i="1"/>
  <c r="AT356" i="1" s="1"/>
  <c r="AU356" i="1" s="1"/>
  <c r="AS208" i="1"/>
  <c r="AT208" i="1" s="1"/>
  <c r="AV208" i="1" s="1"/>
  <c r="AS586" i="1"/>
  <c r="AT586" i="1" s="1"/>
  <c r="AU586" i="1" s="1"/>
  <c r="AS185" i="1"/>
  <c r="AT185" i="1" s="1"/>
  <c r="AV185" i="1" s="1"/>
  <c r="AS134" i="1"/>
  <c r="AT134" i="1" s="1"/>
  <c r="AV134" i="1" s="1"/>
  <c r="AS357" i="1"/>
  <c r="AT357" i="1" s="1"/>
  <c r="AU357" i="1" s="1"/>
  <c r="AS370" i="1"/>
  <c r="AT370" i="1" s="1"/>
  <c r="AU370" i="1" s="1"/>
  <c r="AS389" i="1"/>
  <c r="AT389" i="1" s="1"/>
  <c r="AV389" i="1" s="1"/>
  <c r="AU762" i="1"/>
  <c r="AV762" i="1"/>
  <c r="AV376" i="1"/>
  <c r="AU376" i="1"/>
  <c r="AU383" i="1"/>
  <c r="AV797" i="1"/>
  <c r="AU797" i="1"/>
  <c r="AU614" i="1"/>
  <c r="AV614" i="1"/>
  <c r="AU282" i="1"/>
  <c r="AV282" i="1"/>
  <c r="AU639" i="1"/>
  <c r="AV639" i="1"/>
  <c r="AU299" i="1"/>
  <c r="AV299" i="1"/>
  <c r="AV207" i="1"/>
  <c r="AV596" i="1"/>
  <c r="AU596" i="1"/>
  <c r="AV434" i="1"/>
  <c r="AU434" i="1"/>
  <c r="AV307" i="1"/>
  <c r="AU307" i="1"/>
  <c r="AU305" i="1"/>
  <c r="AV593" i="1"/>
  <c r="AU593" i="1"/>
  <c r="AV189" i="1"/>
  <c r="AU189" i="1"/>
  <c r="AU394" i="1"/>
  <c r="AV394" i="1"/>
  <c r="AU700" i="1"/>
  <c r="AV700" i="1"/>
  <c r="AU276" i="1"/>
  <c r="AV276" i="1"/>
  <c r="AV355" i="1"/>
  <c r="AU9" i="1"/>
  <c r="AV9" i="1"/>
  <c r="AU10" i="1"/>
  <c r="AV10" i="1"/>
  <c r="AU281" i="1"/>
  <c r="AV281" i="1"/>
  <c r="AV631" i="1"/>
  <c r="AU631" i="1"/>
  <c r="AV46" i="1"/>
  <c r="AV36" i="1"/>
  <c r="AU36" i="1"/>
  <c r="AV428" i="1"/>
  <c r="AU428" i="1"/>
  <c r="AV64" i="1"/>
  <c r="AU585" i="1"/>
  <c r="AV672" i="1"/>
  <c r="AU672" i="1"/>
  <c r="AV271" i="1"/>
  <c r="AU271" i="1"/>
  <c r="AV295" i="1"/>
  <c r="AU295" i="1"/>
  <c r="AV152" i="1"/>
  <c r="AU427" i="1"/>
  <c r="AV427" i="1"/>
  <c r="AV92" i="1"/>
  <c r="AU92" i="1"/>
  <c r="AV340" i="1"/>
  <c r="AU340" i="1"/>
  <c r="AV52" i="1"/>
  <c r="AV361" i="1"/>
  <c r="AU361" i="1"/>
  <c r="AU286" i="1"/>
  <c r="AV286" i="1"/>
  <c r="AU655" i="1"/>
  <c r="AV655" i="1"/>
  <c r="AV202" i="1"/>
  <c r="AU386" i="1"/>
  <c r="AV386" i="1"/>
  <c r="AU771" i="1"/>
  <c r="AV771" i="1"/>
  <c r="AU124" i="1"/>
  <c r="AV124" i="1"/>
  <c r="AU283" i="1"/>
  <c r="AV283" i="1"/>
  <c r="AU843" i="1"/>
  <c r="AV843" i="1"/>
  <c r="AV174" i="1"/>
  <c r="AU426" i="1"/>
  <c r="AV426" i="1"/>
  <c r="AU600" i="1"/>
  <c r="AV600" i="1"/>
  <c r="AU262" i="1"/>
  <c r="AV262" i="1"/>
  <c r="AV93" i="1"/>
  <c r="AU93" i="1"/>
  <c r="AU140" i="1"/>
  <c r="AV140" i="1"/>
  <c r="AV300" i="1"/>
  <c r="AU300" i="1"/>
  <c r="AV259" i="1"/>
  <c r="AU259" i="1"/>
  <c r="AV411" i="1"/>
  <c r="AU640" i="1"/>
  <c r="AV640" i="1"/>
  <c r="AV592" i="1"/>
  <c r="AU592" i="1"/>
  <c r="AU761" i="1"/>
  <c r="AV761" i="1"/>
  <c r="AU670" i="1"/>
  <c r="AV793" i="1"/>
  <c r="AU793" i="1"/>
  <c r="AV701" i="1"/>
  <c r="AU701" i="1"/>
  <c r="AV365" i="1"/>
  <c r="AU365" i="1"/>
  <c r="AV336" i="1"/>
  <c r="AU336" i="1"/>
  <c r="AV363" i="1"/>
  <c r="AU363" i="1"/>
  <c r="AV360" i="1"/>
  <c r="AU360" i="1"/>
  <c r="AU71" i="1"/>
  <c r="AV839" i="1"/>
  <c r="AU839" i="1"/>
  <c r="AV675" i="1"/>
  <c r="AU675" i="1"/>
  <c r="AU912" i="1"/>
  <c r="AV912" i="1"/>
  <c r="AU371" i="1"/>
  <c r="AV371" i="1"/>
  <c r="AV784" i="1"/>
  <c r="AU784" i="1"/>
  <c r="AV664" i="1"/>
  <c r="AU664" i="1"/>
  <c r="AV151" i="1"/>
  <c r="AU151" i="1"/>
  <c r="AU251" i="1"/>
  <c r="AV251" i="1"/>
  <c r="AU669" i="1"/>
  <c r="AV669" i="1"/>
  <c r="AV296" i="1"/>
  <c r="AU296" i="1"/>
  <c r="AV402" i="1"/>
  <c r="AU402" i="1"/>
  <c r="AU187" i="1"/>
  <c r="AV187" i="1"/>
  <c r="AU136" i="1"/>
  <c r="AV136" i="1"/>
  <c r="AU339" i="1"/>
  <c r="AV339" i="1"/>
  <c r="AU423" i="1"/>
  <c r="AV423" i="1"/>
  <c r="AU594" i="1"/>
  <c r="AV594" i="1"/>
  <c r="AU590" i="1"/>
  <c r="AV590" i="1"/>
  <c r="AU635" i="1"/>
  <c r="AV635" i="1"/>
  <c r="AU337" i="1"/>
  <c r="AV337" i="1"/>
  <c r="AV256" i="1"/>
  <c r="AU256" i="1"/>
  <c r="AU263" i="1"/>
  <c r="AV263" i="1"/>
  <c r="AU374" i="1"/>
  <c r="AV374" i="1"/>
  <c r="AV297" i="1"/>
  <c r="AU297" i="1"/>
  <c r="AV334" i="1"/>
  <c r="AU334" i="1"/>
  <c r="AU827" i="1"/>
  <c r="AV827" i="1"/>
  <c r="AV795" i="1"/>
  <c r="AU795" i="1"/>
  <c r="AV13" i="1"/>
  <c r="AU13" i="1"/>
  <c r="AU163" i="1"/>
  <c r="AV163" i="1"/>
  <c r="AU628" i="1"/>
  <c r="AV628" i="1"/>
  <c r="AU408" i="1"/>
  <c r="AV408" i="1"/>
  <c r="AU190" i="1"/>
  <c r="AV190" i="1"/>
  <c r="AU333" i="1"/>
  <c r="AV333" i="1"/>
  <c r="AV343" i="1"/>
  <c r="AU343" i="1"/>
  <c r="AU432" i="1"/>
  <c r="AV432" i="1"/>
  <c r="AV431" i="1"/>
  <c r="AU431" i="1"/>
  <c r="AU367" i="1"/>
  <c r="AV367" i="1"/>
  <c r="AV401" i="1"/>
  <c r="AU401" i="1"/>
  <c r="AU913" i="1"/>
  <c r="AV913" i="1"/>
  <c r="AV653" i="1"/>
  <c r="AU653" i="1"/>
  <c r="AV324" i="1"/>
  <c r="AU324" i="1"/>
  <c r="AV364" i="1"/>
  <c r="AU364" i="1"/>
  <c r="AU378" i="1"/>
  <c r="AV378" i="1"/>
  <c r="AU168" i="1"/>
  <c r="AV168" i="1"/>
  <c r="AV760" i="1"/>
  <c r="AU760" i="1"/>
  <c r="AV775" i="1"/>
  <c r="AU775" i="1"/>
  <c r="AU424" i="1"/>
  <c r="AV424" i="1"/>
  <c r="AV245" i="1"/>
  <c r="AU245" i="1"/>
  <c r="AV327" i="1"/>
  <c r="AU327" i="1"/>
  <c r="AU197" i="1"/>
  <c r="AV197" i="1"/>
  <c r="AV260" i="1"/>
  <c r="AU260" i="1"/>
  <c r="AV642" i="1"/>
  <c r="AU637" i="1"/>
  <c r="AV637" i="1"/>
  <c r="AV404" i="1"/>
  <c r="AU404" i="1"/>
  <c r="AU141" i="1"/>
  <c r="AV141" i="1"/>
  <c r="AV787" i="1"/>
  <c r="AU787" i="1"/>
  <c r="AV342" i="1"/>
  <c r="AU342" i="1"/>
  <c r="AU278" i="1"/>
  <c r="AV278" i="1"/>
  <c r="AU288" i="1"/>
  <c r="AV288" i="1"/>
  <c r="AV588" i="1"/>
  <c r="AU588" i="1"/>
  <c r="AU595" i="1"/>
  <c r="AV595" i="1"/>
  <c r="AV587" i="1"/>
  <c r="AV648" i="1"/>
  <c r="AU648" i="1"/>
  <c r="AV180" i="1"/>
  <c r="AU180" i="1"/>
  <c r="AV804" i="1"/>
  <c r="AU804" i="1"/>
  <c r="AU772" i="1"/>
  <c r="AV772" i="1"/>
  <c r="AU298" i="1"/>
  <c r="AV298" i="1"/>
  <c r="AV425" i="1"/>
  <c r="AU425" i="1"/>
  <c r="AU164" i="1"/>
  <c r="AV164" i="1"/>
  <c r="AU684" i="1"/>
  <c r="AV684" i="1"/>
  <c r="AV346" i="1"/>
  <c r="AU346" i="1"/>
  <c r="AV204" i="1"/>
  <c r="AU204" i="1"/>
  <c r="AU666" i="1"/>
  <c r="AV666" i="1"/>
  <c r="AV634" i="1"/>
  <c r="AU634" i="1"/>
  <c r="AU353" i="1"/>
  <c r="AV353" i="1"/>
  <c r="AU391" i="1"/>
  <c r="AV391" i="1"/>
  <c r="AU248" i="1"/>
  <c r="AV248" i="1"/>
  <c r="AU377" i="1"/>
  <c r="AV377" i="1"/>
  <c r="AV162" i="1"/>
  <c r="AU162" i="1"/>
  <c r="AU12" i="1"/>
  <c r="AV12" i="1"/>
  <c r="AV326" i="1"/>
  <c r="AU326" i="1"/>
  <c r="AV280" i="1"/>
  <c r="AU280" i="1"/>
  <c r="AV407" i="1"/>
  <c r="AU407" i="1"/>
  <c r="AV678" i="1"/>
  <c r="AU678" i="1"/>
  <c r="AU774" i="1"/>
  <c r="AV774" i="1"/>
  <c r="AU599" i="1"/>
  <c r="AV599" i="1"/>
  <c r="AU763" i="1"/>
  <c r="AV763" i="1"/>
  <c r="AV654" i="1"/>
  <c r="AU654" i="1"/>
  <c r="AU274" i="1"/>
  <c r="AV274" i="1"/>
  <c r="AU257" i="1"/>
  <c r="AV257" i="1"/>
  <c r="AV665" i="1"/>
  <c r="AU665" i="1"/>
  <c r="AV284" i="1"/>
  <c r="AU284" i="1"/>
  <c r="AV627" i="1"/>
  <c r="AU627" i="1"/>
  <c r="AV195" i="1"/>
  <c r="AU195" i="1"/>
  <c r="AV430" i="1"/>
  <c r="AU430" i="1"/>
  <c r="AU368" i="1"/>
  <c r="AV368" i="1"/>
  <c r="AU786" i="1"/>
  <c r="AV786" i="1"/>
  <c r="AV613" i="1"/>
  <c r="AU613" i="1"/>
  <c r="AV650" i="1"/>
  <c r="AU650" i="1"/>
  <c r="AU626" i="1"/>
  <c r="AV626" i="1"/>
  <c r="AU147" i="1"/>
  <c r="AU238" i="1"/>
  <c r="AV238" i="1"/>
  <c r="AV308" i="1"/>
  <c r="AU273" i="1"/>
  <c r="AV273" i="1"/>
  <c r="AV219" i="1"/>
  <c r="AU219" i="1"/>
  <c r="AV765" i="1"/>
  <c r="AU765" i="1"/>
  <c r="AV656" i="1"/>
  <c r="AU656" i="1"/>
  <c r="AV210" i="1"/>
  <c r="AV11" i="1"/>
  <c r="AU11" i="1"/>
  <c r="AV275" i="1"/>
  <c r="AU275" i="1"/>
  <c r="AU137" i="1"/>
  <c r="AV137" i="1"/>
  <c r="AU387" i="1"/>
  <c r="AV387" i="1"/>
  <c r="AU798" i="1"/>
  <c r="AV798" i="1"/>
  <c r="AU409" i="1"/>
  <c r="AV409" i="1"/>
  <c r="AU663" i="1"/>
  <c r="AV663" i="1"/>
  <c r="AU683" i="1"/>
  <c r="AV683" i="1"/>
  <c r="AU796" i="1"/>
  <c r="AV796" i="1"/>
  <c r="AV279" i="1"/>
  <c r="AU279" i="1"/>
  <c r="AU794" i="1"/>
  <c r="AV794" i="1"/>
  <c r="AU94" i="1"/>
  <c r="AV94" i="1"/>
  <c r="AU764" i="1"/>
  <c r="AU186" i="1"/>
  <c r="AV186" i="1"/>
  <c r="AU144" i="1"/>
  <c r="AV144" i="1"/>
  <c r="AV788" i="1"/>
  <c r="AU788" i="1"/>
  <c r="AV250" i="1"/>
  <c r="AU250" i="1"/>
  <c r="AV252" i="1"/>
  <c r="AU252" i="1"/>
  <c r="AV636" i="1"/>
  <c r="AU636" i="1"/>
  <c r="AU373" i="1"/>
  <c r="AV373" i="1"/>
  <c r="AU581" i="1"/>
  <c r="AV581" i="1"/>
  <c r="AU392" i="1"/>
  <c r="AV392" i="1"/>
  <c r="AU580" i="1"/>
  <c r="AV580" i="1"/>
  <c r="AU193" i="1"/>
  <c r="AV196" i="1"/>
  <c r="AU196" i="1"/>
  <c r="AU31" i="1"/>
  <c r="AV31" i="1"/>
  <c r="AV301" i="1"/>
  <c r="AU301" i="1"/>
  <c r="AV143" i="1"/>
  <c r="AU143" i="1"/>
  <c r="AV591" i="1"/>
  <c r="AU591" i="1"/>
  <c r="AV582" i="1"/>
  <c r="AU582" i="1"/>
  <c r="AV335" i="1"/>
  <c r="AU335" i="1"/>
  <c r="AU258" i="1"/>
  <c r="AV258" i="1"/>
  <c r="AU309" i="1"/>
  <c r="AV309" i="1"/>
  <c r="AV146" i="1"/>
  <c r="AU146" i="1"/>
  <c r="AV272" i="1"/>
  <c r="AU272" i="1"/>
  <c r="AV236" i="1"/>
  <c r="AU236" i="1"/>
  <c r="AV366" i="1"/>
  <c r="AU366" i="1"/>
  <c r="AV255" i="1"/>
  <c r="AU255" i="1"/>
  <c r="AV50" i="1" l="1"/>
  <c r="AV673" i="1"/>
  <c r="AU483" i="1"/>
  <c r="AV244" i="1"/>
  <c r="AV131" i="1"/>
  <c r="AV67" i="1"/>
  <c r="AV240" i="1"/>
  <c r="AU200" i="1"/>
  <c r="AV674" i="1"/>
  <c r="AV643" i="1"/>
  <c r="AV265" i="1"/>
  <c r="AU660" i="1"/>
  <c r="AU679" i="1"/>
  <c r="AV350" i="1"/>
  <c r="AU349" i="1"/>
  <c r="AV70" i="1"/>
  <c r="AV629" i="1"/>
  <c r="AV638" i="1"/>
  <c r="AU66" i="1"/>
  <c r="AU303" i="1"/>
  <c r="AV165" i="1"/>
  <c r="AV302" i="1"/>
  <c r="AV63" i="1"/>
  <c r="AV686" i="1"/>
  <c r="AV156" i="1"/>
  <c r="AV69" i="1"/>
  <c r="AU60" i="1"/>
  <c r="AV352" i="1"/>
  <c r="AV689" i="1"/>
  <c r="AU293" i="1"/>
  <c r="AV579" i="1"/>
  <c r="AU329" i="1"/>
  <c r="AU658" i="1"/>
  <c r="AV348" i="1"/>
  <c r="AV294" i="1"/>
  <c r="AU68" i="1"/>
  <c r="AU183" i="1"/>
  <c r="AU390" i="1"/>
  <c r="AU781" i="1"/>
  <c r="AV778" i="1"/>
  <c r="AU677" i="1"/>
  <c r="AU62" i="1"/>
  <c r="AU358" i="1"/>
  <c r="AV132" i="1"/>
  <c r="AU205" i="1"/>
  <c r="AV645" i="1"/>
  <c r="AV583" i="1"/>
  <c r="AV266" i="1"/>
  <c r="AV49" i="1"/>
  <c r="AU172" i="1"/>
  <c r="AU680" i="1"/>
  <c r="AU384" i="1"/>
  <c r="AU130" i="1"/>
  <c r="AV446" i="1"/>
  <c r="AV54" i="1"/>
  <c r="AV369" i="1"/>
  <c r="AU264" i="1"/>
  <c r="AV237" i="1"/>
  <c r="AU347" i="1"/>
  <c r="AU325" i="1"/>
  <c r="AU685" i="1"/>
  <c r="AU768" i="1"/>
  <c r="AV410" i="1"/>
  <c r="AU185" i="1"/>
  <c r="AV652" i="1"/>
  <c r="AV241" i="1"/>
  <c r="AV681" i="1"/>
  <c r="AU176" i="1"/>
  <c r="AU139" i="1"/>
  <c r="AU59" i="1"/>
  <c r="AV380" i="1"/>
  <c r="AU769" i="1"/>
  <c r="AV56" i="1"/>
  <c r="AU667" i="1"/>
  <c r="AV777" i="1"/>
  <c r="AV211" i="1"/>
  <c r="AU785" i="1"/>
  <c r="AV651" i="1"/>
  <c r="AU330" i="1"/>
  <c r="AV184" i="1"/>
  <c r="AV354" i="1"/>
  <c r="AU646" i="1"/>
  <c r="AV779" i="1"/>
  <c r="AV149" i="1"/>
  <c r="AV780" i="1"/>
  <c r="AU630" i="1"/>
  <c r="AU597" i="1"/>
  <c r="AV55" i="1"/>
  <c r="AU129" i="1"/>
  <c r="AU385" i="1"/>
  <c r="AU239" i="1"/>
  <c r="AV201" i="1"/>
  <c r="AV306" i="1"/>
  <c r="AV158" i="1"/>
  <c r="AV173" i="1"/>
  <c r="AV182" i="1"/>
  <c r="AV405" i="1"/>
  <c r="AV212" i="1"/>
  <c r="AU389" i="1"/>
  <c r="AV782" i="1"/>
  <c r="AV51" i="1"/>
  <c r="AV148" i="1"/>
  <c r="AV668" i="1"/>
  <c r="AU134" i="1"/>
  <c r="AV586" i="1"/>
  <c r="AV133" i="1"/>
  <c r="AV344" i="1"/>
  <c r="AV328" i="1"/>
  <c r="AV766" i="1"/>
  <c r="AU157" i="1"/>
  <c r="AU242" i="1"/>
  <c r="AV370" i="1"/>
  <c r="AV356" i="1"/>
  <c r="AU181" i="1"/>
  <c r="AU341" i="1"/>
  <c r="AV261" i="1"/>
  <c r="AV790" i="1"/>
  <c r="AU661" i="1"/>
  <c r="AU57" i="1"/>
  <c r="AV357" i="1"/>
  <c r="AU208" i="1"/>
  <c r="AV175" i="1"/>
  <c r="AV406" i="1"/>
  <c r="AV662" i="1"/>
  <c r="AV676" i="1"/>
  <c r="AU332" i="1" l="1"/>
  <c r="AU61" i="1"/>
  <c r="AV138" i="1"/>
  <c r="AU381" i="1"/>
  <c r="AU657" i="1"/>
  <c r="AU47" i="1"/>
  <c r="AU253" i="1"/>
  <c r="AV433" i="1"/>
  <c r="AV690" i="1"/>
  <c r="AV767" i="1"/>
  <c r="AU209" i="1"/>
  <c r="AV142" i="1"/>
  <c r="AV687" i="1"/>
  <c r="AV688" i="1"/>
  <c r="AU584" i="1"/>
  <c r="AV249" i="1"/>
  <c r="AV644" i="1"/>
  <c r="AV177" i="1"/>
  <c r="AV206" i="1"/>
  <c r="AV776" i="1"/>
  <c r="AC907" i="1"/>
  <c r="AD147" i="1"/>
  <c r="AC692" i="1"/>
  <c r="AC460" i="1"/>
  <c r="AC610" i="1"/>
  <c r="AC875" i="1"/>
  <c r="AD785" i="1"/>
  <c r="AD796" i="1"/>
  <c r="AD596" i="1"/>
  <c r="AD262" i="1"/>
  <c r="AD425" i="1"/>
  <c r="AC850" i="1"/>
  <c r="AD616" i="1"/>
  <c r="AD883" i="1"/>
  <c r="AD471" i="1"/>
  <c r="AC452" i="1"/>
  <c r="AD344" i="1"/>
  <c r="AC762" i="1"/>
  <c r="AD86" i="1"/>
  <c r="AD418" i="1"/>
  <c r="AC594" i="1"/>
  <c r="AC406" i="1"/>
  <c r="AD26" i="1"/>
  <c r="AD668" i="1"/>
  <c r="AC276" i="1"/>
  <c r="AD253" i="1"/>
  <c r="AC829" i="1"/>
  <c r="AC608" i="1"/>
  <c r="AC313" i="1"/>
  <c r="AC595" i="1"/>
  <c r="AC513" i="1"/>
  <c r="AD485" i="1"/>
  <c r="AC385" i="1"/>
  <c r="AC871" i="1"/>
  <c r="AD56" i="1"/>
  <c r="AD140" i="1"/>
  <c r="AC685" i="1"/>
  <c r="AD458" i="1"/>
  <c r="AD335" i="1"/>
  <c r="AD822" i="1"/>
  <c r="AD360" i="1"/>
  <c r="AC225" i="1"/>
  <c r="AC746" i="1"/>
  <c r="AD638" i="1"/>
  <c r="AD817" i="1"/>
  <c r="AC625" i="1"/>
  <c r="AD848" i="1"/>
  <c r="AD62" i="1"/>
  <c r="AC700" i="1"/>
  <c r="AC591" i="1"/>
  <c r="AD562" i="1"/>
  <c r="AC69" i="1"/>
  <c r="AC548" i="1"/>
  <c r="AD545" i="1"/>
  <c r="AD740" i="1"/>
  <c r="AD900" i="1"/>
  <c r="AC927" i="1"/>
  <c r="AD214" i="1"/>
  <c r="AC571" i="1"/>
  <c r="AD61" i="1"/>
  <c r="AD283" i="1"/>
  <c r="AC679" i="1"/>
  <c r="AD453" i="1"/>
  <c r="AD165" i="1"/>
  <c r="AD924" i="1"/>
  <c r="AC291" i="1"/>
  <c r="AC863" i="1"/>
  <c r="AD353" i="1"/>
  <c r="AC815" i="1"/>
  <c r="AD618" i="1"/>
  <c r="AD683" i="1"/>
  <c r="AD184" i="1"/>
  <c r="AD815" i="1"/>
  <c r="AC544" i="1"/>
  <c r="AC876" i="1"/>
  <c r="AD651" i="1"/>
  <c r="AC263" i="1"/>
  <c r="AC121" i="1"/>
  <c r="AC387" i="1"/>
  <c r="AD175" i="1"/>
  <c r="AD676" i="1"/>
  <c r="AD486" i="1"/>
  <c r="AD466" i="1"/>
  <c r="AD7" i="1"/>
  <c r="AD108" i="1"/>
  <c r="AD554" i="1"/>
  <c r="AC874" i="1"/>
  <c r="AD208" i="1"/>
  <c r="AC284" i="1"/>
  <c r="AD648" i="1"/>
  <c r="AD858" i="1"/>
  <c r="AD760" i="1"/>
  <c r="AC663" i="1"/>
  <c r="AD84" i="1"/>
  <c r="AD790" i="1"/>
  <c r="AC122" i="1"/>
  <c r="AD680" i="1"/>
  <c r="AD408" i="1"/>
  <c r="AC890" i="1"/>
  <c r="AC851" i="1"/>
  <c r="AC190" i="1"/>
  <c r="AD837" i="1"/>
  <c r="AD69" i="1"/>
  <c r="AC807" i="1"/>
  <c r="AC232" i="1"/>
  <c r="AC717" i="1"/>
  <c r="AC202" i="1"/>
  <c r="AC910" i="1"/>
  <c r="AD695" i="1"/>
  <c r="AC146" i="1"/>
  <c r="AD482" i="1"/>
  <c r="AC177" i="1"/>
  <c r="AD928" i="1"/>
  <c r="AD856" i="1"/>
  <c r="AC209" i="1"/>
  <c r="AC341" i="1"/>
  <c r="AD675" i="1"/>
  <c r="AC530" i="1"/>
  <c r="AD679" i="1"/>
  <c r="AD305" i="1"/>
  <c r="AC661" i="1"/>
  <c r="AC750" i="1"/>
  <c r="AD185" i="1"/>
  <c r="AD713" i="1"/>
  <c r="AC24" i="1"/>
  <c r="AC642" i="1"/>
  <c r="AC737" i="1"/>
  <c r="AD371" i="1"/>
  <c r="AC666" i="1"/>
  <c r="AD774" i="1"/>
  <c r="AC791" i="1"/>
  <c r="AD17" i="1"/>
  <c r="AD766" i="1"/>
  <c r="AD560" i="1"/>
  <c r="AD77" i="1"/>
  <c r="AC223" i="1"/>
  <c r="AD665" i="1"/>
  <c r="AC182" i="1"/>
  <c r="AD324" i="1"/>
  <c r="AD582" i="1"/>
  <c r="AC168" i="1"/>
  <c r="AD673" i="1"/>
  <c r="AC764" i="1"/>
  <c r="AC509" i="1"/>
  <c r="AC736" i="1"/>
  <c r="AD786" i="1"/>
  <c r="AC637" i="1"/>
  <c r="AD559" i="1"/>
  <c r="AD496" i="1"/>
  <c r="AD132" i="1"/>
  <c r="AC646" i="1"/>
  <c r="AD446" i="1"/>
  <c r="AD729" i="1"/>
  <c r="AC197" i="1"/>
  <c r="AD717" i="1"/>
  <c r="AD384" i="1"/>
  <c r="AD244" i="1"/>
  <c r="AC602" i="1"/>
  <c r="AC86" i="1"/>
  <c r="AD88" i="1"/>
  <c r="AD864" i="1"/>
  <c r="AC290" i="1"/>
  <c r="AD457" i="1"/>
  <c r="AC567" i="1"/>
  <c r="AG931" i="1"/>
  <c r="AC749" i="1"/>
  <c r="AC242" i="1"/>
  <c r="AC769" i="1"/>
  <c r="AC852" i="1"/>
  <c r="AC651" i="1"/>
  <c r="AD41" i="1"/>
  <c r="AC77" i="1"/>
  <c r="AC414" i="1"/>
  <c r="AC514" i="1"/>
  <c r="AD905" i="1"/>
  <c r="AC611" i="1"/>
  <c r="AC774" i="1"/>
  <c r="AC845" i="1"/>
  <c r="AC55" i="1"/>
  <c r="AD272" i="1"/>
  <c r="AC410" i="1"/>
  <c r="AD885" i="1"/>
  <c r="AC418" i="1"/>
  <c r="AD258" i="1"/>
  <c r="AC865" i="1"/>
  <c r="AD906" i="1"/>
  <c r="AC352" i="1"/>
  <c r="AC763" i="1"/>
  <c r="AC166" i="1"/>
  <c r="AC545" i="1"/>
  <c r="AD756" i="1"/>
  <c r="AC836" i="1"/>
  <c r="AD580" i="1"/>
  <c r="AC440" i="1"/>
  <c r="AC48" i="1"/>
  <c r="AC378" i="1"/>
  <c r="AD918" i="1"/>
  <c r="AD825" i="1"/>
  <c r="AD552" i="1"/>
  <c r="AC156" i="1"/>
  <c r="AD751" i="1"/>
  <c r="AC677" i="1"/>
  <c r="AC650" i="1"/>
  <c r="AD889" i="1"/>
  <c r="AD111" i="1"/>
  <c r="AC478" i="1"/>
  <c r="AD629" i="1"/>
  <c r="AC482" i="1"/>
  <c r="AD583" i="1"/>
  <c r="AC390" i="1"/>
  <c r="AC373" i="1"/>
  <c r="AD880" i="1"/>
  <c r="AC812" i="1"/>
  <c r="AD352" i="1"/>
  <c r="AD907" i="1"/>
  <c r="AD700" i="1"/>
  <c r="AD397" i="1"/>
  <c r="AD781" i="1"/>
  <c r="AC450" i="1"/>
  <c r="AD155" i="1"/>
  <c r="AC818" i="1"/>
  <c r="AD498" i="1"/>
  <c r="AC119" i="1"/>
  <c r="AD394" i="1"/>
  <c r="AC59" i="1"/>
  <c r="AC678" i="1"/>
  <c r="AD660" i="1"/>
  <c r="AD716" i="1"/>
  <c r="AD646" i="1"/>
  <c r="AD572" i="1"/>
  <c r="AC303" i="1"/>
  <c r="AC67" i="1"/>
  <c r="AD141" i="1"/>
  <c r="AC583" i="1"/>
  <c r="AC183" i="1"/>
  <c r="AD674" i="1"/>
  <c r="AD206" i="1"/>
  <c r="AC473" i="1"/>
  <c r="AD685" i="1"/>
  <c r="AD164" i="1"/>
  <c r="AC6" i="1"/>
  <c r="AD875" i="1"/>
  <c r="AC261" i="1"/>
  <c r="AD330" i="1"/>
  <c r="AC265" i="1"/>
  <c r="AD255" i="1"/>
  <c r="AD692" i="1"/>
  <c r="AD882" i="1"/>
  <c r="AD666" i="1"/>
  <c r="AC455" i="1"/>
  <c r="AC905" i="1"/>
  <c r="AD605" i="1"/>
  <c r="AD173" i="1"/>
  <c r="AC904" i="1"/>
  <c r="AC113" i="1"/>
  <c r="AC143" i="1"/>
  <c r="AC142" i="1"/>
  <c r="AC868" i="1"/>
  <c r="AC634" i="1"/>
  <c r="AC185" i="1"/>
  <c r="AD534" i="1"/>
  <c r="AC592" i="1"/>
  <c r="AC11" i="1"/>
  <c r="AD753" i="1"/>
  <c r="AC684" i="1"/>
  <c r="AC343" i="1"/>
  <c r="AC52" i="1"/>
  <c r="AD658" i="1"/>
  <c r="AC4" i="1"/>
  <c r="AC205" i="1"/>
  <c r="AD189" i="1"/>
  <c r="AC710" i="1"/>
  <c r="AC915" i="1"/>
  <c r="AD610" i="1"/>
  <c r="AC101" i="1"/>
  <c r="AD532" i="1"/>
  <c r="AD303" i="1"/>
  <c r="AC27" i="1"/>
  <c r="AC116" i="1"/>
  <c r="AD342" i="1"/>
  <c r="AC491" i="1"/>
  <c r="AC534" i="1"/>
  <c r="AD70" i="1"/>
  <c r="AD622" i="1"/>
  <c r="AC486" i="1"/>
  <c r="AC152" i="1"/>
  <c r="AC164" i="1"/>
  <c r="AC279" i="1"/>
  <c r="AC409" i="1"/>
  <c r="AC40" i="1"/>
  <c r="AC585" i="1"/>
  <c r="AC522" i="1"/>
  <c r="AD368" i="1"/>
  <c r="AD47" i="1"/>
  <c r="AC96" i="1"/>
  <c r="AD416" i="1"/>
  <c r="AD176" i="1"/>
  <c r="AD563" i="1"/>
  <c r="AD693" i="1"/>
  <c r="AC269" i="1"/>
  <c r="AD855" i="1"/>
  <c r="AD736" i="1"/>
  <c r="AD684" i="1"/>
  <c r="AD634" i="1"/>
  <c r="AD592" i="1"/>
  <c r="AC154" i="1"/>
  <c r="AC626" i="1"/>
  <c r="AC553" i="1"/>
  <c r="AD511" i="1"/>
  <c r="AC582" i="1"/>
  <c r="AC526" i="1"/>
  <c r="AD357" i="1"/>
  <c r="AC512" i="1"/>
  <c r="AC381" i="1"/>
  <c r="AC317" i="1"/>
  <c r="AD793" i="1"/>
  <c r="AD527" i="1"/>
  <c r="AC260" i="1"/>
  <c r="AC546" i="1"/>
  <c r="AC367" i="1"/>
  <c r="AC914" i="1"/>
  <c r="AC758" i="1"/>
  <c r="AC162" i="1"/>
  <c r="AC466" i="1"/>
  <c r="AC547" i="1"/>
  <c r="AD452" i="1"/>
  <c r="AD239" i="1"/>
  <c r="AD478" i="1"/>
  <c r="AD433" i="1"/>
  <c r="AC488" i="1"/>
  <c r="AC431" i="1"/>
  <c r="AC253" i="1"/>
  <c r="AC878" i="1"/>
  <c r="AC676" i="1"/>
  <c r="AD448" i="1"/>
  <c r="AD210" i="1"/>
  <c r="AD911" i="1"/>
  <c r="AD399" i="1"/>
  <c r="AD226" i="1"/>
  <c r="AD410" i="1"/>
  <c r="AC808" i="1"/>
  <c r="AD428" i="1"/>
  <c r="AC483" i="1"/>
  <c r="AD48" i="1"/>
  <c r="AD870" i="1"/>
  <c r="AC149" i="1"/>
  <c r="AC159" i="1"/>
  <c r="AC645" i="1"/>
  <c r="AD778" i="1"/>
  <c r="AD852" i="1"/>
  <c r="AD347" i="1"/>
  <c r="AC644" i="1"/>
  <c r="AD890" i="1"/>
  <c r="AC584" i="1"/>
  <c r="AD78" i="1"/>
  <c r="AC784" i="1"/>
  <c r="AC248" i="1"/>
  <c r="AC163" i="1"/>
  <c r="AD495" i="1"/>
  <c r="AD234" i="1"/>
  <c r="AD38" i="1"/>
  <c r="AD686" i="1"/>
  <c r="AD784" i="1"/>
  <c r="AC543" i="1"/>
  <c r="AC176" i="1"/>
  <c r="AC867" i="1"/>
  <c r="AC848" i="1"/>
  <c r="AD516" i="1"/>
  <c r="AD144" i="1"/>
  <c r="AC928" i="1"/>
  <c r="AD200" i="1"/>
  <c r="AD22" i="1"/>
  <c r="AD186" i="1"/>
  <c r="AD74" i="1"/>
  <c r="AD340" i="1"/>
  <c r="AC174" i="1"/>
  <c r="AD100" i="1"/>
  <c r="AC614" i="1"/>
  <c r="AC191" i="1"/>
  <c r="AD597" i="1"/>
  <c r="AD698" i="1"/>
  <c r="AC68" i="1"/>
  <c r="AC899" i="1"/>
  <c r="AC777" i="1"/>
  <c r="AD204" i="1"/>
  <c r="AC50" i="1"/>
  <c r="AC147" i="1"/>
  <c r="AD479" i="1"/>
  <c r="AC683" i="1"/>
  <c r="AD358" i="1"/>
  <c r="AD540" i="1"/>
  <c r="AD689" i="1"/>
  <c r="AD593" i="1"/>
  <c r="AC355" i="1"/>
  <c r="AD669" i="1"/>
  <c r="AC92" i="1"/>
  <c r="AD663" i="1"/>
  <c r="AD308" i="1"/>
  <c r="AC229" i="1"/>
  <c r="AC908" i="1"/>
  <c r="AC672" i="1"/>
  <c r="AD557" i="1"/>
  <c r="AC771" i="1"/>
  <c r="AC917" i="1"/>
  <c r="AC853" i="1"/>
  <c r="AD802" i="1"/>
  <c r="AD263" i="1"/>
  <c r="AD229" i="1"/>
  <c r="AC596" i="1"/>
  <c r="AD861" i="1"/>
  <c r="AD528" i="1"/>
  <c r="AD509" i="1"/>
  <c r="AC667" i="1"/>
  <c r="AD821" i="1"/>
  <c r="AD469" i="1"/>
  <c r="AD576" i="1"/>
  <c r="AC371" i="1"/>
  <c r="AC481" i="1"/>
  <c r="AD454" i="1"/>
  <c r="AD923" i="1"/>
  <c r="AD73" i="1"/>
  <c r="AD547" i="1"/>
  <c r="AC698" i="1"/>
  <c r="AC221" i="1"/>
  <c r="AD291" i="1"/>
  <c r="AC251" i="1"/>
  <c r="AC180" i="1"/>
  <c r="AD573" i="1"/>
  <c r="AC664" i="1"/>
  <c r="AD735" i="1"/>
  <c r="AD827" i="1"/>
  <c r="AC102" i="1"/>
  <c r="AC315" i="1"/>
  <c r="AD237" i="1"/>
  <c r="AC192" i="1"/>
  <c r="AC740" i="1"/>
  <c r="AC504" i="1"/>
  <c r="AC300" i="1"/>
  <c r="AD672" i="1"/>
  <c r="AD480" i="1"/>
  <c r="AC665" i="1"/>
  <c r="AD326" i="1"/>
  <c r="AD526" i="1"/>
  <c r="AC211" i="1"/>
  <c r="AC811" i="1"/>
  <c r="AD765" i="1"/>
  <c r="AC747" i="1"/>
  <c r="AC720" i="1"/>
  <c r="AD396" i="1"/>
  <c r="AD112" i="1"/>
  <c r="AD521" i="1"/>
  <c r="AC830" i="1"/>
  <c r="AD390" i="1"/>
  <c r="AD652" i="1"/>
  <c r="AD327" i="1"/>
  <c r="AC701" i="1"/>
  <c r="AD336" i="1"/>
  <c r="AD233" i="1"/>
  <c r="AD405" i="1"/>
  <c r="AD198" i="1"/>
  <c r="AC186" i="1"/>
  <c r="AC33" i="1"/>
  <c r="AD494" i="1"/>
  <c r="AC620" i="1"/>
  <c r="AC825" i="1"/>
  <c r="AC745" i="1"/>
  <c r="AC681" i="1"/>
  <c r="AD137" i="1"/>
  <c r="AD286" i="1"/>
  <c r="AD311" i="1"/>
  <c r="AC561" i="1"/>
  <c r="AC680" i="1"/>
  <c r="AC802" i="1"/>
  <c r="AC280" i="1"/>
  <c r="AD401" i="1"/>
  <c r="AD871" i="1"/>
  <c r="AD181" i="1"/>
  <c r="AC518" i="1"/>
  <c r="AD240" i="1"/>
  <c r="AD223" i="1"/>
  <c r="AD309" i="1"/>
  <c r="AD376" i="1"/>
  <c r="AD273" i="1"/>
  <c r="AC157" i="1"/>
  <c r="AC881" i="1"/>
  <c r="AC604" i="1"/>
  <c r="AD389" i="1"/>
  <c r="AC913" i="1"/>
  <c r="AC216" i="1"/>
  <c r="AC652" i="1"/>
  <c r="AD628" i="1"/>
  <c r="AD814" i="1"/>
  <c r="AC898" i="1"/>
  <c r="AD505" i="1"/>
  <c r="AC796" i="1"/>
  <c r="AC536" i="1"/>
  <c r="AD584" i="1"/>
  <c r="AC324" i="1"/>
  <c r="AC703" i="1"/>
  <c r="AC468" i="1"/>
  <c r="AC475" i="1"/>
  <c r="AC795" i="1"/>
  <c r="AC369" i="1"/>
  <c r="AC312" i="1"/>
  <c r="AC870" i="1"/>
  <c r="AD538" i="1"/>
  <c r="AD519" i="1"/>
  <c r="AC402" i="1"/>
  <c r="AC231" i="1"/>
  <c r="AD588" i="1"/>
  <c r="AC250" i="1"/>
  <c r="AD12" i="1"/>
  <c r="AD166" i="1"/>
  <c r="AC576" i="1"/>
  <c r="AD468" i="1"/>
  <c r="AD775" i="1"/>
  <c r="AC415" i="1"/>
  <c r="AC87" i="1"/>
  <c r="AC872" i="1"/>
  <c r="AD772" i="1"/>
  <c r="AC230" i="1"/>
  <c r="AC244" i="1"/>
  <c r="AC729" i="1"/>
  <c r="AD725" i="1"/>
  <c r="AD90" i="1"/>
  <c r="AD696" i="1"/>
  <c r="AD216" i="1"/>
  <c r="AD227" i="1"/>
  <c r="AC569" i="1"/>
  <c r="AC555" i="1"/>
  <c r="AD750" i="1"/>
  <c r="AC480" i="1"/>
  <c r="AD221" i="1"/>
  <c r="AD10" i="1"/>
  <c r="AD129" i="1"/>
  <c r="AC295" i="1"/>
  <c r="AD896" i="1"/>
  <c r="AC270" i="1"/>
  <c r="AC15" i="1"/>
  <c r="AD434" i="1"/>
  <c r="AD899" i="1"/>
  <c r="AC489" i="1"/>
  <c r="AC296" i="1"/>
  <c r="AD731" i="1"/>
  <c r="AC238" i="1"/>
  <c r="AC810" i="1"/>
  <c r="AD746" i="1"/>
  <c r="AD460" i="1"/>
  <c r="AC196" i="1"/>
  <c r="AD381" i="1"/>
  <c r="AD423" i="1"/>
  <c r="AD337" i="1"/>
  <c r="AD922" i="1"/>
  <c r="AC479" i="1"/>
  <c r="AC108" i="1"/>
  <c r="AC858" i="1"/>
  <c r="AD724" i="1"/>
  <c r="AD931" i="1"/>
  <c r="AC885" i="1"/>
  <c r="AC741" i="1"/>
  <c r="AD614" i="1"/>
  <c r="AC834" i="1"/>
  <c r="AC735" i="1"/>
  <c r="AC204" i="1"/>
  <c r="AC189" i="1"/>
  <c r="AC131" i="1"/>
  <c r="AC434" i="1"/>
  <c r="AD300" i="1"/>
  <c r="AC631" i="1"/>
  <c r="AD913" i="1"/>
  <c r="AD366" i="1"/>
  <c r="AC297" i="1"/>
  <c r="AC496" i="1"/>
  <c r="AD202" i="1"/>
  <c r="AC695" i="1"/>
  <c r="AC301" i="1"/>
  <c r="AD761" i="1"/>
  <c r="AD733" i="1"/>
  <c r="AD787" i="1"/>
  <c r="AC201" i="1"/>
  <c r="AC366" i="1"/>
  <c r="AD76" i="1"/>
  <c r="AC709" i="1"/>
  <c r="AD604" i="1"/>
  <c r="AC869" i="1"/>
  <c r="AD178" i="1"/>
  <c r="AD40" i="1"/>
  <c r="AC656" i="1"/>
  <c r="AD878" i="1"/>
  <c r="AD586" i="1"/>
  <c r="AD654" i="1"/>
  <c r="AD777" i="1"/>
  <c r="AD355" i="1"/>
  <c r="AD514" i="1"/>
  <c r="AC471" i="1"/>
  <c r="AC776" i="1"/>
  <c r="AC377" i="1"/>
  <c r="AC3" i="1"/>
  <c r="AD744" i="1"/>
  <c r="AD642" i="1"/>
  <c r="AC342" i="1"/>
  <c r="AC383" i="1"/>
  <c r="AD795" i="1"/>
  <c r="AC212" i="1"/>
  <c r="AD34" i="1"/>
  <c r="AD142" i="1"/>
  <c r="AD853" i="1"/>
  <c r="AC347" i="1"/>
  <c r="AD59" i="1"/>
  <c r="AC588" i="1"/>
  <c r="AD46" i="1"/>
  <c r="AD811" i="1"/>
  <c r="AC824" i="1"/>
  <c r="AD387" i="1"/>
  <c r="AD810" i="1"/>
  <c r="AC573" i="1"/>
  <c r="AD893" i="1"/>
  <c r="AD201" i="1"/>
  <c r="AD455" i="1"/>
  <c r="AC29" i="1"/>
  <c r="AD902" i="1"/>
  <c r="AD127" i="1"/>
  <c r="AC931" i="1"/>
  <c r="AC841" i="1"/>
  <c r="AD513" i="1"/>
  <c r="AD626" i="1"/>
  <c r="AC407" i="1"/>
  <c r="AD333" i="1"/>
  <c r="AD507" i="1"/>
  <c r="AC100" i="1"/>
  <c r="AD192" i="1"/>
  <c r="AC247" i="1"/>
  <c r="AD126" i="1"/>
  <c r="AD406" i="1"/>
  <c r="AC768" i="1"/>
  <c r="AC112" i="1"/>
  <c r="AC134" i="1"/>
  <c r="AD894" i="1"/>
  <c r="AD836" i="1"/>
  <c r="AC70" i="1"/>
  <c r="AD804" i="1"/>
  <c r="AD656" i="1"/>
  <c r="AC120" i="1"/>
  <c r="AD635" i="1"/>
  <c r="AD541" i="1"/>
  <c r="AD245" i="1"/>
  <c r="AC43" i="1"/>
  <c r="AC172" i="1"/>
  <c r="AC114" i="1"/>
  <c r="AD162" i="1"/>
  <c r="AD370" i="1"/>
  <c r="AC570" i="1"/>
  <c r="AC464" i="1"/>
  <c r="AC76" i="1"/>
  <c r="AD768" i="1"/>
  <c r="AC376" i="1"/>
  <c r="AC275" i="1"/>
  <c r="AC507" i="1"/>
  <c r="AD256" i="1"/>
  <c r="AD901" i="1"/>
  <c r="AC356" i="1"/>
  <c r="AD424" i="1"/>
  <c r="AD92" i="1"/>
  <c r="AD711" i="1"/>
  <c r="AD312" i="1"/>
  <c r="AC864" i="1"/>
  <c r="AC911" i="1"/>
  <c r="AD566" i="1"/>
  <c r="AD116" i="1"/>
  <c r="AC793" i="1"/>
  <c r="AD742" i="1"/>
  <c r="AC765" i="1"/>
  <c r="AC657" i="1"/>
  <c r="AD915" i="1"/>
  <c r="AD914" i="1"/>
  <c r="AC266" i="1"/>
  <c r="AD177" i="1"/>
  <c r="AD738" i="1"/>
  <c r="AD710" i="1"/>
  <c r="AC12" i="1"/>
  <c r="AD230" i="1"/>
  <c r="AC882" i="1"/>
  <c r="AD874" i="1"/>
  <c r="AC613" i="1"/>
  <c r="AD422" i="1"/>
  <c r="AD274" i="1"/>
  <c r="AC365" i="1"/>
  <c r="AC339" i="1"/>
  <c r="AD590" i="1"/>
  <c r="AC293" i="1"/>
  <c r="AD595" i="1"/>
  <c r="AD54" i="1"/>
  <c r="AC782" i="1"/>
  <c r="AC487" i="1"/>
  <c r="AD55" i="1"/>
  <c r="AD524" i="1"/>
  <c r="AC654" i="1"/>
  <c r="AD722" i="1"/>
  <c r="AC309" i="1"/>
  <c r="AD110" i="1"/>
  <c r="AD163" i="1"/>
  <c r="AC716" i="1"/>
  <c r="AC560" i="1"/>
  <c r="AD356" i="1"/>
  <c r="AD50" i="1"/>
  <c r="AC715" i="1"/>
  <c r="AC674" i="1"/>
  <c r="AC603" i="1"/>
  <c r="AD117" i="1"/>
  <c r="AC281" i="1"/>
  <c r="AC819" i="1"/>
  <c r="AC271" i="1"/>
  <c r="AC9" i="1"/>
  <c r="AD846" i="1"/>
  <c r="AD602" i="1"/>
  <c r="AD639" i="1"/>
  <c r="AC282" i="1"/>
  <c r="AC752" i="1"/>
  <c r="AC618" i="1"/>
  <c r="AD533" i="1"/>
  <c r="AD27" i="1"/>
  <c r="AC283" i="1"/>
  <c r="AC516" i="1"/>
  <c r="AC348" i="1"/>
  <c r="AC423" i="1"/>
  <c r="AD153" i="1"/>
  <c r="AC459" i="1"/>
  <c r="AD427" i="1"/>
  <c r="AD205" i="1"/>
  <c r="AD20" i="1"/>
  <c r="AC896" i="1"/>
  <c r="AD241" i="1"/>
  <c r="AC319" i="1"/>
  <c r="AD653" i="1"/>
  <c r="AD207" i="1"/>
  <c r="AD801" i="1"/>
  <c r="AC693" i="1"/>
  <c r="AD603" i="1"/>
  <c r="AC503" i="1"/>
  <c r="AC139" i="1"/>
  <c r="AD678" i="1"/>
  <c r="AD271" i="1"/>
  <c r="AD199" i="1"/>
  <c r="AD402" i="1"/>
  <c r="AC20" i="1"/>
  <c r="AD828" i="1"/>
  <c r="AD296" i="1"/>
  <c r="AD104" i="1"/>
  <c r="AD501" i="1"/>
  <c r="AD758" i="1"/>
  <c r="AC635" i="1"/>
  <c r="AD754" i="1"/>
  <c r="AC57" i="1"/>
  <c r="AD159" i="1"/>
  <c r="AC368" i="1"/>
  <c r="AC847" i="1"/>
  <c r="AC923" i="1"/>
  <c r="AD776" i="1"/>
  <c r="AC384" i="1"/>
  <c r="AC827" i="1"/>
  <c r="AC822" i="1"/>
  <c r="AD211" i="1"/>
  <c r="AC725" i="1"/>
  <c r="AC562" i="1"/>
  <c r="AD109" i="1"/>
  <c r="AD925" i="1"/>
  <c r="AD133" i="1"/>
  <c r="AC7" i="1"/>
  <c r="AC726" i="1"/>
  <c r="AD196" i="1"/>
  <c r="AD301" i="1"/>
  <c r="AD650" i="1"/>
  <c r="AD581" i="1"/>
  <c r="AD249" i="1"/>
  <c r="AC801" i="1"/>
  <c r="AC508" i="1"/>
  <c r="AD640" i="1"/>
  <c r="AD430" i="1"/>
  <c r="AD297" i="1"/>
  <c r="AD912" i="1"/>
  <c r="AC587" i="1"/>
  <c r="AC39" i="1"/>
  <c r="AD748" i="1"/>
  <c r="AC397" i="1"/>
  <c r="AD544" i="1"/>
  <c r="AC638" i="1"/>
  <c r="AC894" i="1"/>
  <c r="AC167" i="1"/>
  <c r="AC63" i="1"/>
  <c r="AC335" i="1"/>
  <c r="AD600" i="1"/>
  <c r="AC436" i="1"/>
  <c r="AD820" i="1"/>
  <c r="AD625" i="1"/>
  <c r="AD232" i="1"/>
  <c r="AC272" i="1"/>
  <c r="AC288" i="1"/>
  <c r="AD898" i="1"/>
  <c r="AC541" i="1"/>
  <c r="AC445" i="1"/>
  <c r="AC539" i="1"/>
  <c r="AC559" i="1"/>
  <c r="AD414" i="1"/>
  <c r="AD122" i="1"/>
  <c r="AD24" i="1"/>
  <c r="AD209" i="1"/>
  <c r="AC287" i="1"/>
  <c r="AC790" i="1"/>
  <c r="AC490" i="1"/>
  <c r="AD282" i="1"/>
  <c r="AD266" i="1"/>
  <c r="AD510" i="1"/>
  <c r="AC722" i="1"/>
  <c r="AC117" i="1"/>
  <c r="AC463" i="1"/>
  <c r="AD794" i="1"/>
  <c r="AC327" i="1"/>
  <c r="AD708" i="1"/>
  <c r="AD747" i="1"/>
  <c r="AD620" i="1"/>
  <c r="AD594" i="1"/>
  <c r="AD251" i="1"/>
  <c r="AD306" i="1"/>
  <c r="AD252" i="1"/>
  <c r="AC346" i="1"/>
  <c r="AC673" i="1"/>
  <c r="AD295" i="1"/>
  <c r="AD415" i="1"/>
  <c r="AC629" i="1"/>
  <c r="AC779" i="1"/>
  <c r="AD627" i="1"/>
  <c r="AC278" i="1"/>
  <c r="AC551" i="1"/>
  <c r="AD170" i="1"/>
  <c r="AC498" i="1"/>
  <c r="AC354" i="1"/>
  <c r="AC141" i="1"/>
  <c r="AD168" i="1"/>
  <c r="AC226" i="1"/>
  <c r="AC93" i="1"/>
  <c r="AD613" i="1"/>
  <c r="AC171" i="1"/>
  <c r="AC151" i="1"/>
  <c r="AC64" i="1"/>
  <c r="AD43" i="1"/>
  <c r="AD193" i="1"/>
  <c r="AD847" i="1"/>
  <c r="AC565" i="1"/>
  <c r="AC906" i="1"/>
  <c r="AD504" i="1"/>
  <c r="AC662" i="1"/>
  <c r="AC80" i="1"/>
  <c r="AD555" i="1"/>
  <c r="AC380" i="1"/>
  <c r="AD367" i="1"/>
  <c r="AC558" i="1"/>
  <c r="AD334" i="1"/>
  <c r="AC887" i="1"/>
  <c r="AC84" i="1"/>
  <c r="AD481" i="1"/>
  <c r="AC306" i="1"/>
  <c r="AD183" i="1"/>
  <c r="AD797" i="1"/>
  <c r="AD247" i="1"/>
  <c r="AD868" i="1"/>
  <c r="AD317" i="1"/>
  <c r="AC34" i="1"/>
  <c r="AC580" i="1"/>
  <c r="AD636" i="1"/>
  <c r="AC326" i="1"/>
  <c r="AC643" i="1"/>
  <c r="AD44" i="1"/>
  <c r="AC214" i="1"/>
  <c r="AD579" i="1"/>
  <c r="AC590" i="1"/>
  <c r="AD701" i="1"/>
  <c r="AC926" i="1"/>
  <c r="AC738" i="1"/>
  <c r="AC563" i="1"/>
  <c r="AC788" i="1"/>
  <c r="AC438" i="1"/>
  <c r="AD644" i="1"/>
  <c r="AC44" i="1"/>
  <c r="AD707" i="1"/>
  <c r="AD574" i="1"/>
  <c r="AD763" i="1"/>
  <c r="AD818" i="1"/>
  <c r="AD64" i="1"/>
  <c r="AD160" i="1"/>
  <c r="AD119" i="1"/>
  <c r="AD268" i="1"/>
  <c r="AD3" i="1"/>
  <c r="AC391" i="1"/>
  <c r="AC497" i="1"/>
  <c r="AC524" i="1"/>
  <c r="AC753" i="1"/>
  <c r="AD436" i="1"/>
  <c r="AC428" i="1"/>
  <c r="AD71" i="1"/>
  <c r="AC333" i="1"/>
  <c r="AC532" i="1"/>
  <c r="AC75" i="1"/>
  <c r="AD350" i="1"/>
  <c r="AD737" i="1"/>
  <c r="AD432" i="1"/>
  <c r="AC778" i="1"/>
  <c r="AC210" i="1"/>
  <c r="AC855" i="1"/>
  <c r="AD260" i="1"/>
  <c r="AC90" i="1"/>
  <c r="AD348" i="1"/>
  <c r="AC669" i="1"/>
  <c r="AC929" i="1"/>
  <c r="AC690" i="1"/>
  <c r="AC370" i="1"/>
  <c r="AC554" i="1"/>
  <c r="N2" i="2"/>
  <c r="AD15" i="1"/>
  <c r="AC622" i="1"/>
  <c r="AD123" i="1"/>
  <c r="AC148" i="1"/>
  <c r="AC389" i="1"/>
  <c r="AD657" i="1"/>
  <c r="AD867" i="1"/>
  <c r="AC724" i="1"/>
  <c r="AC919" i="1"/>
  <c r="AC36" i="1"/>
  <c r="AC884" i="1"/>
  <c r="AC104" i="1"/>
  <c r="AD319" i="1"/>
  <c r="AD49" i="1"/>
  <c r="AD431" i="1"/>
  <c r="AC900" i="1"/>
  <c r="AC794" i="1"/>
  <c r="AD440" i="1"/>
  <c r="AC640" i="1"/>
  <c r="AD75" i="1"/>
  <c r="AC132" i="1"/>
  <c r="AD728" i="1"/>
  <c r="AD569" i="1"/>
  <c r="AC733" i="1"/>
  <c r="AC891" i="1"/>
  <c r="AC731" i="1"/>
  <c r="AC330" i="1"/>
  <c r="AC136" i="1"/>
  <c r="AC442" i="1"/>
  <c r="AC866" i="1"/>
  <c r="AD121" i="1"/>
  <c r="AC126" i="1"/>
  <c r="AC110" i="1"/>
  <c r="AD404" i="1"/>
  <c r="AC766" i="1"/>
  <c r="AC19" i="1"/>
  <c r="AC787" i="1"/>
  <c r="AD94" i="1"/>
  <c r="AD548" i="1"/>
  <c r="A932" i="1"/>
  <c r="AD849" i="1"/>
  <c r="AC98" i="1"/>
  <c r="AD631" i="1"/>
  <c r="AD503" i="1"/>
  <c r="AD152" i="1"/>
  <c r="AD52" i="1"/>
  <c r="AD236" i="1"/>
  <c r="AC54" i="1"/>
  <c r="AC432" i="1"/>
  <c r="AC123" i="1"/>
  <c r="AD512" i="1"/>
  <c r="AD530" i="1"/>
  <c r="AD539" i="1"/>
  <c r="AC241" i="1"/>
  <c r="AC82" i="1"/>
  <c r="AC416" i="1"/>
  <c r="AD51" i="1"/>
  <c r="AC392" i="1"/>
  <c r="AC586" i="1"/>
  <c r="AC505" i="1"/>
  <c r="AD380" i="1"/>
  <c r="AC820" i="1"/>
  <c r="AD715" i="1"/>
  <c r="AC195" i="1"/>
  <c r="AD585" i="1"/>
  <c r="AC877" i="1"/>
  <c r="AD561" i="1"/>
  <c r="AC632" i="1"/>
  <c r="AC628" i="1"/>
  <c r="AC13" i="1"/>
  <c r="AD167" i="1"/>
  <c r="AD508" i="1"/>
  <c r="AC42" i="1"/>
  <c r="AC814" i="1"/>
  <c r="AD830" i="1"/>
  <c r="AC510" i="1"/>
  <c r="AD546" i="1"/>
  <c r="AC257" i="1"/>
  <c r="AD565" i="1"/>
  <c r="AD839" i="1"/>
  <c r="AC411" i="1"/>
  <c r="AD307" i="1"/>
  <c r="AD483" i="1"/>
  <c r="AC675" i="1"/>
  <c r="AD851" i="1"/>
  <c r="AC336" i="1"/>
  <c r="AD497" i="1"/>
  <c r="AD191" i="1"/>
  <c r="AD231" i="1"/>
  <c r="AD475" i="1"/>
  <c r="AD714" i="1"/>
  <c r="AC200" i="1"/>
  <c r="AC566" i="1"/>
  <c r="AD500" i="1"/>
  <c r="AD490" i="1"/>
  <c r="AD632" i="1"/>
  <c r="AD190" i="1"/>
  <c r="AC73" i="1"/>
  <c r="AD493" i="1"/>
  <c r="AD265" i="1"/>
  <c r="AC386" i="1"/>
  <c r="AC187" i="1"/>
  <c r="AD443" i="1"/>
  <c r="AC785" i="1"/>
  <c r="AD284" i="1"/>
  <c r="AC364" i="1"/>
  <c r="AC17" i="1"/>
  <c r="AD42" i="1"/>
  <c r="AD824" i="1"/>
  <c r="AD151" i="1"/>
  <c r="AC856" i="1"/>
  <c r="AC837" i="1"/>
  <c r="AD568" i="1"/>
  <c r="AC258" i="1"/>
  <c r="AD608" i="1"/>
  <c r="AC252" i="1"/>
  <c r="AD769" i="1"/>
  <c r="AC334" i="1"/>
  <c r="AC175" i="1"/>
  <c r="AD36" i="1"/>
  <c r="AD280" i="1"/>
  <c r="AC597" i="1"/>
  <c r="AD124" i="1"/>
  <c r="AC158" i="1"/>
  <c r="AC311" i="1"/>
  <c r="AD354" i="1"/>
  <c r="AD888" i="1"/>
  <c r="AC689" i="1"/>
  <c r="AD391" i="1"/>
  <c r="AD791" i="1"/>
  <c r="AD346" i="1"/>
  <c r="AD270" i="1"/>
  <c r="AC353" i="1"/>
  <c r="AD332" i="1"/>
  <c r="AD529" i="1"/>
  <c r="AC688" i="1"/>
  <c r="AC485" i="1"/>
  <c r="AD93" i="1"/>
  <c r="AD664" i="1"/>
  <c r="AD637" i="1"/>
  <c r="AD407" i="1"/>
  <c r="AD662" i="1"/>
  <c r="AC828" i="1"/>
  <c r="AD33" i="1"/>
  <c r="AD212" i="1"/>
  <c r="AC130" i="1"/>
  <c r="AD587" i="1"/>
  <c r="AC328" i="1"/>
  <c r="AC821" i="1"/>
  <c r="AD690" i="1"/>
  <c r="AD325" i="1"/>
  <c r="AD506" i="1"/>
  <c r="AC772" i="1"/>
  <c r="AD599" i="1"/>
  <c r="AC557" i="1"/>
  <c r="AC453" i="1"/>
  <c r="AD248" i="1"/>
  <c r="AC636" i="1"/>
  <c r="AC653" i="1"/>
  <c r="AD98" i="1"/>
  <c r="AC696" i="1"/>
  <c r="AC198" i="1"/>
  <c r="AC47" i="1"/>
  <c r="J85" i="2"/>
  <c r="AC531" i="1"/>
  <c r="AC577" i="1"/>
  <c r="AD187" i="1"/>
  <c r="AD392" i="1"/>
  <c r="AD339" i="1"/>
  <c r="AD441" i="1"/>
  <c r="AD156" i="1"/>
  <c r="AC623" i="1"/>
  <c r="AC893" i="1"/>
  <c r="AD869" i="1"/>
  <c r="AD134" i="1"/>
  <c r="AC789" i="1"/>
  <c r="AD884" i="1"/>
  <c r="AD745" i="1"/>
  <c r="AD806" i="1"/>
  <c r="AC26" i="1"/>
  <c r="AC308" i="1"/>
  <c r="AD643" i="1"/>
  <c r="AD859" i="1"/>
  <c r="AD850" i="1"/>
  <c r="AD57" i="1"/>
  <c r="AC605" i="1"/>
  <c r="AC322" i="1"/>
  <c r="AD426" i="1"/>
  <c r="AC208" i="1"/>
  <c r="AD180" i="1"/>
  <c r="AD302" i="1"/>
  <c r="AC340" i="1"/>
  <c r="AC360" i="1"/>
  <c r="AD120" i="1"/>
  <c r="AC888" i="1"/>
  <c r="AC579" i="1"/>
  <c r="AC616" i="1"/>
  <c r="AC521" i="1"/>
  <c r="AD705" i="1"/>
  <c r="AD688" i="1"/>
  <c r="AD459" i="1"/>
  <c r="AC325" i="1"/>
  <c r="AC886" i="1"/>
  <c r="AC173" i="1"/>
  <c r="AC501" i="1"/>
  <c r="AC880" i="1"/>
  <c r="AD667" i="1"/>
  <c r="AD780" i="1"/>
  <c r="AD812" i="1"/>
  <c r="AD294" i="1"/>
  <c r="AC106" i="1"/>
  <c r="AC62" i="1"/>
  <c r="AC46" i="1"/>
  <c r="AD113" i="1"/>
  <c r="AD269" i="1"/>
  <c r="AD146" i="1"/>
  <c r="AC457" i="1"/>
  <c r="AC705" i="1"/>
  <c r="AC817" i="1"/>
  <c r="AC535" i="1"/>
  <c r="AC639" i="1"/>
  <c r="AC458" i="1"/>
  <c r="AC109" i="1"/>
  <c r="AC469" i="1"/>
  <c r="AD364" i="1"/>
  <c r="AD450" i="1"/>
  <c r="AC843" i="1"/>
  <c r="AD11" i="1"/>
  <c r="AD149" i="1"/>
  <c r="AC363" i="1"/>
  <c r="AD60" i="1"/>
  <c r="AD96" i="1"/>
  <c r="AD87" i="1"/>
  <c r="AD630" i="1"/>
  <c r="AC38" i="1"/>
  <c r="AD611" i="1"/>
  <c r="AC495" i="1"/>
  <c r="AD13" i="1"/>
  <c r="AD502" i="1"/>
  <c r="AC538" i="1"/>
  <c r="AC581" i="1"/>
  <c r="AC170" i="1"/>
  <c r="AD891" i="1"/>
  <c r="AC860" i="1"/>
  <c r="AD865" i="1"/>
  <c r="AD287" i="1"/>
  <c r="AD386" i="1"/>
  <c r="AD219" i="1"/>
  <c r="AD343" i="1"/>
  <c r="AC207" i="1"/>
  <c r="AC129" i="1"/>
  <c r="AD741" i="1"/>
  <c r="AC550" i="1"/>
  <c r="AC849" i="1"/>
  <c r="AD677" i="1"/>
  <c r="AD385" i="1"/>
  <c r="AD491" i="1"/>
  <c r="AD570" i="1"/>
  <c r="AD788" i="1"/>
  <c r="AC10" i="1"/>
  <c r="AC748" i="1"/>
  <c r="AC78" i="1"/>
  <c r="AC273" i="1"/>
  <c r="AC286" i="1"/>
  <c r="AD322" i="1"/>
  <c r="AD655" i="1"/>
  <c r="AD114" i="1"/>
  <c r="AC264" i="1"/>
  <c r="AC718" i="1"/>
  <c r="AC542" i="1"/>
  <c r="AC199" i="1"/>
  <c r="AC708" i="1"/>
  <c r="AC728" i="1"/>
  <c r="AC349" i="1"/>
  <c r="AD826" i="1"/>
  <c r="AC184" i="1"/>
  <c r="AC302" i="1"/>
  <c r="AD195" i="1"/>
  <c r="AC723" i="1"/>
  <c r="AC268" i="1"/>
  <c r="AC262" i="1"/>
  <c r="AC448" i="1"/>
  <c r="AC94" i="1"/>
  <c r="AC506" i="1"/>
  <c r="AC350" i="1"/>
  <c r="AC433" i="1"/>
  <c r="AD68" i="1"/>
  <c r="AC332" i="1"/>
  <c r="AD9" i="1"/>
  <c r="AD293" i="1"/>
  <c r="AC361" i="1"/>
  <c r="AD290" i="1"/>
  <c r="AD877" i="1"/>
  <c r="AC299" i="1"/>
  <c r="AD553" i="1"/>
  <c r="AC477" i="1"/>
  <c r="AC713" i="1"/>
  <c r="AD730" i="1"/>
  <c r="AC256" i="1"/>
  <c r="AC493" i="1"/>
  <c r="AC529" i="1"/>
  <c r="AC249" i="1"/>
  <c r="AD670" i="1"/>
  <c r="AD904" i="1"/>
  <c r="AD755" i="1"/>
  <c r="AD378" i="1"/>
  <c r="AC396" i="1"/>
  <c r="AC660" i="1"/>
  <c r="AD298" i="1"/>
  <c r="AD80" i="1"/>
  <c r="AD456" i="1"/>
  <c r="AD489" i="1"/>
  <c r="AC528" i="1"/>
  <c r="AD706" i="1"/>
  <c r="AD29" i="1"/>
  <c r="AC88" i="1"/>
  <c r="AD473" i="1"/>
  <c r="AC804" i="1"/>
  <c r="AC165" i="1"/>
  <c r="AD259" i="1"/>
  <c r="AC714" i="1"/>
  <c r="AC744" i="1"/>
  <c r="AD148" i="1"/>
  <c r="AD154" i="1"/>
  <c r="AD813" i="1"/>
  <c r="AC711" i="1"/>
  <c r="AC756" i="1"/>
  <c r="AD413" i="1"/>
  <c r="AC401" i="1"/>
  <c r="AD841" i="1"/>
  <c r="AC846" i="1"/>
  <c r="AC399" i="1"/>
  <c r="AC839" i="1"/>
  <c r="AC627" i="1"/>
  <c r="AD281" i="1"/>
  <c r="AD872" i="1"/>
  <c r="AD749" i="1"/>
  <c r="AD341" i="1"/>
  <c r="AD143" i="1"/>
  <c r="AD567" i="1"/>
  <c r="AD82" i="1"/>
  <c r="AC307" i="1"/>
  <c r="AD361" i="1"/>
  <c r="AD174" i="1"/>
  <c r="AC274" i="1"/>
  <c r="AD197" i="1"/>
  <c r="AC66" i="1"/>
  <c r="AD158" i="1"/>
  <c r="AD157" i="1"/>
  <c r="AD488" i="1"/>
  <c r="AC922" i="1"/>
  <c r="AC56" i="1"/>
  <c r="AD67" i="1"/>
  <c r="AD661" i="1"/>
  <c r="AC420" i="1"/>
  <c r="AD571" i="1"/>
  <c r="AD182" i="1"/>
  <c r="AD463" i="1"/>
  <c r="AD313" i="1"/>
  <c r="AD723" i="1"/>
  <c r="AC255" i="1"/>
  <c r="AD328" i="1"/>
  <c r="AD411" i="1"/>
  <c r="AC500" i="1"/>
  <c r="AD139" i="1"/>
  <c r="AC234" i="1"/>
  <c r="AD782" i="1"/>
  <c r="AD577" i="1"/>
  <c r="AD807" i="1"/>
  <c r="AC775" i="1"/>
  <c r="AD102" i="1"/>
  <c r="AD409" i="1"/>
  <c r="AC511" i="1"/>
  <c r="AC227" i="1"/>
  <c r="AD106" i="1"/>
  <c r="AC826" i="1"/>
  <c r="AC41" i="1"/>
  <c r="AD917" i="1"/>
  <c r="AC74" i="1"/>
  <c r="AC754" i="1"/>
  <c r="AD927" i="1"/>
  <c r="AC259" i="1"/>
  <c r="AD242" i="1"/>
  <c r="AD63" i="1"/>
  <c r="AD285" i="1"/>
  <c r="AC31" i="1"/>
  <c r="AC430" i="1"/>
  <c r="AC49" i="1"/>
  <c r="AC494" i="1"/>
  <c r="AC358" i="1"/>
  <c r="AC219" i="1"/>
  <c r="AC751" i="1"/>
  <c r="AD420" i="1"/>
  <c r="AC233" i="1"/>
  <c r="AD543" i="1"/>
  <c r="AC760" i="1"/>
  <c r="AC237" i="1"/>
  <c r="AD808" i="1"/>
  <c r="AD645" i="1"/>
  <c r="AD369" i="1"/>
  <c r="AD278" i="1"/>
  <c r="AC902" i="1"/>
  <c r="AC240" i="1"/>
  <c r="AD542" i="1"/>
  <c r="AC124" i="1"/>
  <c r="AD703" i="1"/>
  <c r="AD623" i="1"/>
  <c r="AD275" i="1"/>
  <c r="AC137" i="1"/>
  <c r="AC492" i="1"/>
  <c r="AC707" i="1"/>
  <c r="AC456" i="1"/>
  <c r="AD257" i="1"/>
  <c r="AC239" i="1"/>
  <c r="AC706" i="1"/>
  <c r="AD687" i="1"/>
  <c r="AC236" i="1"/>
  <c r="AD279" i="1"/>
  <c r="AC425" i="1"/>
  <c r="AC719" i="1"/>
  <c r="AC426" i="1"/>
  <c r="AC140" i="1"/>
  <c r="AD238" i="1"/>
  <c r="AD886" i="1"/>
  <c r="AC800" i="1"/>
  <c r="AC61" i="1"/>
  <c r="AC686" i="1"/>
  <c r="AC648" i="1"/>
  <c r="AD832" i="1"/>
  <c r="AD518" i="1"/>
  <c r="AC111" i="1"/>
  <c r="AC144" i="1"/>
  <c r="AC668" i="1"/>
  <c r="AC918" i="1"/>
  <c r="AC925" i="1"/>
  <c r="AD558" i="1"/>
  <c r="AC294" i="1"/>
  <c r="AD522" i="1"/>
  <c r="AC127" i="1"/>
  <c r="AC780" i="1"/>
  <c r="AD66" i="1"/>
  <c r="AD798" i="1"/>
  <c r="AD363" i="1"/>
  <c r="AC813" i="1"/>
  <c r="AD383" i="1"/>
  <c r="AC422" i="1"/>
  <c r="AC912" i="1"/>
  <c r="AC658" i="1"/>
  <c r="AC138" i="1"/>
  <c r="AD926" i="1"/>
  <c r="AC413" i="1"/>
  <c r="AD719" i="1"/>
  <c r="AD709" i="1"/>
  <c r="AC357" i="1"/>
  <c r="AD764" i="1"/>
  <c r="AD349" i="1"/>
  <c r="AC245" i="1"/>
  <c r="AC687" i="1"/>
  <c r="AC206" i="1"/>
  <c r="AC60" i="1"/>
  <c r="AD866" i="1"/>
  <c r="AD288" i="1"/>
  <c r="AC742" i="1"/>
  <c r="AD876" i="1"/>
  <c r="AC329" i="1"/>
  <c r="AD873" i="1"/>
  <c r="AD19" i="1"/>
  <c r="AC519" i="1"/>
  <c r="AD752" i="1"/>
  <c r="AC408" i="1"/>
  <c r="AC427" i="1"/>
  <c r="AD779" i="1"/>
  <c r="AD171" i="1"/>
  <c r="AD536" i="1"/>
  <c r="AC446" i="1"/>
  <c r="AC873" i="1"/>
  <c r="AD6" i="1"/>
  <c r="AD762" i="1"/>
  <c r="C2" i="2"/>
  <c r="AC160" i="1"/>
  <c r="AC181" i="1"/>
  <c r="AD860" i="1"/>
  <c r="AC321" i="1"/>
  <c r="AC454" i="1"/>
  <c r="AD136" i="1"/>
  <c r="AC593" i="1"/>
  <c r="AC337" i="1"/>
  <c r="AD276" i="1"/>
  <c r="AD903" i="1"/>
  <c r="AD264" i="1"/>
  <c r="AD881" i="1"/>
  <c r="AC568" i="1"/>
  <c r="AD920" i="1"/>
  <c r="AC859" i="1"/>
  <c r="AC903" i="1"/>
  <c r="AC193" i="1"/>
  <c r="AC730" i="1"/>
  <c r="AD887" i="1"/>
  <c r="AD250" i="1"/>
  <c r="AD720" i="1"/>
  <c r="AC298" i="1"/>
  <c r="AD607" i="1"/>
  <c r="AD800" i="1"/>
  <c r="AD550" i="1"/>
  <c r="AD101" i="1"/>
  <c r="AD771" i="1"/>
  <c r="AD261" i="1"/>
  <c r="AD462" i="1"/>
  <c r="AC22" i="1"/>
  <c r="AC394" i="1"/>
  <c r="AC572" i="1"/>
  <c r="AD31" i="1"/>
  <c r="AD819" i="1"/>
  <c r="AD315" i="1"/>
  <c r="AD445" i="1"/>
  <c r="AC755" i="1"/>
  <c r="AC600" i="1"/>
  <c r="AD299" i="1"/>
  <c r="AD531" i="1"/>
  <c r="AD438" i="1"/>
  <c r="AD726" i="1"/>
  <c r="AD487" i="1"/>
  <c r="AD39" i="1"/>
  <c r="AD365" i="1"/>
  <c r="AC767" i="1"/>
  <c r="AC285" i="1"/>
  <c r="AD172" i="1"/>
  <c r="AC889" i="1"/>
  <c r="AC502" i="1"/>
  <c r="AD4" i="1"/>
  <c r="AC832" i="1"/>
  <c r="AD910" i="1"/>
  <c r="AC527" i="1"/>
  <c r="AC133" i="1"/>
  <c r="AD789" i="1"/>
  <c r="AD138" i="1"/>
  <c r="AD131" i="1"/>
  <c r="AD377" i="1"/>
  <c r="AD929" i="1"/>
  <c r="AD373" i="1"/>
  <c r="AC404" i="1"/>
  <c r="AC806" i="1"/>
  <c r="AC670" i="1"/>
  <c r="AC552" i="1"/>
  <c r="AC153" i="1"/>
  <c r="AC540" i="1"/>
  <c r="AD492" i="1"/>
  <c r="AD329" i="1"/>
  <c r="AC405" i="1"/>
  <c r="AD908" i="1"/>
  <c r="AC630" i="1"/>
  <c r="AD919" i="1"/>
  <c r="A933" i="1"/>
  <c r="AC883" i="1"/>
  <c r="AD591" i="1"/>
  <c r="AD681" i="1"/>
  <c r="AC781" i="1"/>
  <c r="AD845" i="1"/>
  <c r="AC655" i="1"/>
  <c r="AC374" i="1"/>
  <c r="AC305" i="1"/>
  <c r="AD225" i="1"/>
  <c r="AC901" i="1"/>
  <c r="AC861" i="1"/>
  <c r="AD464" i="1"/>
  <c r="AD843" i="1"/>
  <c r="AD442" i="1"/>
  <c r="AC51" i="1"/>
  <c r="AC155" i="1"/>
  <c r="AD477" i="1"/>
  <c r="AD767" i="1"/>
  <c r="AD829" i="1"/>
  <c r="AC797" i="1"/>
  <c r="AC424" i="1"/>
  <c r="AC533" i="1"/>
  <c r="AC786" i="1"/>
  <c r="AD863" i="1"/>
  <c r="AC441" i="1"/>
  <c r="AD718" i="1"/>
  <c r="AC71" i="1"/>
  <c r="AD834" i="1"/>
  <c r="AC761" i="1"/>
  <c r="AD535" i="1"/>
  <c r="AC344" i="1"/>
  <c r="AC920" i="1"/>
  <c r="AD374" i="1"/>
  <c r="AC607" i="1"/>
  <c r="AC599" i="1"/>
  <c r="AC798" i="1"/>
  <c r="AC178" i="1"/>
  <c r="AD130" i="1"/>
  <c r="AD321" i="1"/>
  <c r="AC924" i="1"/>
  <c r="A934" i="1"/>
  <c r="AC462" i="1"/>
  <c r="AC443" i="1"/>
  <c r="AC574" i="1"/>
  <c r="AD551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J1274" i="1" l="1"/>
  <c r="AJ1273" i="1"/>
  <c r="AJ1272" i="1"/>
  <c r="AJ1271" i="1"/>
  <c r="AJ1270" i="1"/>
  <c r="AJ1269" i="1"/>
  <c r="AJ1268" i="1"/>
  <c r="AJ1267" i="1"/>
  <c r="AJ1266" i="1"/>
  <c r="AJ1265" i="1"/>
  <c r="AJ1264" i="1"/>
  <c r="AJ1263" i="1"/>
  <c r="AJ1262" i="1"/>
  <c r="AJ1261" i="1"/>
  <c r="AJ1260" i="1"/>
  <c r="AJ1259" i="1"/>
  <c r="AJ1258" i="1"/>
  <c r="AJ1257" i="1"/>
  <c r="AJ1256" i="1"/>
  <c r="AJ1255" i="1"/>
  <c r="AJ1254" i="1"/>
  <c r="AJ1253" i="1"/>
  <c r="AJ1252" i="1"/>
  <c r="AJ1251" i="1"/>
  <c r="AJ1250" i="1"/>
  <c r="AJ1249" i="1"/>
  <c r="AJ1248" i="1"/>
  <c r="AJ1247" i="1"/>
  <c r="AJ1246" i="1"/>
  <c r="AJ1245" i="1"/>
  <c r="AJ1244" i="1"/>
  <c r="AJ1243" i="1"/>
  <c r="AJ1242" i="1"/>
  <c r="AJ1241" i="1"/>
  <c r="AJ1240" i="1"/>
  <c r="AJ1239" i="1"/>
  <c r="AJ1238" i="1"/>
  <c r="AJ1237" i="1"/>
  <c r="AJ1236" i="1"/>
  <c r="AJ1235" i="1"/>
  <c r="AJ1234" i="1"/>
  <c r="AJ1233" i="1"/>
  <c r="AJ1232" i="1"/>
  <c r="AJ1231" i="1"/>
  <c r="AJ1230" i="1"/>
  <c r="AJ1229" i="1"/>
  <c r="AJ1228" i="1"/>
  <c r="AJ1227" i="1"/>
  <c r="AJ1226" i="1"/>
  <c r="AJ1225" i="1"/>
  <c r="AJ1224" i="1"/>
  <c r="AJ1223" i="1"/>
  <c r="AJ1222" i="1"/>
  <c r="AJ1221" i="1"/>
  <c r="AJ1220" i="1"/>
  <c r="AJ1219" i="1"/>
  <c r="AJ1218" i="1"/>
  <c r="AJ1217" i="1"/>
  <c r="AJ1216" i="1"/>
  <c r="AJ1215" i="1"/>
  <c r="AJ1214" i="1"/>
  <c r="AJ1213" i="1"/>
  <c r="AJ1212" i="1"/>
  <c r="AJ1211" i="1"/>
  <c r="AJ1210" i="1"/>
  <c r="AJ1209" i="1"/>
  <c r="AJ1208" i="1"/>
  <c r="AJ1207" i="1"/>
  <c r="AJ1206" i="1"/>
  <c r="AJ1205" i="1"/>
  <c r="AJ1204" i="1"/>
  <c r="AJ1203" i="1"/>
  <c r="AJ1202" i="1"/>
  <c r="AJ1201" i="1"/>
  <c r="AJ1200" i="1"/>
  <c r="AJ1199" i="1"/>
  <c r="AJ1198" i="1"/>
  <c r="AJ1197" i="1"/>
  <c r="AJ1196" i="1"/>
  <c r="AJ1195" i="1"/>
  <c r="AJ1194" i="1"/>
  <c r="AJ1193" i="1"/>
  <c r="AJ1192" i="1"/>
  <c r="AJ1191" i="1"/>
  <c r="AJ1190" i="1"/>
  <c r="AJ1189" i="1"/>
  <c r="AJ1188" i="1"/>
  <c r="AJ1187" i="1"/>
  <c r="AJ1186" i="1"/>
  <c r="AJ1185" i="1"/>
  <c r="AJ1184" i="1"/>
  <c r="AJ1183" i="1"/>
  <c r="AJ1182" i="1"/>
  <c r="AJ1181" i="1"/>
  <c r="AJ1180" i="1"/>
  <c r="AJ1179" i="1"/>
  <c r="AJ1178" i="1"/>
  <c r="AJ1177" i="1"/>
  <c r="AJ1176" i="1"/>
  <c r="AJ1175" i="1"/>
  <c r="AJ1174" i="1"/>
  <c r="AJ1173" i="1"/>
  <c r="AJ1172" i="1"/>
  <c r="AJ1171" i="1"/>
  <c r="AJ1170" i="1"/>
  <c r="AJ1169" i="1"/>
  <c r="AJ1168" i="1"/>
  <c r="AJ1167" i="1"/>
  <c r="AJ1166" i="1"/>
  <c r="AJ1165" i="1"/>
  <c r="AJ1164" i="1"/>
  <c r="AJ1163" i="1"/>
  <c r="AJ1162" i="1"/>
  <c r="AJ1161" i="1"/>
  <c r="AJ1160" i="1"/>
  <c r="AJ1159" i="1"/>
  <c r="AJ1158" i="1"/>
  <c r="AJ1157" i="1"/>
  <c r="AJ1156" i="1"/>
  <c r="AJ1155" i="1"/>
  <c r="AJ1154" i="1"/>
  <c r="AJ1153" i="1"/>
  <c r="AJ1152" i="1"/>
  <c r="AJ1151" i="1"/>
  <c r="AJ1150" i="1"/>
  <c r="AJ1149" i="1"/>
  <c r="AJ1148" i="1"/>
  <c r="AJ1147" i="1"/>
  <c r="AJ1146" i="1"/>
  <c r="AJ1145" i="1"/>
  <c r="AJ1144" i="1"/>
  <c r="AJ1143" i="1"/>
  <c r="AJ1142" i="1"/>
  <c r="AJ1141" i="1"/>
  <c r="AJ1140" i="1"/>
  <c r="AJ1139" i="1"/>
  <c r="AJ1138" i="1"/>
  <c r="AJ1137" i="1"/>
  <c r="AJ1136" i="1"/>
  <c r="AJ1135" i="1"/>
  <c r="AJ1134" i="1"/>
  <c r="AJ1133" i="1"/>
  <c r="AJ1132" i="1"/>
  <c r="AJ1131" i="1"/>
  <c r="AJ1130" i="1"/>
  <c r="AJ1129" i="1"/>
  <c r="AJ1128" i="1"/>
  <c r="AJ1127" i="1"/>
  <c r="AJ1126" i="1"/>
  <c r="AJ1125" i="1"/>
  <c r="AJ1124" i="1"/>
  <c r="AJ1123" i="1"/>
  <c r="AJ1122" i="1"/>
  <c r="AJ1121" i="1"/>
  <c r="AJ1120" i="1"/>
  <c r="AJ1119" i="1"/>
  <c r="AJ1118" i="1"/>
  <c r="AJ1117" i="1"/>
  <c r="AJ1116" i="1"/>
  <c r="AJ1115" i="1"/>
  <c r="AJ1114" i="1"/>
  <c r="AJ1113" i="1"/>
  <c r="AJ1112" i="1"/>
  <c r="AJ1111" i="1"/>
  <c r="AJ1110" i="1"/>
  <c r="AJ1109" i="1"/>
  <c r="AJ1108" i="1"/>
  <c r="AJ1107" i="1"/>
  <c r="AJ1106" i="1"/>
  <c r="AJ1105" i="1"/>
  <c r="AJ1104" i="1"/>
  <c r="AJ1103" i="1"/>
  <c r="AJ1102" i="1"/>
  <c r="AJ1101" i="1"/>
  <c r="AJ1100" i="1"/>
  <c r="AJ1099" i="1"/>
  <c r="AJ1098" i="1"/>
  <c r="AJ1097" i="1"/>
  <c r="AJ1096" i="1"/>
  <c r="AJ1095" i="1"/>
  <c r="AJ1094" i="1"/>
  <c r="AJ1093" i="1"/>
  <c r="AJ1092" i="1"/>
  <c r="AJ1091" i="1"/>
  <c r="AJ1090" i="1"/>
  <c r="AJ1089" i="1"/>
  <c r="AJ1088" i="1"/>
  <c r="AJ1087" i="1"/>
  <c r="AJ1086" i="1"/>
  <c r="AJ1085" i="1"/>
  <c r="AJ1084" i="1"/>
  <c r="AJ1083" i="1"/>
  <c r="AJ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J1046" i="1"/>
  <c r="AJ1045" i="1"/>
  <c r="AJ1044" i="1"/>
  <c r="AJ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4" i="1"/>
  <c r="AJ1023" i="1"/>
  <c r="AJ1022" i="1"/>
  <c r="AJ1021" i="1"/>
  <c r="AJ1020" i="1"/>
  <c r="AJ1019" i="1"/>
  <c r="AJ1018" i="1"/>
  <c r="AJ1017" i="1"/>
  <c r="AJ1016" i="1"/>
  <c r="AJ1015" i="1"/>
  <c r="AJ1014" i="1"/>
  <c r="AJ1013" i="1"/>
  <c r="AJ1012" i="1"/>
  <c r="AJ1011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B102" i="1"/>
  <c r="B1" i="3"/>
  <c r="B2" i="3" s="1"/>
  <c r="AJ932" i="1"/>
  <c r="O2" i="2"/>
  <c r="P2" i="2" s="1"/>
  <c r="Q2" i="2" s="1"/>
  <c r="J3" i="5"/>
  <c r="K3" i="5" s="1"/>
  <c r="L3" i="5" s="1"/>
  <c r="M3" i="5" s="1"/>
  <c r="B931" i="1"/>
  <c r="C931" i="1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G52" i="2" l="1"/>
  <c r="R52" i="2"/>
  <c r="R51" i="2"/>
  <c r="G51" i="2"/>
  <c r="R50" i="2"/>
  <c r="G50" i="2"/>
  <c r="R49" i="2"/>
  <c r="G49" i="2"/>
  <c r="R48" i="2"/>
  <c r="G48" i="2"/>
  <c r="R47" i="2"/>
  <c r="G47" i="2"/>
  <c r="R46" i="2"/>
  <c r="G46" i="2"/>
  <c r="R45" i="2"/>
  <c r="G45" i="2"/>
  <c r="R44" i="2"/>
  <c r="G44" i="2"/>
  <c r="G43" i="2"/>
  <c r="R43" i="2"/>
  <c r="G42" i="2"/>
  <c r="R42" i="2"/>
  <c r="G41" i="2"/>
  <c r="R41" i="2"/>
  <c r="G40" i="2"/>
  <c r="R40" i="2"/>
  <c r="R39" i="2"/>
  <c r="G39" i="2"/>
  <c r="R38" i="2"/>
  <c r="G38" i="2"/>
  <c r="G37" i="2"/>
  <c r="R37" i="2"/>
  <c r="G36" i="2"/>
  <c r="R36" i="2"/>
  <c r="R35" i="2"/>
  <c r="G35" i="2"/>
  <c r="G34" i="2"/>
  <c r="R34" i="2"/>
  <c r="R33" i="2"/>
  <c r="G33" i="2"/>
  <c r="G32" i="2"/>
  <c r="R32" i="2"/>
  <c r="R31" i="2"/>
  <c r="G31" i="2"/>
  <c r="R30" i="2"/>
  <c r="G30" i="2"/>
  <c r="G29" i="2"/>
  <c r="R29" i="2"/>
  <c r="G28" i="2"/>
  <c r="R28" i="2"/>
  <c r="G27" i="2"/>
  <c r="R27" i="2"/>
  <c r="G26" i="2"/>
  <c r="R26" i="2"/>
  <c r="R25" i="2"/>
  <c r="G25" i="2"/>
  <c r="R24" i="2"/>
  <c r="G24" i="2"/>
  <c r="R23" i="2"/>
  <c r="G23" i="2"/>
  <c r="R22" i="2"/>
  <c r="G22" i="2"/>
  <c r="G21" i="2"/>
  <c r="R21" i="2"/>
  <c r="R20" i="2"/>
  <c r="G20" i="2"/>
  <c r="G19" i="2"/>
  <c r="R19" i="2"/>
  <c r="G18" i="2"/>
  <c r="R18" i="2"/>
  <c r="R17" i="2"/>
  <c r="G17" i="2"/>
  <c r="R16" i="2"/>
  <c r="G16" i="2"/>
  <c r="R15" i="2"/>
  <c r="G15" i="2"/>
  <c r="R14" i="2"/>
  <c r="G14" i="2"/>
  <c r="G13" i="2"/>
  <c r="R13" i="2"/>
  <c r="R12" i="2"/>
  <c r="G12" i="2"/>
  <c r="R11" i="2"/>
  <c r="G11" i="2"/>
  <c r="G10" i="2"/>
  <c r="R10" i="2"/>
  <c r="G9" i="2"/>
  <c r="R9" i="2"/>
  <c r="G8" i="2"/>
  <c r="R8" i="2"/>
  <c r="G7" i="2"/>
  <c r="R7" i="2"/>
  <c r="G6" i="2"/>
  <c r="R6" i="2"/>
  <c r="G5" i="2"/>
  <c r="R5" i="2"/>
  <c r="R4" i="2"/>
  <c r="G4" i="2"/>
  <c r="G3" i="2"/>
  <c r="R3" i="2"/>
  <c r="G53" i="2"/>
  <c r="R53" i="2"/>
  <c r="J52" i="2"/>
  <c r="F52" i="2"/>
  <c r="B51" i="2"/>
  <c r="H51" i="2"/>
  <c r="C50" i="2"/>
  <c r="F50" i="2"/>
  <c r="J49" i="2"/>
  <c r="B49" i="2"/>
  <c r="F48" i="2"/>
  <c r="J48" i="2"/>
  <c r="H47" i="2"/>
  <c r="F47" i="2"/>
  <c r="J46" i="2"/>
  <c r="I46" i="2"/>
  <c r="H45" i="2"/>
  <c r="I45" i="2"/>
  <c r="J44" i="2"/>
  <c r="B44" i="2"/>
  <c r="I43" i="2"/>
  <c r="B43" i="2"/>
  <c r="F42" i="2"/>
  <c r="J42" i="2"/>
  <c r="F41" i="2"/>
  <c r="H41" i="2"/>
  <c r="J40" i="2"/>
  <c r="F40" i="2"/>
  <c r="J39" i="2"/>
  <c r="B39" i="2"/>
  <c r="C38" i="2"/>
  <c r="F38" i="2"/>
  <c r="I37" i="2"/>
  <c r="F37" i="2"/>
  <c r="J36" i="2"/>
  <c r="B36" i="2"/>
  <c r="C35" i="2"/>
  <c r="H35" i="2"/>
  <c r="C34" i="2"/>
  <c r="B34" i="2"/>
  <c r="I33" i="2"/>
  <c r="B33" i="2"/>
  <c r="I32" i="2"/>
  <c r="J32" i="2"/>
  <c r="C31" i="2"/>
  <c r="J31" i="2"/>
  <c r="H30" i="2"/>
  <c r="I30" i="2"/>
  <c r="I29" i="2"/>
  <c r="B29" i="2"/>
  <c r="H28" i="2"/>
  <c r="B28" i="2"/>
  <c r="I27" i="2"/>
  <c r="B27" i="2"/>
  <c r="C26" i="2"/>
  <c r="J26" i="2"/>
  <c r="I25" i="2"/>
  <c r="B25" i="2"/>
  <c r="H24" i="2"/>
  <c r="B24" i="2"/>
  <c r="B23" i="2"/>
  <c r="H23" i="2"/>
  <c r="I22" i="2"/>
  <c r="J22" i="2"/>
  <c r="I21" i="2"/>
  <c r="F21" i="2"/>
  <c r="B20" i="2"/>
  <c r="H20" i="2"/>
  <c r="C19" i="2"/>
  <c r="B19" i="2"/>
  <c r="F18" i="2"/>
  <c r="H18" i="2"/>
  <c r="J17" i="2"/>
  <c r="H17" i="2"/>
  <c r="F16" i="2"/>
  <c r="J16" i="2"/>
  <c r="J15" i="2"/>
  <c r="C15" i="2"/>
  <c r="C14" i="2"/>
  <c r="B14" i="2"/>
  <c r="I13" i="2"/>
  <c r="H13" i="2"/>
  <c r="H12" i="2"/>
  <c r="J12" i="2"/>
  <c r="H11" i="2"/>
  <c r="F11" i="2"/>
  <c r="B10" i="2"/>
  <c r="I10" i="2"/>
  <c r="F9" i="2"/>
  <c r="B9" i="2"/>
  <c r="C8" i="2"/>
  <c r="F8" i="2"/>
  <c r="F7" i="2"/>
  <c r="H7" i="2"/>
  <c r="I6" i="2"/>
  <c r="J6" i="2"/>
  <c r="C5" i="2"/>
  <c r="I5" i="2"/>
  <c r="F4" i="2"/>
  <c r="I4" i="2"/>
  <c r="J3" i="2"/>
  <c r="B3" i="2"/>
  <c r="I3" i="2"/>
  <c r="I53" i="2"/>
  <c r="A54" i="2"/>
  <c r="H52" i="2"/>
  <c r="I52" i="2"/>
  <c r="B52" i="2"/>
  <c r="C52" i="2"/>
  <c r="C51" i="2"/>
  <c r="F51" i="2"/>
  <c r="I51" i="2"/>
  <c r="J51" i="2"/>
  <c r="I50" i="2"/>
  <c r="J50" i="2"/>
  <c r="B50" i="2"/>
  <c r="H50" i="2"/>
  <c r="C49" i="2"/>
  <c r="I49" i="2"/>
  <c r="H49" i="2"/>
  <c r="F49" i="2"/>
  <c r="I48" i="2"/>
  <c r="B48" i="2"/>
  <c r="C48" i="2"/>
  <c r="H48" i="2"/>
  <c r="C47" i="2"/>
  <c r="I47" i="2"/>
  <c r="B47" i="2"/>
  <c r="J47" i="2"/>
  <c r="F46" i="2"/>
  <c r="H46" i="2"/>
  <c r="B46" i="2"/>
  <c r="C46" i="2"/>
  <c r="B45" i="2"/>
  <c r="C45" i="2"/>
  <c r="J45" i="2"/>
  <c r="F45" i="2"/>
  <c r="H44" i="2"/>
  <c r="C44" i="2"/>
  <c r="I44" i="2"/>
  <c r="F44" i="2"/>
  <c r="C43" i="2"/>
  <c r="J43" i="2"/>
  <c r="H43" i="2"/>
  <c r="F43" i="2"/>
  <c r="H42" i="2"/>
  <c r="C42" i="2"/>
  <c r="I42" i="2"/>
  <c r="B42" i="2"/>
  <c r="C41" i="2"/>
  <c r="I41" i="2"/>
  <c r="B41" i="2"/>
  <c r="J41" i="2"/>
  <c r="B40" i="2"/>
  <c r="H40" i="2"/>
  <c r="C40" i="2"/>
  <c r="I40" i="2"/>
  <c r="F39" i="2"/>
  <c r="I39" i="2"/>
  <c r="C39" i="2"/>
  <c r="H39" i="2"/>
  <c r="J38" i="2"/>
  <c r="B38" i="2"/>
  <c r="I38" i="2"/>
  <c r="H38" i="2"/>
  <c r="H37" i="2"/>
  <c r="C37" i="2"/>
  <c r="J37" i="2"/>
  <c r="B37" i="2"/>
  <c r="I36" i="2"/>
  <c r="C36" i="2"/>
  <c r="H36" i="2"/>
  <c r="F36" i="2"/>
  <c r="I35" i="2"/>
  <c r="B35" i="2"/>
  <c r="F35" i="2"/>
  <c r="J35" i="2"/>
  <c r="J34" i="2"/>
  <c r="H34" i="2"/>
  <c r="I34" i="2"/>
  <c r="F34" i="2"/>
  <c r="H33" i="2"/>
  <c r="C33" i="2"/>
  <c r="J33" i="2"/>
  <c r="F33" i="2"/>
  <c r="B32" i="2"/>
  <c r="H32" i="2"/>
  <c r="F32" i="2"/>
  <c r="C32" i="2"/>
  <c r="F31" i="2"/>
  <c r="I31" i="2"/>
  <c r="H31" i="2"/>
  <c r="B31" i="2"/>
  <c r="C30" i="2"/>
  <c r="F30" i="2"/>
  <c r="B30" i="2"/>
  <c r="J30" i="2"/>
  <c r="F29" i="2"/>
  <c r="J29" i="2"/>
  <c r="C29" i="2"/>
  <c r="H29" i="2"/>
  <c r="I28" i="2"/>
  <c r="J28" i="2"/>
  <c r="F28" i="2"/>
  <c r="C28" i="2"/>
  <c r="C27" i="2"/>
  <c r="J27" i="2"/>
  <c r="H27" i="2"/>
  <c r="F27" i="2"/>
  <c r="H26" i="2"/>
  <c r="F26" i="2"/>
  <c r="B26" i="2"/>
  <c r="I26" i="2"/>
  <c r="J25" i="2"/>
  <c r="C25" i="2"/>
  <c r="F25" i="2"/>
  <c r="H25" i="2"/>
  <c r="J24" i="2"/>
  <c r="C24" i="2"/>
  <c r="F24" i="2"/>
  <c r="I24" i="2"/>
  <c r="C23" i="2"/>
  <c r="I23" i="2"/>
  <c r="J23" i="2"/>
  <c r="F23" i="2"/>
  <c r="C22" i="2"/>
  <c r="F22" i="2"/>
  <c r="H22" i="2"/>
  <c r="B22" i="2"/>
  <c r="H21" i="2"/>
  <c r="B21" i="2"/>
  <c r="J21" i="2"/>
  <c r="C21" i="2"/>
  <c r="F20" i="2"/>
  <c r="J20" i="2"/>
  <c r="C20" i="2"/>
  <c r="I20" i="2"/>
  <c r="F19" i="2"/>
  <c r="J19" i="2"/>
  <c r="H19" i="2"/>
  <c r="I19" i="2"/>
  <c r="J18" i="2"/>
  <c r="B18" i="2"/>
  <c r="I18" i="2"/>
  <c r="C18" i="2"/>
  <c r="C17" i="2"/>
  <c r="F17" i="2"/>
  <c r="B17" i="2"/>
  <c r="I17" i="2"/>
  <c r="B16" i="2"/>
  <c r="I16" i="2"/>
  <c r="C16" i="2"/>
  <c r="H16" i="2"/>
  <c r="F15" i="2"/>
  <c r="B15" i="2"/>
  <c r="H15" i="2"/>
  <c r="I15" i="2"/>
  <c r="H14" i="2"/>
  <c r="J14" i="2"/>
  <c r="I14" i="2"/>
  <c r="F14" i="2"/>
  <c r="C13" i="2"/>
  <c r="J13" i="2"/>
  <c r="F13" i="2"/>
  <c r="B13" i="2"/>
  <c r="F12" i="2"/>
  <c r="I12" i="2"/>
  <c r="C12" i="2"/>
  <c r="B12" i="2"/>
  <c r="C11" i="2"/>
  <c r="B11" i="2"/>
  <c r="I11" i="2"/>
  <c r="J11" i="2"/>
  <c r="F10" i="2"/>
  <c r="J10" i="2"/>
  <c r="H10" i="2"/>
  <c r="C10" i="2"/>
  <c r="C9" i="2"/>
  <c r="H9" i="2"/>
  <c r="J9" i="2"/>
  <c r="I9" i="2"/>
  <c r="J8" i="2"/>
  <c r="B8" i="2"/>
  <c r="I8" i="2"/>
  <c r="H8" i="2"/>
  <c r="C7" i="2"/>
  <c r="B7" i="2"/>
  <c r="I7" i="2"/>
  <c r="J7" i="2"/>
  <c r="C6" i="2"/>
  <c r="H6" i="2"/>
  <c r="B6" i="2"/>
  <c r="F6" i="2"/>
  <c r="H5" i="2"/>
  <c r="F5" i="2"/>
  <c r="J5" i="2"/>
  <c r="B5" i="2"/>
  <c r="C4" i="2"/>
  <c r="B4" i="2"/>
  <c r="J4" i="2"/>
  <c r="H4" i="2"/>
  <c r="F3" i="2"/>
  <c r="H3" i="2"/>
  <c r="C3" i="2"/>
  <c r="C53" i="2"/>
  <c r="J53" i="2"/>
  <c r="H53" i="2"/>
  <c r="F53" i="2"/>
  <c r="B53" i="2"/>
  <c r="B3" i="8"/>
  <c r="B3" i="6"/>
  <c r="B3" i="9"/>
  <c r="B3" i="13"/>
  <c r="B3" i="4"/>
  <c r="B4" i="5"/>
  <c r="A3" i="10"/>
  <c r="B4" i="8"/>
  <c r="B4" i="13"/>
  <c r="B4" i="4"/>
  <c r="B5" i="5"/>
  <c r="A4" i="10"/>
  <c r="B5" i="13"/>
  <c r="B5" i="4"/>
  <c r="B6" i="5"/>
  <c r="A5" i="10"/>
  <c r="B6" i="4"/>
  <c r="B7" i="5"/>
  <c r="B7" i="4"/>
  <c r="B8" i="5"/>
  <c r="B8" i="4"/>
  <c r="B9" i="5"/>
  <c r="B9" i="4"/>
  <c r="B10" i="5"/>
  <c r="B10" i="4"/>
  <c r="B11" i="5"/>
  <c r="B11" i="4"/>
  <c r="B12" i="5"/>
  <c r="B12" i="4"/>
  <c r="B13" i="5"/>
  <c r="B13" i="4"/>
  <c r="B14" i="5"/>
  <c r="B14" i="4"/>
  <c r="B15" i="5"/>
  <c r="B15" i="4"/>
  <c r="B16" i="5"/>
  <c r="B16" i="4"/>
  <c r="B17" i="5"/>
  <c r="B17" i="4"/>
  <c r="B18" i="5"/>
  <c r="B18" i="4"/>
  <c r="B19" i="5"/>
  <c r="B19" i="4"/>
  <c r="B20" i="5"/>
  <c r="B21" i="5"/>
  <c r="B22" i="5"/>
  <c r="B23" i="5"/>
  <c r="B24" i="5"/>
  <c r="B25" i="5"/>
  <c r="B26" i="5"/>
  <c r="B27" i="5"/>
  <c r="E4" i="2" l="1"/>
  <c r="L4" i="2"/>
  <c r="D4" i="2"/>
  <c r="K4" i="2"/>
  <c r="M4" i="2" s="1"/>
  <c r="L5" i="2"/>
  <c r="E5" i="2"/>
  <c r="D5" i="2"/>
  <c r="K5" i="2"/>
  <c r="M5" i="2" s="1"/>
  <c r="E6" i="2"/>
  <c r="L6" i="2"/>
  <c r="K6" i="2"/>
  <c r="E7" i="2"/>
  <c r="L7" i="2"/>
  <c r="M3" i="10" s="1"/>
  <c r="K7" i="2"/>
  <c r="M7" i="2" s="1"/>
  <c r="E8" i="2"/>
  <c r="L8" i="2"/>
  <c r="K8" i="2"/>
  <c r="E11" i="2"/>
  <c r="K11" i="2"/>
  <c r="L11" i="2"/>
  <c r="D11" i="2"/>
  <c r="L12" i="2"/>
  <c r="D12" i="2"/>
  <c r="E12" i="2"/>
  <c r="K12" i="2"/>
  <c r="L13" i="2"/>
  <c r="E13" i="2"/>
  <c r="K13" i="2"/>
  <c r="L15" i="2"/>
  <c r="E15" i="2"/>
  <c r="K15" i="2"/>
  <c r="K16" i="2"/>
  <c r="M16" i="2" s="1"/>
  <c r="E16" i="2"/>
  <c r="D16" i="2"/>
  <c r="L16" i="2"/>
  <c r="L17" i="2"/>
  <c r="E17" i="2"/>
  <c r="D17" i="2"/>
  <c r="K17" i="2"/>
  <c r="K18" i="2"/>
  <c r="M18" i="2" s="1"/>
  <c r="D18" i="2"/>
  <c r="E18" i="2"/>
  <c r="L18" i="2"/>
  <c r="E21" i="2"/>
  <c r="L21" i="2"/>
  <c r="K21" i="2"/>
  <c r="M21" i="2" s="1"/>
  <c r="I11" i="5" s="1"/>
  <c r="L22" i="2"/>
  <c r="K22" i="2"/>
  <c r="E22" i="2"/>
  <c r="K26" i="2"/>
  <c r="E26" i="2"/>
  <c r="L26" i="2"/>
  <c r="L30" i="2"/>
  <c r="K30" i="2"/>
  <c r="M30" i="2" s="1"/>
  <c r="E30" i="2"/>
  <c r="L31" i="2"/>
  <c r="K31" i="2"/>
  <c r="E31" i="2"/>
  <c r="L32" i="2"/>
  <c r="K32" i="2"/>
  <c r="M32" i="2" s="1"/>
  <c r="I16" i="5" s="1"/>
  <c r="E32" i="2"/>
  <c r="E35" i="2"/>
  <c r="L35" i="2"/>
  <c r="K35" i="2"/>
  <c r="M35" i="2" s="1"/>
  <c r="I19" i="5" s="1"/>
  <c r="E37" i="2"/>
  <c r="K37" i="2"/>
  <c r="M37" i="2" s="1"/>
  <c r="I21" i="5" s="1"/>
  <c r="L37" i="2"/>
  <c r="L38" i="2"/>
  <c r="E38" i="2"/>
  <c r="K38" i="2"/>
  <c r="M38" i="2" s="1"/>
  <c r="I22" i="5" s="1"/>
  <c r="E40" i="2"/>
  <c r="L40" i="2"/>
  <c r="K40" i="2"/>
  <c r="D40" i="2"/>
  <c r="D41" i="2"/>
  <c r="L41" i="2"/>
  <c r="K41" i="2"/>
  <c r="E41" i="2"/>
  <c r="E42" i="2"/>
  <c r="L42" i="2"/>
  <c r="K42" i="2"/>
  <c r="D42" i="2"/>
  <c r="K45" i="2"/>
  <c r="E45" i="2"/>
  <c r="L45" i="2"/>
  <c r="K46" i="2"/>
  <c r="I4" i="13" s="1"/>
  <c r="L4" i="13" s="1"/>
  <c r="M4" i="13" s="1"/>
  <c r="N4" i="13" s="1"/>
  <c r="E46" i="2"/>
  <c r="L46" i="2"/>
  <c r="J4" i="13" s="1"/>
  <c r="E47" i="2"/>
  <c r="L47" i="2"/>
  <c r="K47" i="2"/>
  <c r="E48" i="2"/>
  <c r="L48" i="2"/>
  <c r="J5" i="13" s="1"/>
  <c r="K48" i="2"/>
  <c r="M48" i="2" s="1"/>
  <c r="K50" i="2"/>
  <c r="E50" i="2"/>
  <c r="L50" i="2"/>
  <c r="E52" i="2"/>
  <c r="K52" i="2"/>
  <c r="L52" i="2"/>
  <c r="L3" i="2"/>
  <c r="K3" i="2"/>
  <c r="M3" i="2" s="1"/>
  <c r="I4" i="5" s="1"/>
  <c r="E3" i="2"/>
  <c r="L9" i="2"/>
  <c r="E9" i="2"/>
  <c r="K9" i="2"/>
  <c r="E10" i="2"/>
  <c r="K10" i="2"/>
  <c r="D10" i="2"/>
  <c r="L10" i="2"/>
  <c r="K14" i="2"/>
  <c r="L14" i="2"/>
  <c r="E14" i="2"/>
  <c r="D19" i="2"/>
  <c r="K19" i="2"/>
  <c r="L19" i="2"/>
  <c r="E19" i="2"/>
  <c r="E20" i="2"/>
  <c r="K20" i="2"/>
  <c r="L20" i="2"/>
  <c r="E23" i="2"/>
  <c r="L23" i="2"/>
  <c r="K23" i="2"/>
  <c r="K24" i="2"/>
  <c r="D24" i="2"/>
  <c r="L24" i="2"/>
  <c r="E24" i="2"/>
  <c r="E25" i="2"/>
  <c r="L25" i="2"/>
  <c r="D25" i="2"/>
  <c r="K25" i="2"/>
  <c r="K27" i="2"/>
  <c r="M27" i="2" s="1"/>
  <c r="E27" i="2"/>
  <c r="D27" i="2"/>
  <c r="L27" i="2"/>
  <c r="D28" i="2"/>
  <c r="L28" i="2"/>
  <c r="E28" i="2"/>
  <c r="K28" i="2"/>
  <c r="L29" i="2"/>
  <c r="D29" i="2"/>
  <c r="K29" i="2"/>
  <c r="E29" i="2"/>
  <c r="K33" i="2"/>
  <c r="M33" i="2" s="1"/>
  <c r="I17" i="5" s="1"/>
  <c r="L33" i="2"/>
  <c r="E33" i="2"/>
  <c r="K34" i="2"/>
  <c r="L34" i="2"/>
  <c r="E34" i="2"/>
  <c r="E36" i="2"/>
  <c r="K36" i="2"/>
  <c r="L36" i="2"/>
  <c r="E39" i="2"/>
  <c r="K39" i="2"/>
  <c r="L39" i="2"/>
  <c r="J3" i="13" s="1"/>
  <c r="L43" i="2"/>
  <c r="M4" i="10" s="1"/>
  <c r="E43" i="2"/>
  <c r="K43" i="2"/>
  <c r="M43" i="2" s="1"/>
  <c r="E44" i="2"/>
  <c r="L44" i="2"/>
  <c r="M5" i="10" s="1"/>
  <c r="K44" i="2"/>
  <c r="K49" i="2"/>
  <c r="E49" i="2"/>
  <c r="L49" i="2"/>
  <c r="K51" i="2"/>
  <c r="E51" i="2"/>
  <c r="L51" i="2"/>
  <c r="M50" i="2"/>
  <c r="I24" i="5" s="1"/>
  <c r="M46" i="2"/>
  <c r="M45" i="2"/>
  <c r="M40" i="2"/>
  <c r="M26" i="2"/>
  <c r="M39" i="2"/>
  <c r="M34" i="2"/>
  <c r="I18" i="5" s="1"/>
  <c r="M47" i="2"/>
  <c r="M44" i="2"/>
  <c r="M31" i="2"/>
  <c r="M29" i="2"/>
  <c r="M28" i="2"/>
  <c r="M25" i="2"/>
  <c r="M22" i="2"/>
  <c r="M15" i="2"/>
  <c r="M13" i="2"/>
  <c r="M9" i="2"/>
  <c r="I3" i="13"/>
  <c r="L3" i="13" s="1"/>
  <c r="M3" i="13" s="1"/>
  <c r="N3" i="13" s="1"/>
  <c r="M52" i="2"/>
  <c r="I26" i="5" s="1"/>
  <c r="E53" i="2"/>
  <c r="K53" i="2"/>
  <c r="L53" i="2"/>
  <c r="R54" i="2"/>
  <c r="G54" i="2"/>
  <c r="I14" i="5"/>
  <c r="D26" i="5"/>
  <c r="H26" i="5"/>
  <c r="E26" i="5"/>
  <c r="E25" i="5"/>
  <c r="G25" i="5"/>
  <c r="F25" i="5"/>
  <c r="D24" i="5"/>
  <c r="C24" i="5"/>
  <c r="F24" i="5"/>
  <c r="C23" i="5"/>
  <c r="D23" i="5"/>
  <c r="G23" i="5"/>
  <c r="F22" i="5"/>
  <c r="H22" i="5"/>
  <c r="G22" i="5"/>
  <c r="G21" i="5"/>
  <c r="F21" i="5"/>
  <c r="C21" i="5"/>
  <c r="E20" i="5"/>
  <c r="D20" i="5"/>
  <c r="G20" i="5"/>
  <c r="I19" i="4"/>
  <c r="J19" i="4"/>
  <c r="G19" i="4"/>
  <c r="D19" i="4"/>
  <c r="C19" i="5"/>
  <c r="E19" i="5"/>
  <c r="F19" i="5"/>
  <c r="D18" i="4"/>
  <c r="C18" i="4"/>
  <c r="F18" i="4"/>
  <c r="H18" i="4"/>
  <c r="E18" i="5"/>
  <c r="C18" i="5"/>
  <c r="F18" i="5"/>
  <c r="H17" i="4"/>
  <c r="D17" i="4"/>
  <c r="G17" i="4"/>
  <c r="E17" i="4"/>
  <c r="E17" i="5"/>
  <c r="D17" i="5"/>
  <c r="C17" i="5"/>
  <c r="J16" i="4"/>
  <c r="D16" i="4"/>
  <c r="F16" i="4"/>
  <c r="E16" i="4"/>
  <c r="G16" i="5"/>
  <c r="F16" i="5"/>
  <c r="C16" i="5"/>
  <c r="D15" i="4"/>
  <c r="G15" i="4"/>
  <c r="H15" i="4"/>
  <c r="E15" i="4"/>
  <c r="E15" i="5"/>
  <c r="F15" i="5"/>
  <c r="D15" i="5"/>
  <c r="G14" i="4"/>
  <c r="C14" i="4"/>
  <c r="J14" i="4"/>
  <c r="H14" i="4"/>
  <c r="F14" i="5"/>
  <c r="E14" i="5"/>
  <c r="D14" i="5"/>
  <c r="I13" i="4"/>
  <c r="J13" i="4"/>
  <c r="D13" i="4"/>
  <c r="G13" i="4"/>
  <c r="G13" i="5"/>
  <c r="E13" i="5"/>
  <c r="D13" i="5"/>
  <c r="J12" i="4"/>
  <c r="D12" i="4"/>
  <c r="G12" i="4"/>
  <c r="E12" i="4"/>
  <c r="F12" i="5"/>
  <c r="D12" i="5"/>
  <c r="H12" i="5"/>
  <c r="G11" i="4"/>
  <c r="C11" i="4"/>
  <c r="E11" i="4"/>
  <c r="J11" i="4"/>
  <c r="C11" i="5"/>
  <c r="G11" i="5"/>
  <c r="H11" i="5"/>
  <c r="C10" i="4"/>
  <c r="E10" i="4"/>
  <c r="I10" i="4"/>
  <c r="F10" i="4"/>
  <c r="F10" i="5"/>
  <c r="G10" i="5"/>
  <c r="H10" i="5"/>
  <c r="G9" i="4"/>
  <c r="I9" i="4"/>
  <c r="H9" i="4"/>
  <c r="F9" i="4"/>
  <c r="H9" i="5"/>
  <c r="D9" i="5"/>
  <c r="F9" i="5"/>
  <c r="C8" i="4"/>
  <c r="D8" i="4"/>
  <c r="I8" i="4"/>
  <c r="F8" i="4"/>
  <c r="E8" i="5"/>
  <c r="G8" i="5"/>
  <c r="D8" i="5"/>
  <c r="H7" i="4"/>
  <c r="D7" i="4"/>
  <c r="G7" i="4"/>
  <c r="I7" i="4"/>
  <c r="H7" i="5"/>
  <c r="C7" i="5"/>
  <c r="E7" i="5"/>
  <c r="I6" i="4"/>
  <c r="J6" i="4"/>
  <c r="G6" i="4"/>
  <c r="C6" i="4"/>
  <c r="E5" i="10"/>
  <c r="H5" i="10"/>
  <c r="F5" i="10"/>
  <c r="B5" i="10"/>
  <c r="H6" i="5"/>
  <c r="E6" i="5"/>
  <c r="F6" i="5"/>
  <c r="I5" i="4"/>
  <c r="C5" i="4"/>
  <c r="H5" i="4"/>
  <c r="G5" i="4"/>
  <c r="H5" i="13"/>
  <c r="G5" i="13"/>
  <c r="C4" i="10"/>
  <c r="F4" i="10"/>
  <c r="E4" i="10"/>
  <c r="G4" i="10"/>
  <c r="C5" i="5"/>
  <c r="F5" i="5"/>
  <c r="D5" i="5"/>
  <c r="G4" i="4"/>
  <c r="D4" i="4"/>
  <c r="I4" i="4"/>
  <c r="J4" i="4"/>
  <c r="F4" i="13"/>
  <c r="G4" i="13"/>
  <c r="D4" i="13"/>
  <c r="E4" i="8"/>
  <c r="F4" i="8"/>
  <c r="J4" i="8"/>
  <c r="G4" i="8"/>
  <c r="F3" i="10"/>
  <c r="H3" i="10"/>
  <c r="B3" i="10"/>
  <c r="G3" i="10"/>
  <c r="H4" i="5"/>
  <c r="C4" i="5"/>
  <c r="E4" i="5"/>
  <c r="F3" i="4"/>
  <c r="G3" i="4"/>
  <c r="D3" i="4"/>
  <c r="C3" i="4"/>
  <c r="E3" i="13"/>
  <c r="H3" i="13"/>
  <c r="G3" i="13"/>
  <c r="I3" i="9"/>
  <c r="J3" i="9"/>
  <c r="E3" i="9"/>
  <c r="F3" i="9"/>
  <c r="C3" i="6"/>
  <c r="F3" i="6"/>
  <c r="G3" i="6"/>
  <c r="E3" i="8"/>
  <c r="J3" i="8"/>
  <c r="D3" i="8"/>
  <c r="F3" i="8"/>
  <c r="N5" i="2"/>
  <c r="N7" i="2"/>
  <c r="N11" i="2"/>
  <c r="N12" i="2"/>
  <c r="N15" i="2"/>
  <c r="N18" i="2"/>
  <c r="N21" i="2"/>
  <c r="N31" i="2"/>
  <c r="N35" i="2"/>
  <c r="N41" i="2"/>
  <c r="N45" i="2"/>
  <c r="N48" i="2"/>
  <c r="N50" i="2"/>
  <c r="N52" i="2"/>
  <c r="N3" i="2"/>
  <c r="N9" i="2"/>
  <c r="N10" i="2"/>
  <c r="N14" i="2"/>
  <c r="N19" i="2"/>
  <c r="N23" i="2"/>
  <c r="N24" i="2"/>
  <c r="N27" i="2"/>
  <c r="N29" i="2"/>
  <c r="N34" i="2"/>
  <c r="N39" i="2"/>
  <c r="N43" i="2"/>
  <c r="N44" i="2"/>
  <c r="N49" i="2"/>
  <c r="E27" i="5"/>
  <c r="G27" i="5"/>
  <c r="C54" i="2"/>
  <c r="D27" i="5"/>
  <c r="F54" i="2"/>
  <c r="N51" i="2"/>
  <c r="B54" i="2"/>
  <c r="N53" i="2"/>
  <c r="H54" i="2"/>
  <c r="J54" i="2"/>
  <c r="H27" i="5"/>
  <c r="F26" i="5"/>
  <c r="G26" i="5"/>
  <c r="C26" i="5"/>
  <c r="C25" i="5"/>
  <c r="H25" i="5"/>
  <c r="D25" i="5"/>
  <c r="E24" i="5"/>
  <c r="H24" i="5"/>
  <c r="G24" i="5"/>
  <c r="F23" i="5"/>
  <c r="H23" i="5"/>
  <c r="E23" i="5"/>
  <c r="E22" i="5"/>
  <c r="C22" i="5"/>
  <c r="D22" i="5"/>
  <c r="D21" i="5"/>
  <c r="E21" i="5"/>
  <c r="H21" i="5"/>
  <c r="C20" i="5"/>
  <c r="F20" i="5"/>
  <c r="H20" i="5"/>
  <c r="F19" i="4"/>
  <c r="C19" i="4"/>
  <c r="H19" i="4"/>
  <c r="E19" i="4"/>
  <c r="D19" i="5"/>
  <c r="H19" i="5"/>
  <c r="G19" i="5"/>
  <c r="G18" i="4"/>
  <c r="J18" i="4"/>
  <c r="E18" i="4"/>
  <c r="I18" i="4"/>
  <c r="D18" i="5"/>
  <c r="G18" i="5"/>
  <c r="H18" i="5"/>
  <c r="I17" i="4"/>
  <c r="F17" i="4"/>
  <c r="C17" i="4"/>
  <c r="J17" i="4"/>
  <c r="G17" i="5"/>
  <c r="F17" i="5"/>
  <c r="H17" i="5"/>
  <c r="C16" i="4"/>
  <c r="H16" i="4"/>
  <c r="G16" i="4"/>
  <c r="I16" i="4"/>
  <c r="E16" i="5"/>
  <c r="H16" i="5"/>
  <c r="D16" i="5"/>
  <c r="C15" i="4"/>
  <c r="I15" i="4"/>
  <c r="J15" i="4"/>
  <c r="F15" i="4"/>
  <c r="G15" i="5"/>
  <c r="H15" i="5"/>
  <c r="C15" i="5"/>
  <c r="I14" i="4"/>
  <c r="E14" i="4"/>
  <c r="F14" i="4"/>
  <c r="D14" i="4"/>
  <c r="C14" i="5"/>
  <c r="G14" i="5"/>
  <c r="H14" i="5"/>
  <c r="C13" i="4"/>
  <c r="E13" i="4"/>
  <c r="F13" i="4"/>
  <c r="H13" i="4"/>
  <c r="F13" i="5"/>
  <c r="H13" i="5"/>
  <c r="C13" i="5"/>
  <c r="H12" i="4"/>
  <c r="C12" i="4"/>
  <c r="F12" i="4"/>
  <c r="I12" i="4"/>
  <c r="E12" i="5"/>
  <c r="C12" i="5"/>
  <c r="G12" i="5"/>
  <c r="I11" i="4"/>
  <c r="D11" i="4"/>
  <c r="F11" i="4"/>
  <c r="H11" i="4"/>
  <c r="D11" i="5"/>
  <c r="E11" i="5"/>
  <c r="F11" i="5"/>
  <c r="D10" i="4"/>
  <c r="J10" i="4"/>
  <c r="H10" i="4"/>
  <c r="G10" i="4"/>
  <c r="E10" i="5"/>
  <c r="D10" i="5"/>
  <c r="C10" i="5"/>
  <c r="E9" i="4"/>
  <c r="J9" i="4"/>
  <c r="C9" i="4"/>
  <c r="D9" i="4"/>
  <c r="C9" i="5"/>
  <c r="E9" i="5"/>
  <c r="G9" i="5"/>
  <c r="G8" i="4"/>
  <c r="E8" i="4"/>
  <c r="H8" i="4"/>
  <c r="J8" i="4"/>
  <c r="F8" i="5"/>
  <c r="C8" i="5"/>
  <c r="H8" i="5"/>
  <c r="F7" i="4"/>
  <c r="J7" i="4"/>
  <c r="C7" i="4"/>
  <c r="E7" i="4"/>
  <c r="G7" i="5"/>
  <c r="F7" i="5"/>
  <c r="D7" i="5"/>
  <c r="H6" i="4"/>
  <c r="F6" i="4"/>
  <c r="E6" i="4"/>
  <c r="D6" i="4"/>
  <c r="G5" i="10"/>
  <c r="D5" i="10"/>
  <c r="C5" i="10"/>
  <c r="G6" i="5"/>
  <c r="D6" i="5"/>
  <c r="C6" i="5"/>
  <c r="F5" i="4"/>
  <c r="E5" i="4"/>
  <c r="J5" i="4"/>
  <c r="D5" i="4"/>
  <c r="C5" i="13"/>
  <c r="E5" i="13"/>
  <c r="D5" i="13"/>
  <c r="F5" i="13"/>
  <c r="B4" i="10"/>
  <c r="H4" i="10"/>
  <c r="D4" i="10"/>
  <c r="H5" i="5"/>
  <c r="E5" i="5"/>
  <c r="G5" i="5"/>
  <c r="E4" i="4"/>
  <c r="C4" i="4"/>
  <c r="H4" i="4"/>
  <c r="F4" i="4"/>
  <c r="C4" i="13"/>
  <c r="H4" i="13"/>
  <c r="E4" i="13"/>
  <c r="I4" i="8"/>
  <c r="D4" i="8"/>
  <c r="C4" i="8"/>
  <c r="H4" i="8"/>
  <c r="E3" i="10"/>
  <c r="D3" i="10"/>
  <c r="C3" i="10"/>
  <c r="F4" i="5"/>
  <c r="D4" i="5"/>
  <c r="G4" i="5"/>
  <c r="J3" i="4"/>
  <c r="E3" i="4"/>
  <c r="H3" i="4"/>
  <c r="I3" i="4"/>
  <c r="F3" i="13"/>
  <c r="D3" i="13"/>
  <c r="C3" i="13"/>
  <c r="H3" i="9"/>
  <c r="C3" i="9"/>
  <c r="G3" i="9"/>
  <c r="D3" i="9"/>
  <c r="D3" i="6"/>
  <c r="H3" i="6"/>
  <c r="E3" i="6"/>
  <c r="H3" i="8"/>
  <c r="G3" i="8"/>
  <c r="I3" i="8"/>
  <c r="C3" i="8"/>
  <c r="N4" i="2"/>
  <c r="N6" i="2"/>
  <c r="N8" i="2"/>
  <c r="N13" i="2"/>
  <c r="N16" i="2"/>
  <c r="N17" i="2"/>
  <c r="N22" i="2"/>
  <c r="N26" i="2"/>
  <c r="N30" i="2"/>
  <c r="N32" i="2"/>
  <c r="N37" i="2"/>
  <c r="N38" i="2"/>
  <c r="N40" i="2"/>
  <c r="N42" i="2"/>
  <c r="N46" i="2"/>
  <c r="N47" i="2"/>
  <c r="A55" i="2"/>
  <c r="N20" i="2"/>
  <c r="N25" i="2"/>
  <c r="N28" i="2"/>
  <c r="N33" i="2"/>
  <c r="N36" i="2"/>
  <c r="F27" i="5"/>
  <c r="C27" i="5"/>
  <c r="I54" i="2"/>
  <c r="J20" i="5" l="1"/>
  <c r="O33" i="2"/>
  <c r="P33" i="2" s="1"/>
  <c r="Q33" i="2" s="1"/>
  <c r="J17" i="5"/>
  <c r="J10" i="5"/>
  <c r="R55" i="2"/>
  <c r="G55" i="2"/>
  <c r="J3" i="6"/>
  <c r="O46" i="2"/>
  <c r="P46" i="2" s="1"/>
  <c r="Q46" i="2" s="1"/>
  <c r="O40" i="2"/>
  <c r="P40" i="2" s="1"/>
  <c r="Q40" i="2" s="1"/>
  <c r="O38" i="2"/>
  <c r="P38" i="2" s="1"/>
  <c r="Q38" i="2" s="1"/>
  <c r="J22" i="5"/>
  <c r="K22" i="5" s="1"/>
  <c r="O37" i="2"/>
  <c r="P37" i="2" s="1"/>
  <c r="Q37" i="2" s="1"/>
  <c r="J21" i="5"/>
  <c r="K21" i="5" s="1"/>
  <c r="J16" i="5"/>
  <c r="K16" i="5" s="1"/>
  <c r="O32" i="2"/>
  <c r="P32" i="2" s="1"/>
  <c r="Q32" i="2" s="1"/>
  <c r="J14" i="5"/>
  <c r="O30" i="2"/>
  <c r="P30" i="2" s="1"/>
  <c r="Q30" i="2" s="1"/>
  <c r="O26" i="2"/>
  <c r="P26" i="2" s="1"/>
  <c r="Q26" i="2" s="1"/>
  <c r="J12" i="5"/>
  <c r="O16" i="2"/>
  <c r="P16" i="2" s="1"/>
  <c r="Q16" i="2" s="1"/>
  <c r="J7" i="5"/>
  <c r="J5" i="5"/>
  <c r="O4" i="2"/>
  <c r="P4" i="2" s="1"/>
  <c r="Q4" i="2" s="1"/>
  <c r="A3" i="8"/>
  <c r="K3" i="8"/>
  <c r="L3" i="8" s="1"/>
  <c r="M3" i="8" s="1"/>
  <c r="A3" i="9"/>
  <c r="A3" i="13"/>
  <c r="K3" i="4"/>
  <c r="L3" i="4" s="1"/>
  <c r="M3" i="4" s="1"/>
  <c r="A4" i="8"/>
  <c r="K4" i="8"/>
  <c r="L4" i="8" s="1"/>
  <c r="M4" i="8" s="1"/>
  <c r="A4" i="13"/>
  <c r="A4" i="4"/>
  <c r="N4" i="4"/>
  <c r="J4" i="10"/>
  <c r="K4" i="10" s="1"/>
  <c r="L4" i="10" s="1"/>
  <c r="A5" i="13"/>
  <c r="A6" i="5"/>
  <c r="N7" i="4"/>
  <c r="A7" i="4"/>
  <c r="A8" i="5"/>
  <c r="A9" i="5"/>
  <c r="N9" i="4"/>
  <c r="A9" i="4"/>
  <c r="A10" i="5"/>
  <c r="K11" i="4"/>
  <c r="L11" i="4" s="1"/>
  <c r="M11" i="4" s="1"/>
  <c r="A12" i="5"/>
  <c r="K12" i="4"/>
  <c r="L12" i="4" s="1"/>
  <c r="M12" i="4" s="1"/>
  <c r="A12" i="4"/>
  <c r="N12" i="4"/>
  <c r="A13" i="5"/>
  <c r="N13" i="4"/>
  <c r="A13" i="4"/>
  <c r="A14" i="5"/>
  <c r="K14" i="4"/>
  <c r="L14" i="4" s="1"/>
  <c r="M14" i="4" s="1"/>
  <c r="A15" i="5"/>
  <c r="K15" i="4"/>
  <c r="L15" i="4" s="1"/>
  <c r="M15" i="4" s="1"/>
  <c r="A15" i="4"/>
  <c r="N15" i="4"/>
  <c r="K16" i="4"/>
  <c r="L16" i="4" s="1"/>
  <c r="M16" i="4" s="1"/>
  <c r="A16" i="4"/>
  <c r="N16" i="4"/>
  <c r="N17" i="4"/>
  <c r="A17" i="4"/>
  <c r="K17" i="4"/>
  <c r="L17" i="4" s="1"/>
  <c r="M17" i="4" s="1"/>
  <c r="K18" i="4"/>
  <c r="L18" i="4" s="1"/>
  <c r="M18" i="4" s="1"/>
  <c r="N19" i="4"/>
  <c r="A19" i="4"/>
  <c r="A20" i="5"/>
  <c r="A22" i="5"/>
  <c r="A25" i="5"/>
  <c r="A26" i="5"/>
  <c r="J25" i="5"/>
  <c r="J23" i="5"/>
  <c r="N5" i="10"/>
  <c r="I5" i="10" s="1"/>
  <c r="O43" i="2"/>
  <c r="P43" i="2" s="1"/>
  <c r="Q43" i="2" s="1"/>
  <c r="N4" i="10"/>
  <c r="I4" i="10" s="1"/>
  <c r="J18" i="5"/>
  <c r="K18" i="5" s="1"/>
  <c r="O27" i="2"/>
  <c r="P27" i="2" s="1"/>
  <c r="Q27" i="2" s="1"/>
  <c r="J13" i="5"/>
  <c r="J8" i="5"/>
  <c r="J6" i="5"/>
  <c r="J4" i="5"/>
  <c r="K4" i="5" s="1"/>
  <c r="O3" i="2"/>
  <c r="P3" i="2" s="1"/>
  <c r="Q3" i="2" s="1"/>
  <c r="J26" i="5"/>
  <c r="K26" i="5" s="1"/>
  <c r="L26" i="5" s="1"/>
  <c r="J24" i="5"/>
  <c r="O50" i="2"/>
  <c r="P50" i="2" s="1"/>
  <c r="Q50" i="2" s="1"/>
  <c r="O48" i="2"/>
  <c r="P48" i="2" s="1"/>
  <c r="Q48" i="2" s="1"/>
  <c r="O45" i="2"/>
  <c r="P45" i="2" s="1"/>
  <c r="Q45" i="2" s="1"/>
  <c r="O35" i="2"/>
  <c r="P35" i="2" s="1"/>
  <c r="Q35" i="2" s="1"/>
  <c r="J19" i="5"/>
  <c r="K19" i="5" s="1"/>
  <c r="L19" i="5" s="1"/>
  <c r="J15" i="5"/>
  <c r="O21" i="2"/>
  <c r="P21" i="2" s="1"/>
  <c r="Q21" i="2" s="1"/>
  <c r="J11" i="5"/>
  <c r="K11" i="5" s="1"/>
  <c r="O18" i="2"/>
  <c r="P18" i="2" s="1"/>
  <c r="Q18" i="2" s="1"/>
  <c r="J9" i="5"/>
  <c r="O7" i="2"/>
  <c r="P7" i="2" s="1"/>
  <c r="Q7" i="2" s="1"/>
  <c r="N3" i="10"/>
  <c r="I3" i="10" s="1"/>
  <c r="K1" i="10" s="1"/>
  <c r="O5" i="2"/>
  <c r="P5" i="2" s="1"/>
  <c r="Q5" i="2" s="1"/>
  <c r="A3" i="6"/>
  <c r="K3" i="9"/>
  <c r="L3" i="9" s="1"/>
  <c r="M3" i="9" s="1"/>
  <c r="N3" i="4"/>
  <c r="A3" i="4"/>
  <c r="A4" i="5"/>
  <c r="J3" i="10"/>
  <c r="K3" i="10" s="1"/>
  <c r="L3" i="10" s="1"/>
  <c r="K4" i="4"/>
  <c r="L4" i="4" s="1"/>
  <c r="M4" i="4" s="1"/>
  <c r="A5" i="5"/>
  <c r="A5" i="4"/>
  <c r="N5" i="4"/>
  <c r="K5" i="4"/>
  <c r="L5" i="4" s="1"/>
  <c r="M5" i="4" s="1"/>
  <c r="J5" i="10"/>
  <c r="K5" i="10" s="1"/>
  <c r="L5" i="10" s="1"/>
  <c r="A6" i="4"/>
  <c r="N6" i="4"/>
  <c r="K6" i="4"/>
  <c r="L6" i="4" s="1"/>
  <c r="M6" i="4" s="1"/>
  <c r="A7" i="5"/>
  <c r="K7" i="4"/>
  <c r="L7" i="4" s="1"/>
  <c r="M7" i="4" s="1"/>
  <c r="K8" i="4"/>
  <c r="L8" i="4" s="1"/>
  <c r="M8" i="4" s="1"/>
  <c r="A8" i="4"/>
  <c r="N8" i="4"/>
  <c r="K9" i="4"/>
  <c r="L9" i="4" s="1"/>
  <c r="M9" i="4" s="1"/>
  <c r="K10" i="4"/>
  <c r="L10" i="4" s="1"/>
  <c r="M10" i="4" s="1"/>
  <c r="A10" i="4"/>
  <c r="N10" i="4"/>
  <c r="A11" i="5"/>
  <c r="N11" i="4"/>
  <c r="A11" i="4"/>
  <c r="K13" i="4"/>
  <c r="L13" i="4" s="1"/>
  <c r="M13" i="4" s="1"/>
  <c r="N14" i="4"/>
  <c r="A14" i="4"/>
  <c r="A16" i="5"/>
  <c r="A17" i="5"/>
  <c r="A18" i="5"/>
  <c r="A18" i="4"/>
  <c r="N18" i="4"/>
  <c r="A19" i="5"/>
  <c r="K19" i="4"/>
  <c r="L19" i="4" s="1"/>
  <c r="M19" i="4" s="1"/>
  <c r="A21" i="5"/>
  <c r="A23" i="5"/>
  <c r="A24" i="5"/>
  <c r="K24" i="5"/>
  <c r="K17" i="5"/>
  <c r="L17" i="5" s="1"/>
  <c r="O25" i="2"/>
  <c r="P25" i="2" s="1"/>
  <c r="Q25" i="2" s="1"/>
  <c r="O44" i="2"/>
  <c r="P44" i="2" s="1"/>
  <c r="Q44" i="2" s="1"/>
  <c r="M49" i="2"/>
  <c r="M24" i="2"/>
  <c r="O24" i="2" s="1"/>
  <c r="P24" i="2" s="1"/>
  <c r="Q24" i="2" s="1"/>
  <c r="M10" i="2"/>
  <c r="O10" i="2" s="1"/>
  <c r="P10" i="2" s="1"/>
  <c r="Q10" i="2" s="1"/>
  <c r="M42" i="2"/>
  <c r="O42" i="2" s="1"/>
  <c r="P42" i="2" s="1"/>
  <c r="Q42" i="2" s="1"/>
  <c r="M41" i="2"/>
  <c r="O41" i="2" s="1"/>
  <c r="P41" i="2" s="1"/>
  <c r="Q41" i="2" s="1"/>
  <c r="M17" i="2"/>
  <c r="O17" i="2" s="1"/>
  <c r="P17" i="2" s="1"/>
  <c r="Q17" i="2" s="1"/>
  <c r="M12" i="2"/>
  <c r="O12" i="2" s="1"/>
  <c r="P12" i="2" s="1"/>
  <c r="Q12" i="2" s="1"/>
  <c r="M11" i="2"/>
  <c r="O11" i="2" s="1"/>
  <c r="P11" i="2" s="1"/>
  <c r="Q11" i="2" s="1"/>
  <c r="M8" i="2"/>
  <c r="M6" i="2"/>
  <c r="O6" i="2" s="1"/>
  <c r="P6" i="2" s="1"/>
  <c r="Q6" i="2" s="1"/>
  <c r="O29" i="2"/>
  <c r="P29" i="2" s="1"/>
  <c r="Q29" i="2" s="1"/>
  <c r="O28" i="2"/>
  <c r="P28" i="2" s="1"/>
  <c r="Q28" i="2" s="1"/>
  <c r="O34" i="2"/>
  <c r="P34" i="2" s="1"/>
  <c r="Q34" i="2" s="1"/>
  <c r="O39" i="2"/>
  <c r="P39" i="2" s="1"/>
  <c r="Q39" i="2" s="1"/>
  <c r="M51" i="2"/>
  <c r="M36" i="2"/>
  <c r="M23" i="2"/>
  <c r="M20" i="2"/>
  <c r="M19" i="2"/>
  <c r="O19" i="2" s="1"/>
  <c r="P19" i="2" s="1"/>
  <c r="Q19" i="2" s="1"/>
  <c r="M14" i="2"/>
  <c r="I5" i="13"/>
  <c r="L5" i="13" s="1"/>
  <c r="M5" i="13" s="1"/>
  <c r="N5" i="13" s="1"/>
  <c r="I7" i="5"/>
  <c r="K7" i="5" s="1"/>
  <c r="O13" i="2"/>
  <c r="P13" i="2" s="1"/>
  <c r="Q13" i="2" s="1"/>
  <c r="I12" i="5"/>
  <c r="O22" i="2"/>
  <c r="P22" i="2" s="1"/>
  <c r="Q22" i="2" s="1"/>
  <c r="I15" i="5"/>
  <c r="K15" i="5" s="1"/>
  <c r="O31" i="2"/>
  <c r="P31" i="2" s="1"/>
  <c r="Q31" i="2" s="1"/>
  <c r="I3" i="6"/>
  <c r="O47" i="2"/>
  <c r="P47" i="2" s="1"/>
  <c r="Q47" i="2" s="1"/>
  <c r="O9" i="2"/>
  <c r="P9" i="2" s="1"/>
  <c r="Q9" i="2" s="1"/>
  <c r="I6" i="5"/>
  <c r="K6" i="5" s="1"/>
  <c r="L6" i="5" s="1"/>
  <c r="O15" i="2"/>
  <c r="P15" i="2" s="1"/>
  <c r="Q15" i="2" s="1"/>
  <c r="I9" i="5"/>
  <c r="K9" i="5" s="1"/>
  <c r="L9" i="5" s="1"/>
  <c r="K12" i="5"/>
  <c r="K3" i="6"/>
  <c r="L16" i="5"/>
  <c r="O52" i="2"/>
  <c r="P52" i="2" s="1"/>
  <c r="Q52" i="2" s="1"/>
  <c r="L11" i="5"/>
  <c r="K14" i="5"/>
  <c r="M53" i="2"/>
  <c r="I27" i="5" s="1"/>
  <c r="J27" i="5"/>
  <c r="E54" i="2"/>
  <c r="K54" i="2"/>
  <c r="L54" i="2"/>
  <c r="A27" i="5"/>
  <c r="O53" i="2"/>
  <c r="P53" i="2" s="1"/>
  <c r="Q53" i="2" s="1"/>
  <c r="L24" i="5"/>
  <c r="L18" i="5"/>
  <c r="M24" i="5"/>
  <c r="L21" i="5"/>
  <c r="L7" i="5"/>
  <c r="L22" i="5"/>
  <c r="M26" i="5"/>
  <c r="A56" i="2"/>
  <c r="J55" i="2"/>
  <c r="H55" i="2"/>
  <c r="C55" i="2"/>
  <c r="I55" i="2"/>
  <c r="F55" i="2"/>
  <c r="B20" i="4" s="1"/>
  <c r="B55" i="2"/>
  <c r="N54" i="2"/>
  <c r="B28" i="5"/>
  <c r="A57" i="2"/>
  <c r="G57" i="2" l="1"/>
  <c r="R57" i="2"/>
  <c r="E55" i="2"/>
  <c r="D55" i="2"/>
  <c r="L55" i="2"/>
  <c r="K55" i="2"/>
  <c r="R56" i="2"/>
  <c r="G56" i="2"/>
  <c r="I13" i="5"/>
  <c r="O23" i="2"/>
  <c r="P23" i="2" s="1"/>
  <c r="Q23" i="2" s="1"/>
  <c r="I25" i="5"/>
  <c r="O51" i="2"/>
  <c r="P51" i="2" s="1"/>
  <c r="Q51" i="2" s="1"/>
  <c r="I5" i="5"/>
  <c r="K5" i="5" s="1"/>
  <c r="L5" i="5" s="1"/>
  <c r="O8" i="2"/>
  <c r="P8" i="2" s="1"/>
  <c r="Q8" i="2" s="1"/>
  <c r="I23" i="5"/>
  <c r="K23" i="5" s="1"/>
  <c r="O49" i="2"/>
  <c r="P49" i="2" s="1"/>
  <c r="Q49" i="2" s="1"/>
  <c r="M6" i="5"/>
  <c r="I8" i="5"/>
  <c r="K8" i="5" s="1"/>
  <c r="O14" i="2"/>
  <c r="P14" i="2" s="1"/>
  <c r="Q14" i="2" s="1"/>
  <c r="I10" i="5"/>
  <c r="K10" i="5" s="1"/>
  <c r="O20" i="2"/>
  <c r="P20" i="2" s="1"/>
  <c r="Q20" i="2" s="1"/>
  <c r="I20" i="5"/>
  <c r="K20" i="5" s="1"/>
  <c r="O36" i="2"/>
  <c r="P36" i="2" s="1"/>
  <c r="Q36" i="2" s="1"/>
  <c r="K13" i="5"/>
  <c r="L13" i="5" s="1"/>
  <c r="M13" i="5" s="1"/>
  <c r="K25" i="5"/>
  <c r="L4" i="5"/>
  <c r="M4" i="5"/>
  <c r="L15" i="5"/>
  <c r="M15" i="5" s="1"/>
  <c r="L3" i="6"/>
  <c r="M3" i="6" s="1"/>
  <c r="L12" i="5"/>
  <c r="M12" i="5" s="1"/>
  <c r="M16" i="5"/>
  <c r="M5" i="5"/>
  <c r="M11" i="5"/>
  <c r="K27" i="5"/>
  <c r="L27" i="5" s="1"/>
  <c r="L14" i="5"/>
  <c r="M18" i="5"/>
  <c r="J28" i="5"/>
  <c r="M54" i="2"/>
  <c r="M55" i="2"/>
  <c r="M22" i="5"/>
  <c r="M9" i="5"/>
  <c r="M7" i="5"/>
  <c r="M21" i="5"/>
  <c r="M17" i="5"/>
  <c r="M19" i="5"/>
  <c r="A58" i="2"/>
  <c r="I57" i="2"/>
  <c r="F57" i="2"/>
  <c r="C57" i="2"/>
  <c r="B57" i="2"/>
  <c r="H28" i="5"/>
  <c r="D28" i="5"/>
  <c r="C28" i="5"/>
  <c r="N55" i="2"/>
  <c r="G20" i="4"/>
  <c r="J20" i="4"/>
  <c r="I20" i="4"/>
  <c r="E20" i="4"/>
  <c r="J56" i="2"/>
  <c r="H56" i="2"/>
  <c r="F56" i="2"/>
  <c r="H57" i="2"/>
  <c r="J57" i="2"/>
  <c r="G28" i="5"/>
  <c r="E28" i="5"/>
  <c r="F28" i="5"/>
  <c r="C20" i="4"/>
  <c r="H20" i="4"/>
  <c r="D20" i="4"/>
  <c r="F20" i="4"/>
  <c r="I56" i="2"/>
  <c r="B56" i="2"/>
  <c r="C56" i="2"/>
  <c r="A59" i="2"/>
  <c r="B21" i="4"/>
  <c r="B29" i="5"/>
  <c r="G59" i="2" l="1"/>
  <c r="R59" i="2"/>
  <c r="E56" i="2"/>
  <c r="D56" i="2"/>
  <c r="L56" i="2"/>
  <c r="K56" i="2"/>
  <c r="N20" i="4"/>
  <c r="A20" i="4"/>
  <c r="K20" i="4"/>
  <c r="L20" i="4" s="1"/>
  <c r="M20" i="4" s="1"/>
  <c r="A28" i="5"/>
  <c r="E57" i="2"/>
  <c r="L57" i="2"/>
  <c r="K57" i="2"/>
  <c r="M57" i="2" s="1"/>
  <c r="I29" i="5" s="1"/>
  <c r="G58" i="2"/>
  <c r="R58" i="2"/>
  <c r="L23" i="5"/>
  <c r="M23" i="5" s="1"/>
  <c r="L20" i="5"/>
  <c r="M20" i="5" s="1"/>
  <c r="L8" i="5"/>
  <c r="M8" i="5" s="1"/>
  <c r="L10" i="5"/>
  <c r="M10" i="5" s="1"/>
  <c r="O55" i="2"/>
  <c r="P55" i="2" s="1"/>
  <c r="Q55" i="2" s="1"/>
  <c r="L25" i="5"/>
  <c r="M25" i="5"/>
  <c r="M27" i="5"/>
  <c r="M14" i="5"/>
  <c r="O54" i="2"/>
  <c r="P54" i="2" s="1"/>
  <c r="Q54" i="2" s="1"/>
  <c r="I28" i="5"/>
  <c r="G29" i="5"/>
  <c r="C29" i="5"/>
  <c r="F29" i="5"/>
  <c r="E21" i="4"/>
  <c r="I21" i="4"/>
  <c r="J21" i="4"/>
  <c r="H21" i="4"/>
  <c r="A60" i="2"/>
  <c r="H59" i="2"/>
  <c r="I59" i="2"/>
  <c r="F59" i="2"/>
  <c r="N56" i="2"/>
  <c r="N57" i="2"/>
  <c r="H29" i="5"/>
  <c r="D29" i="5"/>
  <c r="E29" i="5"/>
  <c r="C21" i="4"/>
  <c r="F21" i="4"/>
  <c r="D21" i="4"/>
  <c r="G21" i="4"/>
  <c r="B59" i="2"/>
  <c r="J59" i="2"/>
  <c r="C59" i="2"/>
  <c r="F58" i="2"/>
  <c r="I58" i="2"/>
  <c r="H58" i="2"/>
  <c r="B58" i="2"/>
  <c r="J58" i="2"/>
  <c r="C58" i="2"/>
  <c r="A61" i="2"/>
  <c r="B30" i="5"/>
  <c r="B3" i="11"/>
  <c r="A62" i="2"/>
  <c r="A63" i="2"/>
  <c r="G63" i="2" l="1"/>
  <c r="R63" i="2"/>
  <c r="R62" i="2"/>
  <c r="G62" i="2"/>
  <c r="G61" i="2"/>
  <c r="R61" i="2"/>
  <c r="E58" i="2"/>
  <c r="K58" i="2"/>
  <c r="L58" i="2"/>
  <c r="E59" i="2"/>
  <c r="L59" i="2"/>
  <c r="K59" i="2"/>
  <c r="M59" i="2" s="1"/>
  <c r="A21" i="4"/>
  <c r="N21" i="4"/>
  <c r="J29" i="5"/>
  <c r="G60" i="2"/>
  <c r="R60" i="2"/>
  <c r="K21" i="4"/>
  <c r="L21" i="4" s="1"/>
  <c r="A29" i="5"/>
  <c r="K29" i="5"/>
  <c r="M56" i="2"/>
  <c r="O56" i="2" s="1"/>
  <c r="P56" i="2" s="1"/>
  <c r="Q56" i="2" s="1"/>
  <c r="O57" i="2"/>
  <c r="P57" i="2" s="1"/>
  <c r="Q57" i="2" s="1"/>
  <c r="L29" i="5"/>
  <c r="K28" i="5"/>
  <c r="L28" i="5" s="1"/>
  <c r="M21" i="4"/>
  <c r="A64" i="2"/>
  <c r="F63" i="2"/>
  <c r="J63" i="2"/>
  <c r="I63" i="2"/>
  <c r="H63" i="2"/>
  <c r="H62" i="2"/>
  <c r="I62" i="2"/>
  <c r="J62" i="2"/>
  <c r="F3" i="11"/>
  <c r="D3" i="11"/>
  <c r="H3" i="11"/>
  <c r="E3" i="11"/>
  <c r="F30" i="5"/>
  <c r="G30" i="5"/>
  <c r="H30" i="5"/>
  <c r="B61" i="2"/>
  <c r="J61" i="2"/>
  <c r="C61" i="2"/>
  <c r="N58" i="2"/>
  <c r="C60" i="2"/>
  <c r="I60" i="2"/>
  <c r="B60" i="2"/>
  <c r="H60" i="2"/>
  <c r="C63" i="2"/>
  <c r="B63" i="2"/>
  <c r="C62" i="2"/>
  <c r="F62" i="2"/>
  <c r="B62" i="2"/>
  <c r="C3" i="11"/>
  <c r="G3" i="11"/>
  <c r="C30" i="5"/>
  <c r="D30" i="5"/>
  <c r="E30" i="5"/>
  <c r="H61" i="2"/>
  <c r="I61" i="2"/>
  <c r="F61" i="2"/>
  <c r="N59" i="2"/>
  <c r="J60" i="2"/>
  <c r="F60" i="2"/>
  <c r="A65" i="2"/>
  <c r="B31" i="5"/>
  <c r="A66" i="2"/>
  <c r="B32" i="5"/>
  <c r="A67" i="2"/>
  <c r="B33" i="5"/>
  <c r="A68" i="2"/>
  <c r="A69" i="2"/>
  <c r="A70" i="2"/>
  <c r="G69" i="2" l="1"/>
  <c r="R69" i="2"/>
  <c r="R68" i="2"/>
  <c r="G68" i="2"/>
  <c r="R67" i="2"/>
  <c r="G67" i="2"/>
  <c r="R66" i="2"/>
  <c r="G66" i="2"/>
  <c r="G65" i="2"/>
  <c r="R65" i="2"/>
  <c r="J30" i="5"/>
  <c r="A30" i="5"/>
  <c r="A3" i="11"/>
  <c r="E62" i="2"/>
  <c r="L62" i="2"/>
  <c r="K62" i="2"/>
  <c r="M62" i="2" s="1"/>
  <c r="I33" i="5" s="1"/>
  <c r="E63" i="2"/>
  <c r="K63" i="2"/>
  <c r="M63" i="2" s="1"/>
  <c r="L63" i="2"/>
  <c r="E60" i="2"/>
  <c r="K60" i="2"/>
  <c r="L60" i="2"/>
  <c r="J3" i="11"/>
  <c r="E61" i="2"/>
  <c r="L61" i="2"/>
  <c r="K61" i="2"/>
  <c r="M61" i="2" s="1"/>
  <c r="G64" i="2"/>
  <c r="R64" i="2"/>
  <c r="O59" i="2"/>
  <c r="P59" i="2" s="1"/>
  <c r="Q59" i="2" s="1"/>
  <c r="M58" i="2"/>
  <c r="I30" i="5"/>
  <c r="K30" i="5" s="1"/>
  <c r="M29" i="5"/>
  <c r="M28" i="5"/>
  <c r="G70" i="2"/>
  <c r="R70" i="2"/>
  <c r="A80" i="2"/>
  <c r="H69" i="2"/>
  <c r="I69" i="2"/>
  <c r="J69" i="2"/>
  <c r="J68" i="2"/>
  <c r="I68" i="2"/>
  <c r="F68" i="2"/>
  <c r="D33" i="5"/>
  <c r="C33" i="5"/>
  <c r="H33" i="5"/>
  <c r="H67" i="2"/>
  <c r="I67" i="2"/>
  <c r="J67" i="2"/>
  <c r="C67" i="2"/>
  <c r="D32" i="5"/>
  <c r="G32" i="5"/>
  <c r="H32" i="5"/>
  <c r="H66" i="2"/>
  <c r="F66" i="2"/>
  <c r="J66" i="2"/>
  <c r="D31" i="5"/>
  <c r="F31" i="5"/>
  <c r="C31" i="5"/>
  <c r="J65" i="2"/>
  <c r="H65" i="2"/>
  <c r="N62" i="2"/>
  <c r="N60" i="2"/>
  <c r="H64" i="2"/>
  <c r="F69" i="2"/>
  <c r="B69" i="2"/>
  <c r="C69" i="2"/>
  <c r="H68" i="2"/>
  <c r="C68" i="2"/>
  <c r="B68" i="2"/>
  <c r="B34" i="5"/>
  <c r="F33" i="5"/>
  <c r="E33" i="5"/>
  <c r="G33" i="5"/>
  <c r="F67" i="2"/>
  <c r="B67" i="2"/>
  <c r="C32" i="5"/>
  <c r="F32" i="5"/>
  <c r="E32" i="5"/>
  <c r="C66" i="2"/>
  <c r="I66" i="2"/>
  <c r="B66" i="2"/>
  <c r="H31" i="5"/>
  <c r="G31" i="5"/>
  <c r="E31" i="5"/>
  <c r="B65" i="2"/>
  <c r="C65" i="2"/>
  <c r="F65" i="2"/>
  <c r="I65" i="2"/>
  <c r="N63" i="2"/>
  <c r="I64" i="2"/>
  <c r="J64" i="2"/>
  <c r="F70" i="2"/>
  <c r="I70" i="2"/>
  <c r="B70" i="2"/>
  <c r="H70" i="2"/>
  <c r="N61" i="2"/>
  <c r="B64" i="2"/>
  <c r="C64" i="2"/>
  <c r="F64" i="2"/>
  <c r="B22" i="4" s="1"/>
  <c r="C70" i="2"/>
  <c r="J70" i="2"/>
  <c r="A71" i="2"/>
  <c r="B35" i="5"/>
  <c r="B23" i="4"/>
  <c r="B36" i="5"/>
  <c r="B24" i="4"/>
  <c r="B25" i="4"/>
  <c r="D64" i="2" l="1"/>
  <c r="E64" i="2"/>
  <c r="L64" i="2"/>
  <c r="K64" i="2"/>
  <c r="M64" i="2" s="1"/>
  <c r="J32" i="5"/>
  <c r="D65" i="2"/>
  <c r="E65" i="2"/>
  <c r="L65" i="2"/>
  <c r="K65" i="2"/>
  <c r="M65" i="2" s="1"/>
  <c r="D66" i="2"/>
  <c r="E66" i="2"/>
  <c r="K66" i="2"/>
  <c r="L66" i="2"/>
  <c r="A32" i="5"/>
  <c r="E67" i="2"/>
  <c r="K67" i="2"/>
  <c r="L67" i="2"/>
  <c r="J34" i="5"/>
  <c r="E68" i="2"/>
  <c r="K68" i="2"/>
  <c r="L68" i="2"/>
  <c r="E69" i="2"/>
  <c r="D69" i="2"/>
  <c r="K69" i="2"/>
  <c r="L69" i="2"/>
  <c r="J31" i="5"/>
  <c r="J33" i="5"/>
  <c r="K33" i="5" s="1"/>
  <c r="L33" i="5" s="1"/>
  <c r="M33" i="5" s="1"/>
  <c r="A31" i="5"/>
  <c r="A33" i="5"/>
  <c r="O58" i="2"/>
  <c r="P58" i="2" s="1"/>
  <c r="Q58" i="2" s="1"/>
  <c r="I3" i="11"/>
  <c r="K3" i="11" s="1"/>
  <c r="M60" i="2"/>
  <c r="L30" i="5"/>
  <c r="M30" i="5"/>
  <c r="O61" i="2"/>
  <c r="P61" i="2" s="1"/>
  <c r="Q61" i="2" s="1"/>
  <c r="I34" i="5"/>
  <c r="K34" i="5" s="1"/>
  <c r="L34" i="5" s="1"/>
  <c r="M34" i="5" s="1"/>
  <c r="O63" i="2"/>
  <c r="P63" i="2" s="1"/>
  <c r="Q63" i="2" s="1"/>
  <c r="O62" i="2"/>
  <c r="P62" i="2" s="1"/>
  <c r="Q62" i="2" s="1"/>
  <c r="I32" i="5"/>
  <c r="K32" i="5" s="1"/>
  <c r="E70" i="2"/>
  <c r="L70" i="2"/>
  <c r="K70" i="2"/>
  <c r="R71" i="2"/>
  <c r="G71" i="2"/>
  <c r="M69" i="2"/>
  <c r="R80" i="2"/>
  <c r="G80" i="2"/>
  <c r="A81" i="2"/>
  <c r="H80" i="2"/>
  <c r="F80" i="2"/>
  <c r="I80" i="2"/>
  <c r="C80" i="2"/>
  <c r="B80" i="2"/>
  <c r="J25" i="4"/>
  <c r="H25" i="4"/>
  <c r="E25" i="4"/>
  <c r="C25" i="4"/>
  <c r="G24" i="4"/>
  <c r="E24" i="4"/>
  <c r="C24" i="4"/>
  <c r="D24" i="4"/>
  <c r="E36" i="5"/>
  <c r="C36" i="5"/>
  <c r="F36" i="5"/>
  <c r="I23" i="4"/>
  <c r="C23" i="4"/>
  <c r="H23" i="4"/>
  <c r="E23" i="4"/>
  <c r="G35" i="5"/>
  <c r="E35" i="5"/>
  <c r="H35" i="5"/>
  <c r="H22" i="4"/>
  <c r="E22" i="4"/>
  <c r="D22" i="4"/>
  <c r="I22" i="4"/>
  <c r="N64" i="2"/>
  <c r="C34" i="5"/>
  <c r="G34" i="5"/>
  <c r="E34" i="5"/>
  <c r="N69" i="2"/>
  <c r="H71" i="2"/>
  <c r="N70" i="2"/>
  <c r="J71" i="2"/>
  <c r="B71" i="2"/>
  <c r="C71" i="2"/>
  <c r="G25" i="4"/>
  <c r="D25" i="4"/>
  <c r="F25" i="4"/>
  <c r="I25" i="4"/>
  <c r="J24" i="4"/>
  <c r="I24" i="4"/>
  <c r="H24" i="4"/>
  <c r="F24" i="4"/>
  <c r="D36" i="5"/>
  <c r="H36" i="5"/>
  <c r="G36" i="5"/>
  <c r="F23" i="4"/>
  <c r="J23" i="4"/>
  <c r="D23" i="4"/>
  <c r="G23" i="4"/>
  <c r="C35" i="5"/>
  <c r="F35" i="5"/>
  <c r="D35" i="5"/>
  <c r="F22" i="4"/>
  <c r="G22" i="4"/>
  <c r="J22" i="4"/>
  <c r="C22" i="4"/>
  <c r="N65" i="2"/>
  <c r="N66" i="2"/>
  <c r="N67" i="2"/>
  <c r="F34" i="5"/>
  <c r="H34" i="5"/>
  <c r="D34" i="5"/>
  <c r="N68" i="2"/>
  <c r="B26" i="4"/>
  <c r="I71" i="2"/>
  <c r="A72" i="2"/>
  <c r="J80" i="2"/>
  <c r="F71" i="2"/>
  <c r="J36" i="5" l="1"/>
  <c r="J35" i="5"/>
  <c r="A22" i="4"/>
  <c r="N22" i="4"/>
  <c r="A35" i="5"/>
  <c r="K24" i="4"/>
  <c r="K25" i="4"/>
  <c r="A34" i="5"/>
  <c r="K22" i="4"/>
  <c r="N23" i="4"/>
  <c r="A23" i="4"/>
  <c r="K23" i="4"/>
  <c r="A36" i="5"/>
  <c r="N24" i="4"/>
  <c r="A24" i="4"/>
  <c r="N25" i="4"/>
  <c r="A25" i="4"/>
  <c r="O65" i="2"/>
  <c r="P65" i="2" s="1"/>
  <c r="Q65" i="2" s="1"/>
  <c r="O60" i="2"/>
  <c r="P60" i="2" s="1"/>
  <c r="Q60" i="2" s="1"/>
  <c r="I31" i="5"/>
  <c r="K31" i="5" s="1"/>
  <c r="L31" i="5" s="1"/>
  <c r="M31" i="5" s="1"/>
  <c r="O69" i="2"/>
  <c r="P69" i="2" s="1"/>
  <c r="Q69" i="2" s="1"/>
  <c r="L32" i="5"/>
  <c r="M32" i="5"/>
  <c r="L3" i="11"/>
  <c r="M3" i="11"/>
  <c r="M68" i="2"/>
  <c r="M67" i="2"/>
  <c r="M66" i="2"/>
  <c r="O66" i="2" s="1"/>
  <c r="P66" i="2" s="1"/>
  <c r="Q66" i="2" s="1"/>
  <c r="O64" i="2"/>
  <c r="P64" i="2" s="1"/>
  <c r="Q64" i="2" s="1"/>
  <c r="G72" i="2"/>
  <c r="R72" i="2"/>
  <c r="L25" i="4"/>
  <c r="R81" i="2"/>
  <c r="G81" i="2"/>
  <c r="D70" i="2"/>
  <c r="M70" i="2"/>
  <c r="O70" i="2" s="1"/>
  <c r="P70" i="2" s="1"/>
  <c r="Q70" i="2" s="1"/>
  <c r="D71" i="2"/>
  <c r="E71" i="2"/>
  <c r="L71" i="2"/>
  <c r="K71" i="2"/>
  <c r="D80" i="2"/>
  <c r="E80" i="2"/>
  <c r="K80" i="2"/>
  <c r="L80" i="2"/>
  <c r="A82" i="2"/>
  <c r="F81" i="2"/>
  <c r="C81" i="2"/>
  <c r="I81" i="2"/>
  <c r="H81" i="2"/>
  <c r="B81" i="2"/>
  <c r="N80" i="2"/>
  <c r="B29" i="4"/>
  <c r="A73" i="2"/>
  <c r="B27" i="4"/>
  <c r="I26" i="4"/>
  <c r="C26" i="4"/>
  <c r="H72" i="2"/>
  <c r="J72" i="2"/>
  <c r="A74" i="2"/>
  <c r="J81" i="2"/>
  <c r="E26" i="4"/>
  <c r="H26" i="4"/>
  <c r="G26" i="4"/>
  <c r="D26" i="4"/>
  <c r="I72" i="2"/>
  <c r="B72" i="2"/>
  <c r="N71" i="2"/>
  <c r="F72" i="2"/>
  <c r="C72" i="2"/>
  <c r="B28" i="4"/>
  <c r="F26" i="4"/>
  <c r="J26" i="4"/>
  <c r="R73" i="2" l="1"/>
  <c r="G73" i="2"/>
  <c r="L22" i="4"/>
  <c r="M22" i="4" s="1"/>
  <c r="O67" i="2"/>
  <c r="P67" i="2" s="1"/>
  <c r="Q67" i="2" s="1"/>
  <c r="I35" i="5"/>
  <c r="K35" i="5" s="1"/>
  <c r="L35" i="5" s="1"/>
  <c r="O68" i="2"/>
  <c r="P68" i="2" s="1"/>
  <c r="Q68" i="2" s="1"/>
  <c r="I36" i="5"/>
  <c r="K36" i="5" s="1"/>
  <c r="L36" i="5" s="1"/>
  <c r="L23" i="4"/>
  <c r="M23" i="4" s="1"/>
  <c r="L24" i="4"/>
  <c r="M24" i="4" s="1"/>
  <c r="A26" i="4"/>
  <c r="N26" i="4"/>
  <c r="K26" i="4"/>
  <c r="L26" i="4" s="1"/>
  <c r="D59" i="2"/>
  <c r="D36" i="2"/>
  <c r="D30" i="2"/>
  <c r="D60" i="2"/>
  <c r="D15" i="2"/>
  <c r="D32" i="2"/>
  <c r="D51" i="2"/>
  <c r="D21" i="2"/>
  <c r="D52" i="2"/>
  <c r="D22" i="2"/>
  <c r="D68" i="2"/>
  <c r="D31" i="2"/>
  <c r="D14" i="2"/>
  <c r="D38" i="2"/>
  <c r="D37" i="2"/>
  <c r="D8" i="2"/>
  <c r="D61" i="2"/>
  <c r="D57" i="2"/>
  <c r="D54" i="2"/>
  <c r="D50" i="2"/>
  <c r="D33" i="2"/>
  <c r="D6" i="2"/>
  <c r="D13" i="2"/>
  <c r="D35" i="2"/>
  <c r="D67" i="2"/>
  <c r="D49" i="2"/>
  <c r="D62" i="2"/>
  <c r="D26" i="2"/>
  <c r="D9" i="2"/>
  <c r="D34" i="2"/>
  <c r="D3" i="2"/>
  <c r="D53" i="2"/>
  <c r="D23" i="2"/>
  <c r="D63" i="2"/>
  <c r="D2" i="2"/>
  <c r="D20" i="2"/>
  <c r="D72" i="2"/>
  <c r="L72" i="2"/>
  <c r="E72" i="2"/>
  <c r="K72" i="2"/>
  <c r="M72" i="2" s="1"/>
  <c r="R74" i="2"/>
  <c r="G74" i="2"/>
  <c r="M25" i="4"/>
  <c r="D81" i="2"/>
  <c r="L81" i="2"/>
  <c r="E81" i="2"/>
  <c r="K81" i="2"/>
  <c r="G82" i="2"/>
  <c r="R82" i="2"/>
  <c r="M71" i="2"/>
  <c r="O71" i="2" s="1"/>
  <c r="P71" i="2" s="1"/>
  <c r="Q71" i="2" s="1"/>
  <c r="M36" i="5"/>
  <c r="M35" i="5"/>
  <c r="M80" i="2"/>
  <c r="O80" i="2" s="1"/>
  <c r="P80" i="2" s="1"/>
  <c r="Q80" i="2" s="1"/>
  <c r="H82" i="2"/>
  <c r="F82" i="2"/>
  <c r="I82" i="2"/>
  <c r="E29" i="4"/>
  <c r="G29" i="4"/>
  <c r="C29" i="4"/>
  <c r="D29" i="4"/>
  <c r="I29" i="4"/>
  <c r="F29" i="4"/>
  <c r="H29" i="4"/>
  <c r="N81" i="2"/>
  <c r="A83" i="2"/>
  <c r="C82" i="2"/>
  <c r="B82" i="2"/>
  <c r="J29" i="4"/>
  <c r="B30" i="4"/>
  <c r="B31" i="4" s="1"/>
  <c r="A84" i="2"/>
  <c r="A75" i="2"/>
  <c r="I73" i="2"/>
  <c r="H73" i="2"/>
  <c r="F73" i="2"/>
  <c r="B37" i="5"/>
  <c r="C27" i="4"/>
  <c r="E27" i="4"/>
  <c r="F28" i="4"/>
  <c r="G27" i="4"/>
  <c r="J27" i="4"/>
  <c r="C28" i="4"/>
  <c r="I28" i="4"/>
  <c r="J74" i="2"/>
  <c r="N72" i="2"/>
  <c r="D28" i="4"/>
  <c r="J28" i="4"/>
  <c r="G28" i="4"/>
  <c r="I74" i="2"/>
  <c r="E28" i="4"/>
  <c r="J73" i="2"/>
  <c r="B73" i="2"/>
  <c r="C73" i="2"/>
  <c r="I27" i="4"/>
  <c r="F27" i="4"/>
  <c r="D27" i="4"/>
  <c r="H27" i="4"/>
  <c r="H28" i="4"/>
  <c r="B74" i="2"/>
  <c r="J82" i="2"/>
  <c r="H74" i="2"/>
  <c r="C74" i="2"/>
  <c r="F74" i="2"/>
  <c r="E73" i="2" l="1"/>
  <c r="D73" i="2"/>
  <c r="L73" i="2"/>
  <c r="K73" i="2"/>
  <c r="G75" i="2"/>
  <c r="R75" i="2"/>
  <c r="M26" i="4"/>
  <c r="A27" i="4"/>
  <c r="N27" i="4"/>
  <c r="K27" i="4"/>
  <c r="M73" i="2"/>
  <c r="I37" i="5" s="1"/>
  <c r="O72" i="2"/>
  <c r="P72" i="2" s="1"/>
  <c r="Q72" i="2" s="1"/>
  <c r="D74" i="2"/>
  <c r="E74" i="2"/>
  <c r="L74" i="2"/>
  <c r="K74" i="2"/>
  <c r="M81" i="2"/>
  <c r="O81" i="2" s="1"/>
  <c r="P81" i="2" s="1"/>
  <c r="Q81" i="2" s="1"/>
  <c r="G84" i="2"/>
  <c r="R84" i="2"/>
  <c r="D82" i="2"/>
  <c r="E82" i="2"/>
  <c r="L82" i="2"/>
  <c r="K82" i="2"/>
  <c r="R83" i="2"/>
  <c r="G83" i="2"/>
  <c r="K28" i="4"/>
  <c r="N28" i="4"/>
  <c r="A28" i="4"/>
  <c r="A29" i="4"/>
  <c r="K29" i="4"/>
  <c r="L29" i="4" s="1"/>
  <c r="M29" i="4" s="1"/>
  <c r="L27" i="4"/>
  <c r="C84" i="2"/>
  <c r="B84" i="2"/>
  <c r="N82" i="2"/>
  <c r="H83" i="2"/>
  <c r="C83" i="2"/>
  <c r="B83" i="2"/>
  <c r="G31" i="4"/>
  <c r="C31" i="4"/>
  <c r="G30" i="4"/>
  <c r="I30" i="4"/>
  <c r="D31" i="4"/>
  <c r="H31" i="4"/>
  <c r="H30" i="4"/>
  <c r="E30" i="4"/>
  <c r="I84" i="2"/>
  <c r="H84" i="2"/>
  <c r="F84" i="2"/>
  <c r="F83" i="2"/>
  <c r="B32" i="4" s="1"/>
  <c r="I83" i="2"/>
  <c r="B44" i="5"/>
  <c r="I31" i="4"/>
  <c r="E31" i="4"/>
  <c r="J30" i="4"/>
  <c r="D30" i="4"/>
  <c r="J31" i="4"/>
  <c r="F31" i="4"/>
  <c r="F30" i="4"/>
  <c r="C30" i="4"/>
  <c r="N73" i="2"/>
  <c r="A76" i="2"/>
  <c r="I75" i="2"/>
  <c r="C75" i="2"/>
  <c r="B75" i="2"/>
  <c r="J75" i="2"/>
  <c r="H37" i="5"/>
  <c r="C37" i="5"/>
  <c r="D37" i="5"/>
  <c r="E37" i="5"/>
  <c r="J84" i="2"/>
  <c r="F75" i="2"/>
  <c r="H75" i="2"/>
  <c r="G37" i="5"/>
  <c r="J83" i="2"/>
  <c r="N74" i="2"/>
  <c r="F37" i="5"/>
  <c r="B38" i="5"/>
  <c r="A77" i="2"/>
  <c r="A78" i="2"/>
  <c r="A79" i="2"/>
  <c r="R79" i="2" l="1"/>
  <c r="G79" i="2"/>
  <c r="G78" i="2"/>
  <c r="R78" i="2"/>
  <c r="R77" i="2"/>
  <c r="G77" i="2"/>
  <c r="E75" i="2"/>
  <c r="L75" i="2"/>
  <c r="D75" i="2"/>
  <c r="K75" i="2"/>
  <c r="G76" i="2"/>
  <c r="R76" i="2"/>
  <c r="J37" i="5"/>
  <c r="K37" i="5" s="1"/>
  <c r="L37" i="5" s="1"/>
  <c r="O73" i="2"/>
  <c r="P73" i="2" s="1"/>
  <c r="Q73" i="2" s="1"/>
  <c r="A37" i="5"/>
  <c r="M74" i="2"/>
  <c r="I38" i="5" s="1"/>
  <c r="M75" i="2"/>
  <c r="J38" i="5"/>
  <c r="O74" i="2"/>
  <c r="P74" i="2" s="1"/>
  <c r="Q74" i="2" s="1"/>
  <c r="D39" i="2"/>
  <c r="D7" i="2"/>
  <c r="D48" i="2"/>
  <c r="D47" i="2"/>
  <c r="D43" i="2"/>
  <c r="D58" i="2"/>
  <c r="D46" i="2"/>
  <c r="D44" i="2"/>
  <c r="D45" i="2"/>
  <c r="M82" i="2"/>
  <c r="E83" i="2"/>
  <c r="D83" i="2"/>
  <c r="L83" i="2"/>
  <c r="K83" i="2"/>
  <c r="E84" i="2"/>
  <c r="D84" i="2"/>
  <c r="L84" i="2"/>
  <c r="K84" i="2"/>
  <c r="M27" i="4"/>
  <c r="A30" i="4"/>
  <c r="K30" i="4"/>
  <c r="L30" i="4" s="1"/>
  <c r="M30" i="4" s="1"/>
  <c r="A31" i="4"/>
  <c r="K31" i="4"/>
  <c r="L31" i="4" s="1"/>
  <c r="M31" i="4" s="1"/>
  <c r="L28" i="4"/>
  <c r="G44" i="5"/>
  <c r="E44" i="5"/>
  <c r="D44" i="5"/>
  <c r="N84" i="2"/>
  <c r="J32" i="4"/>
  <c r="I32" i="4"/>
  <c r="F32" i="4"/>
  <c r="D32" i="4"/>
  <c r="G32" i="4"/>
  <c r="E32" i="4"/>
  <c r="C32" i="4"/>
  <c r="H32" i="4"/>
  <c r="F44" i="5"/>
  <c r="H44" i="5"/>
  <c r="C44" i="5"/>
  <c r="N83" i="2"/>
  <c r="H79" i="2"/>
  <c r="J79" i="2"/>
  <c r="F79" i="2"/>
  <c r="B79" i="2"/>
  <c r="I78" i="2"/>
  <c r="B78" i="2"/>
  <c r="B77" i="2"/>
  <c r="J77" i="2"/>
  <c r="B39" i="5"/>
  <c r="J76" i="2"/>
  <c r="I76" i="2"/>
  <c r="H76" i="2"/>
  <c r="C38" i="5"/>
  <c r="H38" i="5"/>
  <c r="D38" i="5"/>
  <c r="I79" i="2"/>
  <c r="C79" i="2"/>
  <c r="J78" i="2"/>
  <c r="F78" i="2"/>
  <c r="C78" i="2"/>
  <c r="H78" i="2"/>
  <c r="F77" i="2"/>
  <c r="H77" i="2"/>
  <c r="C77" i="2"/>
  <c r="I77" i="2"/>
  <c r="N75" i="2"/>
  <c r="C76" i="2"/>
  <c r="F76" i="2"/>
  <c r="B76" i="2"/>
  <c r="F38" i="5"/>
  <c r="G38" i="5"/>
  <c r="E38" i="5"/>
  <c r="B6" i="13"/>
  <c r="B40" i="5"/>
  <c r="B41" i="5"/>
  <c r="E76" i="2" l="1"/>
  <c r="D76" i="2"/>
  <c r="N36" i="4"/>
  <c r="N46" i="4"/>
  <c r="N52" i="4"/>
  <c r="N30" i="4"/>
  <c r="N31" i="4"/>
  <c r="K76" i="2"/>
  <c r="L76" i="2"/>
  <c r="N29" i="4"/>
  <c r="N43" i="4"/>
  <c r="N49" i="4"/>
  <c r="N44" i="4"/>
  <c r="N51" i="4"/>
  <c r="N47" i="4"/>
  <c r="N33" i="4"/>
  <c r="N40" i="4"/>
  <c r="N37" i="4"/>
  <c r="N48" i="4"/>
  <c r="N38" i="4"/>
  <c r="N50" i="4"/>
  <c r="N42" i="4"/>
  <c r="N34" i="4"/>
  <c r="N35" i="4"/>
  <c r="N45" i="4"/>
  <c r="N39" i="4"/>
  <c r="N41" i="4"/>
  <c r="J39" i="5"/>
  <c r="K77" i="2"/>
  <c r="L77" i="2"/>
  <c r="D77" i="2"/>
  <c r="E77" i="2"/>
  <c r="E78" i="2"/>
  <c r="D78" i="2"/>
  <c r="L78" i="2"/>
  <c r="K78" i="2"/>
  <c r="E79" i="2"/>
  <c r="K79" i="2"/>
  <c r="D79" i="2"/>
  <c r="L79" i="2"/>
  <c r="I39" i="5"/>
  <c r="K39" i="5"/>
  <c r="K38" i="5"/>
  <c r="M78" i="2"/>
  <c r="A38" i="5"/>
  <c r="O75" i="2"/>
  <c r="P75" i="2" s="1"/>
  <c r="Q75" i="2" s="1"/>
  <c r="M79" i="2"/>
  <c r="M28" i="4"/>
  <c r="O82" i="2"/>
  <c r="P82" i="2" s="1"/>
  <c r="Q82" i="2" s="1"/>
  <c r="M37" i="5"/>
  <c r="M83" i="2"/>
  <c r="O83" i="2" s="1"/>
  <c r="P83" i="2" s="1"/>
  <c r="Q83" i="2" s="1"/>
  <c r="M84" i="2"/>
  <c r="O84" i="2" s="1"/>
  <c r="P84" i="2" s="1"/>
  <c r="Q84" i="2" s="1"/>
  <c r="J44" i="5"/>
  <c r="A44" i="5"/>
  <c r="D6" i="13"/>
  <c r="I6" i="13"/>
  <c r="L6" i="13" s="1"/>
  <c r="M6" i="13" s="1"/>
  <c r="N6" i="13" s="1"/>
  <c r="E6" i="13"/>
  <c r="F6" i="13"/>
  <c r="J6" i="13"/>
  <c r="C6" i="13"/>
  <c r="A6" i="13" s="1"/>
  <c r="H6" i="13"/>
  <c r="G6" i="13"/>
  <c r="I44" i="5"/>
  <c r="L39" i="5"/>
  <c r="L38" i="5"/>
  <c r="N32" i="4"/>
  <c r="A32" i="4"/>
  <c r="K32" i="4"/>
  <c r="L32" i="4" s="1"/>
  <c r="M32" i="4" s="1"/>
  <c r="F40" i="5"/>
  <c r="E40" i="5"/>
  <c r="H40" i="5"/>
  <c r="D40" i="5"/>
  <c r="C39" i="5"/>
  <c r="H39" i="5"/>
  <c r="E39" i="5"/>
  <c r="N77" i="2"/>
  <c r="B42" i="5"/>
  <c r="E41" i="5"/>
  <c r="H41" i="5"/>
  <c r="D41" i="5"/>
  <c r="B43" i="5"/>
  <c r="C41" i="5"/>
  <c r="G41" i="5"/>
  <c r="F41" i="5"/>
  <c r="B7" i="13"/>
  <c r="G40" i="5"/>
  <c r="C40" i="5"/>
  <c r="N76" i="2"/>
  <c r="F39" i="5"/>
  <c r="G39" i="5"/>
  <c r="D39" i="5"/>
  <c r="N78" i="2"/>
  <c r="N79" i="2"/>
  <c r="J40" i="5" l="1"/>
  <c r="A40" i="5"/>
  <c r="J41" i="5"/>
  <c r="A39" i="5"/>
  <c r="O79" i="2"/>
  <c r="P79" i="2" s="1"/>
  <c r="Q79" i="2" s="1"/>
  <c r="O78" i="2"/>
  <c r="P78" i="2" s="1"/>
  <c r="Q78" i="2" s="1"/>
  <c r="M77" i="2"/>
  <c r="M76" i="2"/>
  <c r="J43" i="5"/>
  <c r="A41" i="5"/>
  <c r="J42" i="5"/>
  <c r="I43" i="5"/>
  <c r="I42" i="5"/>
  <c r="F7" i="13"/>
  <c r="C7" i="13"/>
  <c r="A7" i="13" s="1"/>
  <c r="G7" i="13"/>
  <c r="H7" i="13"/>
  <c r="E7" i="13"/>
  <c r="D7" i="13"/>
  <c r="I7" i="13"/>
  <c r="L7" i="13" s="1"/>
  <c r="M7" i="13" s="1"/>
  <c r="N7" i="13" s="1"/>
  <c r="J7" i="13"/>
  <c r="K42" i="5"/>
  <c r="K44" i="5"/>
  <c r="L44" i="5" s="1"/>
  <c r="M44" i="5" s="1"/>
  <c r="M39" i="5"/>
  <c r="M38" i="5"/>
  <c r="B8" i="13"/>
  <c r="C42" i="5"/>
  <c r="D43" i="5"/>
  <c r="E43" i="5"/>
  <c r="E42" i="5"/>
  <c r="H42" i="5"/>
  <c r="G42" i="5"/>
  <c r="F43" i="5"/>
  <c r="C43" i="5"/>
  <c r="H43" i="5"/>
  <c r="D42" i="5"/>
  <c r="F42" i="5"/>
  <c r="G43" i="5"/>
  <c r="D8" i="13" l="1"/>
  <c r="F8" i="13"/>
  <c r="I8" i="13"/>
  <c r="L8" i="13" s="1"/>
  <c r="M8" i="13" s="1"/>
  <c r="N8" i="13" s="1"/>
  <c r="E8" i="13"/>
  <c r="H8" i="13"/>
  <c r="C8" i="13"/>
  <c r="A8" i="13" s="1"/>
  <c r="J8" i="13"/>
  <c r="G8" i="13"/>
  <c r="O76" i="2"/>
  <c r="P76" i="2" s="1"/>
  <c r="Q76" i="2" s="1"/>
  <c r="I40" i="5"/>
  <c r="K40" i="5" s="1"/>
  <c r="K43" i="5"/>
  <c r="O77" i="2"/>
  <c r="P77" i="2" s="1"/>
  <c r="Q77" i="2" s="1"/>
  <c r="I41" i="5"/>
  <c r="K41" i="5" s="1"/>
  <c r="A42" i="5"/>
  <c r="A43" i="5"/>
  <c r="L40" i="5"/>
  <c r="L43" i="5"/>
  <c r="M43" i="5" s="1"/>
  <c r="L42" i="5"/>
  <c r="L41" i="5" l="1"/>
  <c r="M41" i="5"/>
  <c r="M42" i="5"/>
  <c r="M40" i="5"/>
</calcChain>
</file>

<file path=xl/comments1.xml><?xml version="1.0" encoding="utf-8"?>
<comments xmlns="http://schemas.openxmlformats.org/spreadsheetml/2006/main">
  <authors>
    <author>Hp</author>
  </authors>
  <commentList>
    <comment ref="S87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<sst xmlns="http://schemas.openxmlformats.org/spreadsheetml/2006/main" count="2693" uniqueCount="996">
  <si>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</si>
  <si>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</si>
  <si>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</si>
  <si>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</si>
  <si>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</si>
  <si>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</si>
  <si>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</si>
  <si>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</si>
  <si>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</si>
  <si>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</si>
  <si>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</si>
  <si>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</si>
  <si>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</si>
  <si>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</si>
  <si>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</si>
  <si>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</si>
  <si>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</si>
  <si>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</si>
  <si>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</si>
  <si>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</si>
  <si>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</si>
  <si>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</si>
  <si>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</si>
  <si>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</si>
  <si>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</si>
  <si>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</si>
  <si>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</si>
  <si>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</si>
  <si>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</si>
  <si>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</si>
  <si>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</si>
  <si>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</si>
  <si>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</si>
  <si>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</si>
  <si>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</si>
  <si>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</si>
  <si>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</si>
  <si>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</si>
  <si>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</si>
  <si>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</si>
  <si>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</si>
  <si>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</si>
  <si>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</si>
  <si>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</si>
  <si>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</si>
  <si>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</si>
  <si>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</si>
  <si>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</si>
  <si>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</si>
  <si>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</si>
  <si>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</si>
  <si>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</si>
  <si>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</si>
  <si>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</si>
  <si>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</si>
  <si>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</si>
  <si>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</si>
  <si>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</si>
  <si>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</si>
  <si>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</si>
  <si>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</si>
  <si>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</si>
  <si>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</si>
  <si>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</si>
  <si>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</si>
  <si>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</si>
  <si>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</si>
  <si>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</si>
  <si>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</si>
  <si>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</si>
  <si>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</si>
  <si>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</si>
  <si>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</si>
  <si>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</si>
  <si>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</si>
  <si>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</si>
  <si>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</si>
  <si>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</si>
  <si>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</si>
  <si>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</si>
  <si>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</si>
  <si>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</si>
  <si>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</si>
  <si>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</si>
  <si>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</si>
  <si>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</si>
  <si>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</si>
  <si>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</si>
  <si>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</si>
  <si>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</si>
  <si>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</si>
  <si>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</si>
  <si>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</si>
  <si>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</si>
  <si>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</si>
  <si>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</si>
  <si>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</si>
  <si>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</si>
  <si>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</si>
  <si>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</si>
  <si>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</si>
  <si>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</si>
  <si>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</si>
  <si>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</si>
  <si>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</si>
  <si>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</si>
  <si>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</si>
  <si>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</si>
  <si>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</si>
  <si>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</si>
  <si>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</si>
  <si>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</si>
  <si>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</si>
  <si>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</si>
  <si>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</si>
  <si>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</si>
  <si>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</si>
  <si>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</si>
  <si>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</si>
  <si>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</si>
  <si>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</si>
  <si>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</si>
  <si>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</si>
  <si>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</si>
  <si>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</si>
  <si>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</si>
  <si>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</si>
  <si>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</si>
  <si>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</si>
  <si>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</si>
  <si>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</si>
  <si>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</si>
  <si>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</si>
  <si>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</si>
  <si>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</si>
  <si>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</si>
  <si>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</si>
  <si>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</si>
  <si>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</si>
  <si>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</si>
  <si>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</si>
  <si>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</si>
  <si>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</si>
  <si>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</si>
  <si>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</si>
  <si>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</si>
  <si>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</si>
  <si>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</si>
  <si>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</si>
  <si>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</si>
  <si>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</si>
  <si>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</si>
  <si>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</si>
  <si>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</si>
  <si>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</si>
  <si>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</si>
  <si>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</si>
  <si>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</si>
  <si>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</si>
  <si>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</si>
  <si>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</si>
  <si>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</si>
  <si>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</si>
  <si>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</si>
  <si>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</si>
  <si>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</si>
  <si>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</si>
  <si>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</si>
  <si>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</si>
  <si>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</si>
  <si>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</si>
  <si>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</si>
  <si>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</si>
  <si>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</si>
  <si>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</si>
  <si>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</si>
  <si>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</si>
  <si>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</si>
  <si>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</si>
  <si>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</si>
  <si>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</si>
  <si>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</si>
  <si>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</si>
  <si>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</si>
  <si>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</si>
  <si>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</si>
  <si>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</si>
  <si>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</si>
  <si>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</si>
  <si>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</si>
  <si>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</si>
  <si>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</si>
  <si>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</si>
  <si>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</si>
  <si>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</si>
  <si>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</si>
  <si>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</si>
  <si>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</si>
  <si>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</si>
  <si>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</si>
  <si>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</si>
  <si>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</si>
  <si>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</si>
  <si>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</si>
  <si>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</si>
  <si>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</si>
  <si>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</si>
  <si>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</si>
  <si>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</si>
  <si>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</si>
  <si>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</si>
  <si>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</si>
  <si>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</si>
  <si>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</si>
  <si>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</si>
  <si>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</si>
  <si>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</si>
  <si>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</si>
  <si>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</si>
  <si>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</si>
  <si>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</si>
  <si>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</si>
  <si>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</si>
  <si>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</si>
  <si>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</si>
  <si>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</si>
  <si>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</si>
  <si>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</si>
  <si>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</si>
  <si>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</si>
  <si>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</si>
  <si>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</si>
  <si>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</si>
  <si>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</si>
  <si>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</si>
  <si>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</si>
  <si>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</si>
  <si>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</si>
  <si>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</si>
  <si>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</si>
  <si>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</si>
  <si>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</si>
  <si>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</si>
  <si>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</si>
  <si>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</si>
  <si>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</si>
  <si>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</si>
  <si>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</si>
  <si>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</si>
  <si>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</si>
  <si>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</si>
  <si>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</si>
  <si>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</si>
  <si>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</si>
  <si>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</si>
  <si>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</si>
  <si>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</si>
  <si>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</si>
  <si>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</si>
  <si>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</si>
  <si>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</si>
  <si>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</si>
  <si>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</si>
  <si>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</si>
  <si>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</si>
  <si>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</si>
  <si>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</si>
  <si>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</si>
  <si>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</si>
  <si>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</si>
  <si>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</si>
  <si>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</si>
  <si>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</si>
  <si>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</si>
  <si>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</si>
  <si>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</si>
  <si>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</si>
  <si>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</si>
  <si>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</si>
  <si>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</si>
  <si>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</si>
  <si>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</si>
  <si>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</si>
  <si>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</si>
  <si>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</si>
  <si>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</si>
  <si>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</si>
  <si>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</si>
  <si>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</si>
  <si>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</si>
  <si>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</si>
  <si>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</si>
  <si>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</si>
  <si>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</si>
  <si>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</si>
  <si>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</si>
  <si>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</si>
  <si>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</si>
  <si>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</si>
  <si>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</si>
  <si>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</si>
  <si>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</si>
  <si>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</si>
  <si>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</si>
  <si>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</si>
  <si>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</si>
  <si>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</si>
  <si>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</si>
  <si>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</si>
  <si>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</si>
  <si>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</si>
  <si>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</si>
  <si>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</si>
  <si>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</si>
  <si>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</si>
  <si>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</si>
  <si>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</si>
  <si>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</si>
  <si>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</si>
  <si>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</si>
  <si>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</si>
  <si>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</si>
  <si>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</si>
  <si>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</si>
  <si>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</si>
  <si>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</si>
  <si>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</si>
  <si>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</si>
  <si>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</si>
  <si>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</si>
  <si>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</si>
  <si>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</si>
  <si>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</si>
  <si>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</si>
  <si>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</si>
  <si>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</si>
  <si>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</si>
  <si>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</si>
  <si>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</si>
  <si>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</si>
  <si>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</si>
  <si>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</si>
  <si>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</si>
  <si>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</si>
  <si>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</si>
  <si>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</si>
  <si>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</si>
  <si>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</si>
  <si>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</si>
  <si>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</si>
  <si>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</si>
  <si>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</si>
  <si>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</si>
  <si>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</si>
  <si>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</si>
  <si>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</si>
  <si>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</si>
  <si>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</si>
  <si>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</si>
  <si>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</si>
  <si>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</si>
  <si>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</si>
  <si>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</si>
  <si>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</si>
  <si>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</si>
  <si>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</si>
  <si>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</si>
  <si>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</si>
  <si>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</si>
  <si>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</si>
  <si>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</si>
  <si>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</si>
  <si>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</si>
  <si>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</si>
  <si>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</si>
  <si>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</si>
  <si>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</si>
  <si>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</si>
  <si>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</si>
  <si>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</si>
  <si>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</si>
  <si>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</si>
  <si>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</si>
  <si>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</si>
  <si>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</si>
  <si>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</si>
  <si>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</si>
  <si>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</si>
  <si>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</si>
  <si>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</si>
  <si>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</si>
  <si>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</si>
  <si>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</si>
  <si>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</si>
  <si>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</si>
  <si>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</si>
  <si>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</si>
  <si>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</si>
  <si>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</si>
  <si>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</si>
  <si>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</si>
  <si>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</si>
  <si>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</si>
  <si>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</si>
  <si>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</si>
  <si>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</si>
  <si>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</si>
  <si>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</si>
  <si>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</si>
  <si>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</si>
  <si>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</si>
  <si>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</si>
  <si>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</si>
  <si>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</si>
  <si>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</si>
  <si>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</si>
  <si>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</si>
  <si>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</si>
  <si>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</si>
  <si>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</si>
  <si>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</si>
  <si>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</si>
  <si>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</si>
  <si>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</si>
  <si>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</si>
  <si>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</si>
  <si>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</si>
  <si>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</si>
  <si>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</si>
  <si>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</si>
  <si>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</si>
  <si>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</si>
  <si>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</si>
  <si>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</si>
  <si>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</si>
  <si>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</si>
  <si>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</si>
  <si>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</si>
  <si>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</si>
  <si>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</si>
  <si>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</si>
  <si>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</si>
  <si>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</si>
  <si>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</si>
  <si>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</si>
  <si>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</si>
  <si>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</si>
  <si>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</si>
  <si>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</si>
  <si>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</si>
  <si>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</si>
  <si>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</si>
  <si>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</si>
  <si>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</si>
  <si>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</si>
  <si>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</si>
  <si>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</si>
  <si>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</si>
  <si>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</si>
  <si>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</si>
  <si>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</si>
  <si>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</si>
  <si>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</si>
  <si>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</si>
  <si>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</si>
  <si>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</si>
  <si>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</si>
  <si>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</si>
  <si>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</si>
  <si>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</si>
  <si>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</si>
  <si>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</si>
  <si>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</si>
  <si>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</si>
  <si>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</si>
  <si>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</si>
  <si>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</si>
  <si>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</si>
  <si>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</si>
  <si>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</si>
  <si>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</si>
  <si>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</si>
  <si>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</si>
  <si>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</si>
  <si>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</si>
  <si>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</si>
  <si>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</si>
  <si>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</si>
  <si>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</si>
  <si>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</si>
  <si>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</si>
  <si>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</si>
  <si>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</si>
  <si>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</si>
  <si>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</si>
  <si>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</si>
  <si>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</si>
  <si>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</si>
  <si>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</si>
  <si>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</si>
  <si>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</si>
  <si>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</si>
  <si>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</si>
  <si>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</si>
  <si>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</si>
  <si>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</si>
  <si>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</si>
  <si>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</si>
  <si>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</si>
  <si>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</si>
  <si>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</si>
  <si>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</si>
  <si>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</si>
  <si>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</si>
  <si>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</si>
  <si>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</si>
  <si>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</si>
  <si>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</si>
  <si>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</si>
  <si>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</si>
  <si>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</si>
  <si>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</si>
  <si>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</si>
  <si>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</si>
  <si>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</si>
  <si>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</si>
  <si>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</si>
  <si>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</si>
  <si>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</si>
  <si>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</si>
  <si>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</si>
  <si>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</si>
  <si>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</si>
  <si>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</si>
  <si>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</si>
  <si>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</si>
  <si>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</si>
  <si>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</si>
  <si>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</si>
  <si>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</si>
  <si>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</si>
  <si>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</si>
  <si>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</si>
  <si>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</si>
  <si>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</si>
  <si>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</si>
  <si>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</si>
  <si>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</si>
  <si>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</si>
  <si>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</si>
  <si>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</si>
  <si>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</si>
  <si>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</si>
  <si>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</si>
  <si>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</si>
  <si>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</si>
  <si>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</si>
  <si>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</si>
  <si>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</si>
  <si>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</si>
  <si>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</si>
  <si>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</si>
  <si>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</si>
  <si>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</si>
  <si>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</si>
  <si>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</si>
  <si>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</si>
  <si>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</si>
  <si>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</si>
  <si>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</si>
  <si>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</si>
  <si>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</si>
  <si>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</si>
  <si>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</si>
  <si>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</si>
  <si>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</si>
  <si>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</si>
  <si>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</si>
  <si>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</si>
  <si>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</si>
  <si>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</si>
  <si>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</si>
  <si>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</si>
  <si>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</si>
  <si>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</si>
  <si>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</si>
  <si>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</si>
  <si>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</si>
  <si>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</si>
  <si>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</si>
  <si>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</si>
  <si>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</si>
  <si>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</si>
  <si>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</si>
  <si>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</si>
  <si>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</si>
  <si>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</si>
  <si>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</si>
  <si>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</si>
  <si>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</si>
  <si>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</si>
  <si>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</si>
  <si>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</si>
  <si>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</si>
  <si>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</si>
  <si>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</si>
  <si>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</si>
  <si>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</si>
  <si>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</si>
  <si>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</si>
  <si>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</si>
  <si>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</si>
  <si>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</si>
  <si>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</si>
  <si>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</si>
  <si>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</si>
  <si>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</si>
  <si>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</si>
  <si>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</si>
  <si>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</si>
  <si>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</si>
  <si>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</si>
  <si>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</si>
  <si>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</si>
  <si>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</si>
  <si>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</si>
  <si>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</si>
  <si>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</si>
  <si>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</si>
  <si>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</si>
  <si>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</si>
  <si>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</si>
  <si>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</si>
  <si>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</si>
  <si>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</si>
  <si>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</si>
  <si>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</si>
  <si>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</si>
  <si>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</si>
  <si>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</si>
  <si>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</si>
  <si>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</si>
  <si>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</si>
  <si>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</si>
  <si>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</si>
  <si>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</si>
  <si>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</si>
  <si>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</si>
  <si>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</si>
  <si>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</si>
  <si>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</si>
  <si>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</si>
  <si>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</si>
  <si>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</si>
  <si>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</si>
  <si>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</si>
  <si>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</si>
  <si>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</si>
  <si>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</si>
  <si>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</si>
  <si>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</si>
  <si>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</si>
  <si>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</si>
  <si>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</si>
  <si>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</si>
  <si>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</si>
  <si>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</si>
  <si>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</si>
  <si>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</si>
  <si>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</si>
  <si>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</si>
  <si>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</si>
  <si>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</si>
  <si>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</si>
  <si>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</si>
  <si>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</si>
  <si>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</si>
  <si>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</si>
  <si>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</si>
  <si>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</si>
  <si>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</si>
  <si>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</si>
  <si>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</si>
  <si>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</si>
  <si>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</si>
  <si>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</si>
  <si>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</si>
  <si>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</si>
  <si>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</si>
  <si>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</si>
  <si>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</si>
  <si>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</si>
  <si>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</si>
  <si>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</si>
  <si>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</si>
  <si>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</si>
  <si>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</si>
  <si>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</si>
  <si>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</si>
  <si>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</si>
  <si>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</si>
  <si>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</si>
  <si>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</si>
  <si>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</si>
  <si>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</si>
  <si>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</si>
  <si>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</si>
  <si>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</si>
  <si>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</si>
  <si>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</si>
  <si>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</si>
  <si>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</si>
  <si>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</si>
  <si>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</si>
  <si>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</si>
  <si>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</si>
  <si>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</si>
  <si>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</si>
  <si>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</si>
  <si>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</si>
  <si>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</si>
  <si>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</si>
  <si>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</si>
  <si>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</si>
  <si>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</si>
  <si>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</si>
  <si>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</si>
  <si>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</si>
  <si>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</si>
  <si>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</si>
  <si>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</si>
  <si>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</si>
  <si>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</si>
  <si>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</si>
  <si>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</si>
  <si>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</si>
  <si>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</si>
  <si>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</si>
  <si>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</si>
  <si>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</si>
  <si>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</si>
  <si>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</si>
  <si>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</si>
  <si>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</si>
  <si>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</si>
  <si>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</si>
  <si>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</si>
  <si>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</si>
  <si>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</si>
  <si>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</si>
  <si>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</si>
  <si>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</si>
  <si>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</si>
  <si>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</si>
  <si>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</si>
  <si>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</si>
  <si>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</si>
  <si>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</si>
  <si>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</si>
  <si>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</si>
  <si>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</si>
  <si>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</si>
  <si>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</si>
  <si>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</si>
  <si>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</si>
  <si>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</si>
  <si>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</si>
  <si>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</si>
  <si>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</si>
  <si>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</si>
  <si>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</si>
  <si>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</si>
  <si>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</si>
  <si>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</si>
  <si>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</si>
  <si>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</si>
  <si>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</si>
  <si>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</si>
  <si>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</si>
  <si>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</si>
  <si>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</si>
  <si>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</si>
  <si>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</si>
  <si>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</si>
  <si>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</si>
  <si>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</si>
  <si>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</si>
  <si>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</si>
  <si>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</si>
  <si>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</si>
  <si>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</si>
  <si>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</si>
  <si>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</si>
  <si>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</si>
  <si>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</si>
  <si>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</si>
  <si>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</si>
  <si>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</si>
  <si>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</si>
  <si>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</si>
  <si>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</si>
  <si>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</si>
  <si>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</si>
  <si>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</si>
  <si>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</si>
  <si>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</si>
  <si>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</si>
  <si>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</si>
  <si>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</si>
  <si>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</si>
  <si>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</si>
  <si>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</si>
  <si>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</si>
  <si>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</si>
  <si>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</si>
  <si>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</si>
  <si>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</si>
  <si>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</si>
  <si>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</si>
  <si>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</si>
  <si>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</si>
  <si>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</si>
  <si>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</si>
  <si>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</si>
  <si>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</si>
  <si>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</si>
  <si>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</si>
  <si>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</si>
  <si>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</si>
  <si>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</si>
  <si>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</si>
  <si>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</si>
  <si>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</si>
  <si>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</si>
  <si>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</si>
  <si>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</si>
  <si>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</si>
  <si>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</si>
  <si>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</si>
  <si>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</si>
  <si>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</si>
  <si>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</si>
  <si>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</si>
  <si>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</si>
  <si>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</si>
  <si>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</si>
  <si>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</si>
  <si>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</si>
  <si>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</si>
  <si>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</si>
  <si>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</si>
  <si>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</si>
  <si>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</si>
  <si>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</si>
  <si>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</si>
  <si>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</si>
  <si>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</si>
  <si>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</si>
  <si>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</si>
  <si>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</si>
  <si>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</si>
  <si>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</si>
  <si>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</si>
  <si>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</si>
  <si>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</si>
  <si>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</si>
  <si>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</si>
  <si>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</si>
  <si>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</si>
  <si>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</si>
  <si>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</si>
  <si>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</si>
  <si>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</si>
  <si>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</si>
  <si>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</si>
  <si>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</si>
  <si>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</si>
  <si>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</si>
  <si>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</si>
  <si>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</si>
  <si>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</si>
  <si>
    <t>CV-29 / UTN-018</t>
  </si>
  <si>
    <t>CV-48 / UTN-020</t>
  </si>
  <si>
    <t>CV-39 / UTN-019</t>
  </si>
  <si>
    <t>SA230713224</t>
  </si>
  <si>
    <t>CRAYON PUTAR TWCR-12 MINI JK</t>
  </si>
  <si>
    <t>12 BOX (6 SET)</t>
  </si>
  <si>
    <t>COLOR PENCIL CP 107 JK</t>
  </si>
  <si>
    <t>12 BOX (24 SET)</t>
  </si>
  <si>
    <t>PAPER FASTENER PF-50 (WHITE) JK</t>
  </si>
  <si>
    <t>CUTTER BLADE L 150 M (MH) JK BONUS</t>
  </si>
  <si>
    <t>SA230713282</t>
  </si>
  <si>
    <t>SA230713352</t>
  </si>
  <si>
    <t>187/EPW/VII/23</t>
  </si>
  <si>
    <t>BT R3</t>
  </si>
  <si>
    <t>BT R5</t>
  </si>
  <si>
    <t>0502/HW/VII/23</t>
  </si>
  <si>
    <t>0488/HW/VII/23</t>
  </si>
  <si>
    <t>0760</t>
  </si>
  <si>
    <t>SA230713405</t>
  </si>
  <si>
    <t>BINDER CLIP 105 CD JK</t>
  </si>
  <si>
    <t>DRM</t>
  </si>
  <si>
    <t>48 DRM (60 PCS)</t>
  </si>
  <si>
    <t>BINDER CLIP 107 CD JK</t>
  </si>
  <si>
    <t>96 DRM (40 PCS)</t>
  </si>
  <si>
    <t>OIL PASTEL OP 18S PP CASE SEA WORLD JK</t>
  </si>
  <si>
    <t>6 LSN</t>
  </si>
  <si>
    <t>STAPLER HD-12N/24 JK</t>
  </si>
  <si>
    <t>6 PCS</t>
  </si>
  <si>
    <t>10 LSN</t>
  </si>
  <si>
    <t>PUNCH 30XL JK</t>
  </si>
  <si>
    <t>BINDER CLIP 200 JK</t>
  </si>
  <si>
    <t>BINDER CLIP 260 JK</t>
  </si>
  <si>
    <t>SA230713430</t>
  </si>
  <si>
    <t>4 BOX (6 SET)</t>
  </si>
  <si>
    <t>JAYA MUSIK</t>
  </si>
  <si>
    <t>201/VIII</t>
  </si>
  <si>
    <t>MELODIKA ALTOZ KOPER</t>
  </si>
  <si>
    <t>MELODIKA ALTOZ KOPER PINK</t>
  </si>
  <si>
    <t>MELODIKA MARVEL KOPER</t>
  </si>
  <si>
    <t>MELODIKA MARVEL TAS</t>
  </si>
  <si>
    <t>JUG740/23</t>
  </si>
  <si>
    <t>GEL DEBOZZ 0.7 DB-G07</t>
  </si>
  <si>
    <t>GEL DEBOZZ 0.5 DB-G08</t>
  </si>
  <si>
    <t>GEL DEBOZZ KLIK 09 DB-G09</t>
  </si>
  <si>
    <t>GEL TIZO TG31220</t>
  </si>
  <si>
    <t>GEL TECHJOB EXAMINAT TG313-B</t>
  </si>
  <si>
    <t>GEL TIZO TG31060</t>
  </si>
  <si>
    <t>MEKANIK PENSIL TIZO TM01500</t>
  </si>
  <si>
    <t>MEK PENSIL 2.0 TIZO TM01800-A</t>
  </si>
  <si>
    <t>GEL TIZO RETRC 1.0 TG630</t>
  </si>
  <si>
    <t>72 LSN</t>
  </si>
  <si>
    <t>GEL TIZO SAVEX TG396-D</t>
  </si>
  <si>
    <t>MEKANIK TIZO 2.0 TM030-E</t>
  </si>
  <si>
    <t>RAUTAN KITTY TOPLES R-5842</t>
  </si>
  <si>
    <t>TOP</t>
  </si>
  <si>
    <t xml:space="preserve">24 TOP </t>
  </si>
  <si>
    <t>R.MEJA XLG SX-0036-02L</t>
  </si>
  <si>
    <t>8 PCS</t>
  </si>
  <si>
    <t>JUG739/23</t>
  </si>
  <si>
    <t>HIGHLIGHTER 24 PCS TF616</t>
  </si>
  <si>
    <t>32 PAK (24 PCS)</t>
  </si>
  <si>
    <t>GUNTING BENANG KX-GB007</t>
  </si>
  <si>
    <t>GEL CLICK 0.28 DEBOZZ DB-G028</t>
  </si>
  <si>
    <t>RAUTAN KAYAGI 12 PCS KY-393B</t>
  </si>
  <si>
    <t>108 LSN</t>
  </si>
  <si>
    <t>RAUTAN KAYAGI 12 PCS KY-395B</t>
  </si>
  <si>
    <t>RAUTAN KAYAGI 12 PCS KY-394B</t>
  </si>
  <si>
    <t>MEK PSL 12 WARNA TIZO TM02630</t>
  </si>
  <si>
    <t>160 SET</t>
  </si>
  <si>
    <t>MEK PSL 18 WARNA TM02630-18</t>
  </si>
  <si>
    <t>96 SET</t>
  </si>
  <si>
    <t>SI-2023/07-0270/COD</t>
  </si>
  <si>
    <t>PITA JPN LIST GOLD MIX</t>
  </si>
  <si>
    <t>PITA JPN POLOS MIX</t>
  </si>
  <si>
    <t>31660</t>
  </si>
  <si>
    <t>PITA JPN LIST GOLD B</t>
  </si>
  <si>
    <t>SAHABAT REJEKI</t>
  </si>
  <si>
    <t>SIW/0744/08-23</t>
  </si>
  <si>
    <t>200 PCS</t>
  </si>
  <si>
    <t>DIARY 64K-1302 CUTISAN (100LBR)</t>
  </si>
  <si>
    <t>DIARY HL32-1011 FLOWER 32 K (96 LBR)</t>
  </si>
  <si>
    <t>DIARY HL32-3014 MORNING MEMORY 32K (128 LBR)</t>
  </si>
  <si>
    <t>DIARY HL32-3041 MOCO 32K (128 LBR)</t>
  </si>
  <si>
    <t>DIARY HL32-3042 FLOWER TRAVEL 32K (128 LBR)</t>
  </si>
  <si>
    <t>DIARY HL32-3045 SWEET MEMORY 32K (128 LBR)</t>
  </si>
  <si>
    <t>DIARY HL32-3046 FAIRY LAND 32K (128 LBR)</t>
  </si>
  <si>
    <t>DIARY HL32-3047 THE VELVET RABBIT 32 K (128 LBR)</t>
  </si>
  <si>
    <t>DIARY HL32-3049 SPACE TRAVEL 32K (128 LBR)</t>
  </si>
  <si>
    <t>MEASURE TAPE HC-25851 APPLE</t>
  </si>
  <si>
    <t>MY1.23</t>
  </si>
  <si>
    <t>16 LSN</t>
  </si>
  <si>
    <t>KOJIKO SEGITIGA NO.8</t>
  </si>
  <si>
    <t>KOJIKO SEGITIGA NO.10</t>
  </si>
  <si>
    <t>ENTER WB B 803</t>
  </si>
  <si>
    <t xml:space="preserve"> LSN</t>
  </si>
  <si>
    <t>GEL PEN ODOMEI GP-9933</t>
  </si>
  <si>
    <t>GEL PEN ODOMEI GP-9905</t>
  </si>
  <si>
    <t>GEL PEN ODOMEI GP-9932</t>
  </si>
  <si>
    <t>F23HP000006</t>
  </si>
  <si>
    <t>REFIL GEL ES-220 (BTS)</t>
  </si>
  <si>
    <t>REFIL GEL ES-222 (DORAEMON)</t>
  </si>
  <si>
    <t>REFIL GEL ES-226 (SANRIO)</t>
  </si>
  <si>
    <t>REFIL GEL ES-227 (TAYO)</t>
  </si>
  <si>
    <t>REFIL GEL ES-228 (SUOER HERO)</t>
  </si>
  <si>
    <t>REFIL GEL ES-230 (DINO)</t>
  </si>
  <si>
    <t>REFIL GEL ES-223 (223)</t>
  </si>
  <si>
    <t>REFIL GEL ES-225 (UNICORN)</t>
  </si>
  <si>
    <t>SO2023070081499</t>
  </si>
  <si>
    <t>270 PAK</t>
  </si>
  <si>
    <t>GEL 1.0 340 BIRU TG340BI</t>
  </si>
  <si>
    <t>KOJIKO SEGITIGA NO.12</t>
  </si>
  <si>
    <t>DUST 344</t>
  </si>
  <si>
    <t>DUST 254</t>
  </si>
  <si>
    <t>KERTAS CREPE POT KREASI KOALA MERAH/ PUTIH</t>
  </si>
  <si>
    <t>NOTEBOOK DIVIDER CXQF-A5819 RAINBOW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</si>
</sst>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1274" headerRowDxfId="256" dataDxfId="255" totalsRowDxfId="254">
  <autoFilter ref="A2:AV1274"/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NOTA_C_QTY]],[4]!db[NB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Row],[ID]],[5]!Table1[ID],0)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1274"/>
  <sheetViews>
    <sheetView tabSelected="1" topLeftCell="A278" zoomScale="70" zoomScaleNormal="70" zoomScaleSheetLayoutView="55" workbookViewId="0">
      <selection activeCell="L317" sqref="L317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620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125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NOTA_C_QTY]],[4]!db[NB NOTA_C_QTY+F],0))</f>
        <v>#REF!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866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NOTA_C_QTY]],[4]!db[NB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562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NOTA_C_QTY]],[4]!db[NB NOTA_C_QTY+F],0))</f>
        <v>#REF!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561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NOTA_C_QTY]],[4]!db[NB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1686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NOTA_C_QTY]],[4]!db[NB NOTA_C_QTY+F],0))</f>
        <v>#REF!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1684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NOTA_C_QTY]],[4]!db[NB NOTA_C_QTY+F],0))</f>
        <v>#REF!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1687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NOTA_C_QTY]],[4]!db[NB NOTA_C_QTY+F],0))</f>
        <v>#REF!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1691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NOTA_C_QTY]],[4]!db[NB NOTA_C_QTY+F],0))</f>
        <v>#REF!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1694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NOTA_C_QTY]],[4]!db[NB NOTA_C_QTY+F],0))</f>
        <v>#REF!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465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NOTA_C_QTY]],[4]!db[NB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1807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NOTA_C_QTY]],[4]!db[NB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811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NOTA_C_QTY]],[4]!db[NB NOTA_C_QTY+F],0))</f>
        <v>#REF!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796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NOTA_C_QTY]],[4]!db[NB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2465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 t="e">
        <f ca="1">IF(NOTA[[#This Row],[ID_H]]="","",MATCH(NOTA[[#This Row],[NB NOTA_C_QTY]],[4]!db[NB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119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NOTA_C_QTY]],[4]!db[NB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119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NOTA_C_QTY]],[4]!db[NB NOTA_C_QTY+F],0))</f>
        <v>#REF!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116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NOTA_C_QTY]],[4]!db[NB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2050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NOTA_C_QTY]],[4]!db[NB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603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NOTA_C_QTY]],[4]!db[NB NOTA_C_QTY+F],0))</f>
        <v>#REF!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427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NOTA_C_QTY]],[4]!db[NB NOTA_C_QTY+F],0))</f>
        <v>#REF!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2305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NOTA_C_QTY]],[4]!db[NB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421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NOTA_C_QTY]],[4]!db[NB NOTA_C_QTY+F],0))</f>
        <v>#REF!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157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NOTA_C_QTY]],[4]!db[NB NOTA_C_QTY+F],0))</f>
        <v>#REF!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141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NOTA_C_QTY]],[4]!db[NB NOTA_C_QTY+F],0))</f>
        <v>#REF!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152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NOTA_C_QTY]],[4]!db[NB NOTA_C_QTY+F],0))</f>
        <v>#REF!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 t="e">
        <f>IF(NOTA[[#This Row],[CONCAT1]]="","",MATCH(NOTA[[#This Row],[CONCAT1]],[3]!db[NB NOTA_C],0))</f>
        <v>#N/A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NOTA_C_QTY]],[4]!db[NB NOTA_C_QTY+F],0))</f>
        <v>#REF!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148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NOTA_C_QTY]],[4]!db[NB NOTA_C_QTY+F],0))</f>
        <v>#REF!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149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NOTA_C_QTY]],[4]!db[NB NOTA_C_QTY+F],0))</f>
        <v>#REF!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150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NOTA_C_QTY]],[4]!db[NB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634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NOTA_C_QTY]],[4]!db[NB NOTA_C_QTY+F],0))</f>
        <v>#REF!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686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NOTA_C_QTY]],[4]!db[NB NOTA_C_QTY+F],0))</f>
        <v>#REF!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1633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NOTA_C_QTY]],[4]!db[NB NOTA_C_QTY+F],0))</f>
        <v>#REF!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1794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NOTA_C_QTY]],[4]!db[NB NOTA_C_QTY+F],0))</f>
        <v>#REF!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1795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NOTA_C_QTY]],[4]!db[NB NOTA_C_QTY+F],0))</f>
        <v>#REF!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626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NOTA_C_QTY]],[4]!db[NB NOTA_C_QTY+F],0))</f>
        <v>#REF!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101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144 LSN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52" s="39" t="e">
        <f ca="1">IF(NOTA[[#This Row],[ID_H]]="","",MATCH(NOTA[[#This Row],[NB NOTA_C_QTY]],[4]!db[NB NOTA_C_QTY+F],0))</f>
        <v>#REF!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2160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NOTA_C_QTY]],[4]!db[NB NOTA_C_QTY+F],0))</f>
        <v>#REF!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2162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NOTA_C_QTY]],[4]!db[NB NOTA_C_QTY+F],0))</f>
        <v>#REF!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2161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NOTA_C_QTY]],[4]!db[NB NOTA_C_QTY+F],0))</f>
        <v>#REF!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2159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NOTA_C_QTY]],[4]!db[NB NOTA_C_QTY+F],0))</f>
        <v>#REF!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1514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NOTA_C_QTY]],[4]!db[NB NOTA_C_QTY+F],0))</f>
        <v>#REF!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1382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NOTA_C_QTY]],[4]!db[NB NOTA_C_QTY+F],0))</f>
        <v>#REF!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1387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NOTA_C_QTY]],[4]!db[NB NOTA_C_QTY+F],0))</f>
        <v>#REF!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1476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NOTA_C_QTY]],[4]!db[NB NOTA_C_QTY+F],0))</f>
        <v>#REF!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1449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NOTA_C_QTY]],[4]!db[NB NOTA_C_QTY+F],0))</f>
        <v>#REF!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1429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144 LSN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U64" s="39" t="e">
        <f ca="1">IF(NOTA[[#This Row],[ID_H]]="","",MATCH(NOTA[[#This Row],[NB NOTA_C_QTY]],[4]!db[NB NOTA_C_QTY+F],0))</f>
        <v>#REF!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1547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NOTA_C_QTY]],[4]!db[NB NOTA_C_QTY+F],0))</f>
        <v>#REF!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1551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NOTA_C_QTY]],[4]!db[NB NOTA_C_QTY+F],0))</f>
        <v>#REF!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1537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NOTA_C_QTY]],[4]!db[NB NOTA_C_QTY+F],0))</f>
        <v>#REF!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1384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NOTA_C_QTY]],[4]!db[NB NOTA_C_QTY+F],0))</f>
        <v>#REF!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1519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NOTA_C_QTY]],[4]!db[NB NOTA_C_QTY+F],0))</f>
        <v>#REF!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1345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NOTA_C_QTY]],[4]!db[NB NOTA_C_QTY+F],0))</f>
        <v>#REF!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1844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NOTA_C_QTY]],[4]!db[NB NOTA_C_QTY+F],0))</f>
        <v>#REF!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1836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NOTA_C_QTY]],[4]!db[NB NOTA_C_QTY+F],0))</f>
        <v>#REF!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1827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NOTA_C_QTY]],[4]!db[NB NOTA_C_QTY+F],0))</f>
        <v>#REF!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1813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NOTA_C_QTY]],[4]!db[NB NOTA_C_QTY+F],0))</f>
        <v>#REF!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1815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NOTA_C_QTY]],[4]!db[NB NOTA_C_QTY+F],0))</f>
        <v>#REF!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884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NOTA_C_QTY]],[4]!db[NB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947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NOTA_C_QTY]],[4]!db[NB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947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NOTA_C_QTY]],[4]!db[NB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2375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NOTA_C_QTY]],[4]!db[NB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1969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NOTA_C_QTY]],[4]!db[NB NOTA_C_QTY+F],0))</f>
        <v>#REF!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1958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NOTA_C_QTY]],[4]!db[NB NOTA_C_QTY+F],0))</f>
        <v>#REF!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1971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NOTA_C_QTY]],[4]!db[NB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2383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NOTA_C_QTY]],[4]!db[NB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1728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NOTA_C_QTY]],[4]!db[NB NOTA_C_QTY+F],0))</f>
        <v>#REF!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1724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NOTA_C_QTY]],[4]!db[NB NOTA_C_QTY+F],0))</f>
        <v>#REF!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1723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NOTA_C_QTY]],[4]!db[NB NOTA_C_QTY+F],0))</f>
        <v>#REF!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1865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NOTA_C_QTY]],[4]!db[NB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1807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NOTA_C_QTY]],[4]!db[NB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2405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NOTA_C_QTY]],[4]!db[NB NOTA_C_QTY+F],0))</f>
        <v>#REF!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2692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NOTA_C_QTY]],[4]!db[NB NOTA_C_QTY+F],0))</f>
        <v>#REF!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2693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NOTA_C_QTY]],[4]!db[NB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1865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NOTA_C_QTY]],[4]!db[NB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424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NOTA_C_QTY]],[4]!db[NB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937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NOTA_C_QTY]],[4]!db[NB NOTA_C_QTY+F],0))</f>
        <v>#REF!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876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NOTA_C_QTY]],[4]!db[NB NOTA_C_QTY+F],0))</f>
        <v>#REF!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1826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NOTA_C_QTY]],[4]!db[NB NOTA_C_QTY+F],0))</f>
        <v>#REF!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1844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NOTA_C_QTY]],[4]!db[NB NOTA_C_QTY+F],0))</f>
        <v>#REF!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1220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NOTA_C_QTY]],[4]!db[NB NOTA_C_QTY+F],0))</f>
        <v>#REF!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1037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NOTA_C_QTY]],[4]!db[NB NOTA_C_QTY+F],0))</f>
        <v>#REF!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2497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NOTA_C_QTY]],[4]!db[NB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876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NOTA_C_QTY]],[4]!db[NB NOTA_C_QTY+F],0))</f>
        <v>#REF!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1220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NOTA_C_QTY]],[4]!db[NB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741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NOTA_C_QTY]],[4]!db[NB NOTA_C_QTY+F],0))</f>
        <v>#REF!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748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NOTA_C_QTY]],[4]!db[NB NOTA_C_QTY+F],0))</f>
        <v>#REF!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738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NOTA_C_QTY]],[4]!db[NB NOTA_C_QTY+F],0))</f>
        <v>#REF!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749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NOTA_C_QTY]],[4]!db[NB NOTA_C_QTY+F],0))</f>
        <v>#REF!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739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NOTA_C_QTY]],[4]!db[NB NOTA_C_QTY+F],0))</f>
        <v>#REF!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736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NOTA_C_QTY]],[4]!db[NB NOTA_C_QTY+F],0))</f>
        <v>#REF!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2386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NOTA_C_QTY]],[4]!db[NB NOTA_C_QTY+F],0))</f>
        <v>#REF!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2383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NOTA_C_QTY]],[4]!db[NB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1897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NOTA_C_QTY]],[4]!db[NB NOTA_C_QTY+F],0))</f>
        <v>#REF!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1898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NOTA_C_QTY]],[4]!db[NB NOTA_C_QTY+F],0))</f>
        <v>#REF!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1899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NOTA_C_QTY]],[4]!db[NB NOTA_C_QTY+F],0))</f>
        <v>#REF!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1900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NOTA_C_QTY]],[4]!db[NB NOTA_C_QTY+F],0))</f>
        <v>#REF!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1901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NOTA_C_QTY]],[4]!db[NB NOTA_C_QTY+F],0))</f>
        <v>#REF!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1902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NOTA_C_QTY]],[4]!db[NB NOTA_C_QTY+F],0))</f>
        <v>#REF!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1897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NOTA_C_QTY]],[4]!db[NB NOTA_C_QTY+F],0))</f>
        <v>#REF!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1899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NOTA_C_QTY]],[4]!db[NB NOTA_C_QTY+F],0))</f>
        <v>#REF!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1903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NOTA_C_QTY]],[4]!db[NB NOTA_C_QTY+F],0))</f>
        <v>#REF!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1895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NOTA_C_QTY]],[4]!db[NB NOTA_C_QTY+F],0))</f>
        <v>#REF!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1794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NOTA_C_QTY]],[4]!db[NB NOTA_C_QTY+F],0))</f>
        <v>#REF!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1795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NOTA_C_QTY]],[4]!db[NB NOTA_C_QTY+F],0))</f>
        <v>#REF!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2397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NOTA_C_QTY]],[4]!db[NB NOTA_C_QTY+F],0))</f>
        <v>#REF!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626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NOTA_C_QTY]],[4]!db[NB NOTA_C_QTY+F],0))</f>
        <v>#REF!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101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144 LSN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44" s="39" t="e">
        <f ca="1">IF(NOTA[[#This Row],[ID_H]]="","",MATCH(NOTA[[#This Row],[NB NOTA_C_QTY]],[4]!db[NB NOTA_C_QTY+F],0))</f>
        <v>#REF!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1514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NOTA_C_QTY]],[4]!db[NB NOTA_C_QTY+F],0))</f>
        <v>#REF!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1334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NOTA_C_QTY]],[4]!db[NB NOTA_C_QTY+F],0))</f>
        <v>#REF!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1265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NOTA_C_QTY]],[4]!db[NB NOTA_C_QTY+F],0))</f>
        <v>#REF!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1278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NOTA_C_QTY]],[4]!db[NB NOTA_C_QTY+F],0))</f>
        <v>#REF!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1519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NOTA_C_QTY]],[4]!db[NB NOTA_C_QTY+F],0))</f>
        <v>#REF!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1475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NOTA_C_QTY]],[4]!db[NB NOTA_C_QTY+F],0))</f>
        <v>#REF!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1576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NOTA_C_QTY]],[4]!db[NB NOTA_C_QTY+F],0))</f>
        <v>#REF!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1575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NOTA_C_QTY]],[4]!db[NB NOTA_C_QTY+F],0))</f>
        <v>#REF!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1479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NOTA_C_QTY]],[4]!db[NB NOTA_C_QTY+F],0))</f>
        <v>#REF!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1548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NOTA_C_QTY]],[4]!db[NB NOTA_C_QTY+F],0))</f>
        <v>#REF!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1549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NOTA_C_QTY]],[4]!db[NB NOTA_C_QTY+F],0))</f>
        <v>#REF!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1550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NOTA_C_QTY]],[4]!db[NB NOTA_C_QTY+F],0))</f>
        <v>#REF!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1287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NOTA_C_QTY]],[4]!db[NB NOTA_C_QTY+F],0))</f>
        <v>#REF!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1288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NOTA_C_QTY]],[4]!db[NB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1382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NOTA_C_QTY]],[4]!db[NB NOTA_C_QTY+F],0))</f>
        <v>#REF!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1387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NOTA_C_QTY]],[4]!db[NB NOTA_C_QTY+F],0))</f>
        <v>#REF!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1345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NOTA_C_QTY]],[4]!db[NB NOTA_C_QTY+F],0))</f>
        <v>#REF!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2579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NOTA_C_QTY]],[4]!db[NB NOTA_C_QTY+F],0))</f>
        <v>#REF!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1288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NOTA_C_QTY]],[4]!db[NB NOTA_C_QTY+F],0))</f>
        <v>#REF!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1289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NOTA_C_QTY]],[4]!db[NB NOTA_C_QTY+F],0))</f>
        <v>#REF!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2579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NOTA_C_QTY]],[4]!db[NB NOTA_C_QTY+F],0))</f>
        <v>#REF!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2177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NOTA_C_QTY]],[4]!db[NB NOTA_C_QTY+F],0))</f>
        <v>#REF!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2175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NOTA_C_QTY]],[4]!db[NB NOTA_C_QTY+F],0))</f>
        <v>#REF!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1631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NOTA_C_QTY]],[4]!db[NB NOTA_C_QTY+F],0))</f>
        <v>#REF!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600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NOTA_C_QTY]],[4]!db[NB NOTA_C_QTY+F],0))</f>
        <v>#REF!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96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NOTA_C_QTY]],[4]!db[NB NOTA_C_QTY+F],0))</f>
        <v>#REF!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902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NOTA_C_QTY]],[4]!db[NB NOTA_C_QTY+F],0))</f>
        <v>#REF!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905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NOTA_C_QTY]],[4]!db[NB NOTA_C_QTY+F],0))</f>
        <v>#REF!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2152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NOTA_C_QTY]],[4]!db[NB NOTA_C_QTY+F],0))</f>
        <v>#REF!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2164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NOTA_C_QTY]],[4]!db[NB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1897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NOTA_C_QTY]],[4]!db[NB NOTA_C_QTY+F],0))</f>
        <v>#REF!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593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NOTA_C_QTY]],[4]!db[NB NOTA_C_QTY+F],0))</f>
        <v>#REF!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836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NOTA_C_QTY]],[4]!db[NB NOTA_C_QTY+F],0))</f>
        <v>#REF!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837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NOTA_C_QTY]],[4]!db[NB NOTA_C_QTY+F],0))</f>
        <v>#REF!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843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NOTA_C_QTY]],[4]!db[NB NOTA_C_QTY+F],0))</f>
        <v>#REF!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833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NOTA_C_QTY]],[4]!db[NB NOTA_C_QTY+F],0))</f>
        <v>#REF!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626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NOTA_C_QTY]],[4]!db[NB NOTA_C_QTY+F],0))</f>
        <v>#REF!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101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144 LSN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87" s="39" t="e">
        <f ca="1">IF(NOTA[[#This Row],[ID_H]]="","",MATCH(NOTA[[#This Row],[NB NOTA_C_QTY]],[4]!db[NB NOTA_C_QTY+F],0))</f>
        <v>#REF!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1897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NOTA_C_QTY]],[4]!db[NB NOTA_C_QTY+F],0))</f>
        <v>#REF!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2152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NOTA_C_QTY]],[4]!db[NB NOTA_C_QTY+F],0))</f>
        <v>#REF!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2153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NOTA_C_QTY]],[4]!db[NB NOTA_C_QTY+F],0))</f>
        <v>#REF!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2164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NOTA_C_QTY]],[4]!db[NB NOTA_C_QTY+F],0))</f>
        <v>#REF!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671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NOTA_C_QTY]],[4]!db[NB NOTA_C_QTY+F],0))</f>
        <v>#REF!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1287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NOTA_C_QTY]],[4]!db[NB NOTA_C_QTY+F],0))</f>
        <v>#REF!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1288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NOTA_C_QTY]],[4]!db[NB NOTA_C_QTY+F],0))</f>
        <v>#REF!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1289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NOTA_C_QTY]],[4]!db[NB NOTA_C_QTY+F],0))</f>
        <v>#REF!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1291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NOTA_C_QTY]],[4]!db[NB NOTA_C_QTY+F],0))</f>
        <v>#REF!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1293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NOTA_C_QTY]],[4]!db[NB NOTA_C_QTY+F],0))</f>
        <v>#REF!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1284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NOTA_C_QTY]],[4]!db[NB NOTA_C_QTY+F],0))</f>
        <v>#REF!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1285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NOTA_C_QTY]],[4]!db[NB NOTA_C_QTY+F],0))</f>
        <v>#REF!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1286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NOTA_C_QTY]],[4]!db[NB NOTA_C_QTY+F],0))</f>
        <v>#REF!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1476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NOTA_C_QTY]],[4]!db[NB NOTA_C_QTY+F],0))</f>
        <v>#REF!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1421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144 LSN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205" s="39" t="e">
        <f ca="1">IF(NOTA[[#This Row],[ID_H]]="","",MATCH(NOTA[[#This Row],[NB NOTA_C_QTY]],[4]!db[NB NOTA_C_QTY+F],0))</f>
        <v>#REF!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1408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144 LSN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206" s="39" t="e">
        <f ca="1">IF(NOTA[[#This Row],[ID_H]]="","",MATCH(NOTA[[#This Row],[NB NOTA_C_QTY]],[4]!db[NB NOTA_C_QTY+F],0))</f>
        <v>#REF!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1409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144 LSN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207" s="39" t="e">
        <f ca="1">IF(NOTA[[#This Row],[ID_H]]="","",MATCH(NOTA[[#This Row],[NB NOTA_C_QTY]],[4]!db[NB NOTA_C_QTY+F],0))</f>
        <v>#REF!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1432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144 LSN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kenkogelpenke303tgeltriangularblue144lsnartomoro</v>
      </c>
      <c r="AU208" s="39" t="e">
        <f ca="1">IF(NOTA[[#This Row],[ID_H]]="","",MATCH(NOTA[[#This Row],[NB NOTA_C_QTY]],[4]!db[NB NOTA_C_QTY+F],0))</f>
        <v>#REF!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1427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144 LSN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U209" s="39" t="e">
        <f ca="1">IF(NOTA[[#This Row],[ID_H]]="","",MATCH(NOTA[[#This Row],[NB NOTA_C_QTY]],[4]!db[NB NOTA_C_QTY+F],0))</f>
        <v>#REF!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1582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500 BOX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U210" s="39" t="e">
        <f ca="1">IF(NOTA[[#This Row],[ID_H]]="","",MATCH(NOTA[[#This Row],[NB NOTA_C_QTY]],[4]!db[NB NOTA_C_QTY+F],0))</f>
        <v>#REF!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1473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200 BOX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11" s="39" t="e">
        <f ca="1">IF(NOTA[[#This Row],[ID_H]]="","",MATCH(NOTA[[#This Row],[NB NOTA_C_QTY]],[4]!db[NB NOTA_C_QTY+F],0))</f>
        <v>#REF!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1528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NOTA_C_QTY]],[4]!db[NB NOTA_C_QTY+F],0))</f>
        <v>#REF!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1807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NOTA_C_QTY]],[4]!db[NB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2308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NOTA_C_QTY]],[4]!db[NB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735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NOTA_C_QTY]],[4]!db[NB NOTA_C_QTY+F],0))</f>
        <v>#REF!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1724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NOTA_C_QTY]],[4]!db[NB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2132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NOTA_C_QTY]],[4]!db[NB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342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NOTA_C_QTY]],[4]!db[NB NOTA_C_QTY+F],0))</f>
        <v>#REF!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343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NOTA_C_QTY]],[4]!db[NB NOTA_C_QTY+F],0))</f>
        <v>#REF!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344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NOTA_C_QTY]],[4]!db[NB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345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NOTA_C_QTY]],[4]!db[NB NOTA_C_QTY+F],0))</f>
        <v>#REF!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346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NOTA_C_QTY]],[4]!db[NB NOTA_C_QTY+F],0))</f>
        <v>#REF!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347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NOTA_C_QTY]],[4]!db[NB NOTA_C_QTY+F],0))</f>
        <v>#REF!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348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NOTA_C_QTY]],[4]!db[NB NOTA_C_QTY+F],0))</f>
        <v>#REF!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349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NOTA_C_QTY]],[4]!db[NB NOTA_C_QTY+F],0))</f>
        <v>#REF!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350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NOTA_C_QTY]],[4]!db[NB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1345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NOTA_C_QTY]],[4]!db[NB NOTA_C_QTY+F],0))</f>
        <v>#REF!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1455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NOTA_C_QTY]],[4]!db[NB NOTA_C_QTY+F],0))</f>
        <v>#REF!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1514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NOTA_C_QTY]],[4]!db[NB NOTA_C_QTY+F],0))</f>
        <v>#REF!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1375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NOTA_C_QTY]],[4]!db[NB NOTA_C_QTY+F],0))</f>
        <v>#REF!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1346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NOTA_C_QTY]],[4]!db[NB NOTA_C_QTY+F],0))</f>
        <v>#REF!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1563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NOTA_C_QTY]],[4]!db[NB NOTA_C_QTY+F],0))</f>
        <v>#REF!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1569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NOTA_C_QTY]],[4]!db[NB NOTA_C_QTY+F],0))</f>
        <v>#REF!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1383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NOTA_C_QTY]],[4]!db[NB NOTA_C_QTY+F],0))</f>
        <v>#REF!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1384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NOTA_C_QTY]],[4]!db[NB NOTA_C_QTY+F],0))</f>
        <v>#REF!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2175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NOTA_C_QTY]],[4]!db[NB NOTA_C_QTY+F],0))</f>
        <v>#REF!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836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NOTA_C_QTY]],[4]!db[NB NOTA_C_QTY+F],0))</f>
        <v>#REF!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834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NOTA_C_QTY]],[4]!db[NB NOTA_C_QTY+F],0))</f>
        <v>#REF!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837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NOTA_C_QTY]],[4]!db[NB NOTA_C_QTY+F],0))</f>
        <v>#REF!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843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NOTA_C_QTY]],[4]!db[NB NOTA_C_QTY+F],0))</f>
        <v>#REF!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833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NOTA_C_QTY]],[4]!db[NB NOTA_C_QTY+F],0))</f>
        <v>#REF!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844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NOTA_C_QTY]],[4]!db[NB NOTA_C_QTY+F],0))</f>
        <v>#REF!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1897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NOTA_C_QTY]],[4]!db[NB NOTA_C_QTY+F],0))</f>
        <v>#REF!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1898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NOTA_C_QTY]],[4]!db[NB NOTA_C_QTY+F],0))</f>
        <v>#REF!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1899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NOTA_C_QTY]],[4]!db[NB NOTA_C_QTY+F],0))</f>
        <v>#REF!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1900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NOTA_C_QTY]],[4]!db[NB NOTA_C_QTY+F],0))</f>
        <v>#REF!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1902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NOTA_C_QTY]],[4]!db[NB NOTA_C_QTY+F],0))</f>
        <v>#REF!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671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NOTA_C_QTY]],[4]!db[NB NOTA_C_QTY+F],0))</f>
        <v>#REF!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670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NOTA_C_QTY]],[4]!db[NB NOTA_C_QTY+F],0))</f>
        <v>#REF!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836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NOTA_C_QTY]],[4]!db[NB NOTA_C_QTY+F],0))</f>
        <v>#REF!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833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NOTA_C_QTY]],[4]!db[NB NOTA_C_QTY+F],0))</f>
        <v>#REF!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1133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NOTA_C_QTY]],[4]!db[NB NOTA_C_QTY+F],0))</f>
        <v>#REF!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1626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NOTA_C_QTY]],[4]!db[NB NOTA_C_QTY+F],0))</f>
        <v>#REF!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1792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NOTA_C_QTY]],[4]!db[NB NOTA_C_QTY+F],0))</f>
        <v>#REF!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2529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NOTA_C_QTY]],[4]!db[NB NOTA_C_QTY+F],0))</f>
        <v>#REF!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2177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NOTA_C_QTY]],[4]!db[NB NOTA_C_QTY+F],0))</f>
        <v>#REF!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2175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NOTA_C_QTY]],[4]!db[NB NOTA_C_QTY+F],0))</f>
        <v>#REF!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843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NOTA_C_QTY]],[4]!db[NB NOTA_C_QTY+F],0))</f>
        <v>#REF!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837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NOTA_C_QTY]],[4]!db[NB NOTA_C_QTY+F],0))</f>
        <v>#REF!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1133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NOTA_C_QTY]],[4]!db[NB NOTA_C_QTY+F],0))</f>
        <v>#REF!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1897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NOTA_C_QTY]],[4]!db[NB NOTA_C_QTY+F],0))</f>
        <v>#REF!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1898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NOTA_C_QTY]],[4]!db[NB NOTA_C_QTY+F],0))</f>
        <v>#REF!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1899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NOTA_C_QTY]],[4]!db[NB NOTA_C_QTY+F],0))</f>
        <v>#REF!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1897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NOTA_C_QTY]],[4]!db[NB NOTA_C_QTY+F],0))</f>
        <v>#REF!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1898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NOTA_C_QTY]],[4]!db[NB NOTA_C_QTY+F],0))</f>
        <v>#REF!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1899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NOTA_C_QTY]],[4]!db[NB NOTA_C_QTY+F],0))</f>
        <v>#REF!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837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NOTA_C_QTY]],[4]!db[NB NOTA_C_QTY+F],0))</f>
        <v>#REF!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843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NOTA_C_QTY]],[4]!db[NB NOTA_C_QTY+F],0))</f>
        <v>#REF!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836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NOTA_C_QTY]],[4]!db[NB NOTA_C_QTY+F],0))</f>
        <v>#REF!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833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NOTA_C_QTY]],[4]!db[NB NOTA_C_QTY+F],0))</f>
        <v>#REF!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2164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NOTA_C_QTY]],[4]!db[NB NOTA_C_QTY+F],0))</f>
        <v>#REF!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2152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NOTA_C_QTY]],[4]!db[NB NOTA_C_QTY+F],0))</f>
        <v>#REF!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2344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NOTA_C_QTY]],[4]!db[NB NOTA_C_QTY+F],0))</f>
        <v>#REF!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1133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NOTA_C_QTY]],[4]!db[NB NOTA_C_QTY+F],0))</f>
        <v>#REF!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2111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NOTA_C_QTY]],[4]!db[NB NOTA_C_QTY+F],0))</f>
        <v>#REF!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2111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NOTA_C_QTY]],[4]!db[NB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1565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NOTA_C_QTY]],[4]!db[NB NOTA_C_QTY+F],0))</f>
        <v>#REF!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1572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NOTA_C_QTY]],[4]!db[NB NOTA_C_QTY+F],0))</f>
        <v>#REF!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1383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NOTA_C_QTY]],[4]!db[NB NOTA_C_QTY+F],0))</f>
        <v>#REF!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1514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NOTA_C_QTY]],[4]!db[NB NOTA_C_QTY+F],0))</f>
        <v>#REF!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1473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200 BOX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97" s="39" t="e">
        <f ca="1">IF(NOTA[[#This Row],[ID_H]]="","",MATCH(NOTA[[#This Row],[NB NOTA_C_QTY]],[4]!db[NB NOTA_C_QTY+F],0))</f>
        <v>#REF!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1285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NOTA_C_QTY]],[4]!db[NB NOTA_C_QTY+F],0))</f>
        <v>#REF!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1286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NOTA_C_QTY]],[4]!db[NB NOTA_C_QTY+F],0))</f>
        <v>#REF!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1384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NOTA_C_QTY]],[4]!db[NB NOTA_C_QTY+F],0))</f>
        <v>#REF!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1346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NOTA_C_QTY]],[4]!db[NB NOTA_C_QTY+F],0))</f>
        <v>#REF!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1347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NOTA_C_QTY]],[4]!db[NB NOTA_C_QTY+F],0))</f>
        <v>#REF!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1577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NOTA_C_QTY]],[4]!db[NB NOTA_C_QTY+F],0))</f>
        <v>#REF!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1481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144 LSN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U305" s="39" t="e">
        <f ca="1">IF(NOTA[[#This Row],[ID_H]]="","",MATCH(NOTA[[#This Row],[NB NOTA_C_QTY]],[4]!db[NB NOTA_C_QTY+F],0))</f>
        <v>#REF!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1567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NOTA_C_QTY]],[4]!db[NB NOTA_C_QTY+F],0))</f>
        <v>#REF!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1345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NOTA_C_QTY]],[4]!db[NB NOTA_C_QTY+F],0))</f>
        <v>#REF!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1520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NOTA_C_QTY]],[4]!db[NB NOTA_C_QTY+F],0))</f>
        <v>#REF!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1475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NOTA_C_QTY]],[4]!db[NB NOTA_C_QTY+F],0))</f>
        <v>#REF!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1954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NOTA_C_QTY]],[4]!db[NB NOTA_C_QTY+F],0))</f>
        <v>#REF!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1960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NOTA_C_QTY]],[4]!db[NB NOTA_C_QTY+F],0))</f>
        <v>#REF!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1966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NOTA_C_QTY]],[4]!db[NB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124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NOTA_C_QTY]],[4]!db[NB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120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NOTA_C_QTY]],[4]!db[NB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1865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NOTA_C_QTY]],[4]!db[NB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2490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NOTA_C_QTY]],[4]!db[NB NOTA_C_QTY+F],0))</f>
        <v>#REF!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2490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NOTA_C_QTY]],[4]!db[NB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1537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NOTA_C_QTY]],[4]!db[NB NOTA_C_QTY+F],0))</f>
        <v>#REF!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1540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NOTA_C_QTY]],[4]!db[NB NOTA_C_QTY+F],0))</f>
        <v>#REF!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1345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NOTA_C_QTY]],[4]!db[NB NOTA_C_QTY+F],0))</f>
        <v>#REF!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1382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NOTA_C_QTY]],[4]!db[NB NOTA_C_QTY+F],0))</f>
        <v>#REF!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711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1483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144 LSN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kenkomechanicalpencilmp07005mm144lsnartomoro</v>
      </c>
      <c r="AU328" s="39" t="e">
        <f ca="1">IF(NOTA[[#This Row],[ID_H]]="","",MATCH(NOTA[[#This Row],[NB NOTA_C_QTY]],[4]!db[NB NOTA_C_QTY+F],0))</f>
        <v>#REF!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1450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NOTA_C_QTY]],[4]!db[NB NOTA_C_QTY+F],0))</f>
        <v>#REF!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1565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NOTA_C_QTY]],[4]!db[NB NOTA_C_QTY+F],0))</f>
        <v>#REF!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1428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144 LSN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kenkogelpenke16dotndotblack144lsnartomoro</v>
      </c>
      <c r="AU332" s="39" t="e">
        <f ca="1">IF(NOTA[[#This Row],[ID_H]]="","",MATCH(NOTA[[#This Row],[NB NOTA_C_QTY]],[4]!db[NB NOTA_C_QTY+F],0))</f>
        <v>#REF!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1346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NOTA_C_QTY]],[4]!db[NB NOTA_C_QTY+F],0))</f>
        <v>#REF!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1449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NOTA_C_QTY]],[4]!db[NB NOTA_C_QTY+F],0))</f>
        <v>#REF!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1537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NOTA_C_QTY]],[4]!db[NB NOTA_C_QTY+F],0))</f>
        <v>#REF!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1540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NOTA_C_QTY]],[4]!db[NB NOTA_C_QTY+F],0))</f>
        <v>#REF!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1473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200 BOX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337" s="39" t="e">
        <f ca="1">IF(NOTA[[#This Row],[ID_H]]="","",MATCH(NOTA[[#This Row],[NB NOTA_C_QTY]],[4]!db[NB NOTA_C_QTY+F],0))</f>
        <v>#REF!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1347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NOTA_C_QTY]],[4]!db[NB NOTA_C_QTY+F],0))</f>
        <v>#REF!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1345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NOTA_C_QTY]],[4]!db[NB NOTA_C_QTY+F],0))</f>
        <v>#REF!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1282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NOTA_C_QTY]],[4]!db[NB NOTA_C_QTY+F],0))</f>
        <v>#REF!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1567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NOTA_C_QTY]],[4]!db[NB NOTA_C_QTY+F],0))</f>
        <v>#REF!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1449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NOTA_C_QTY]],[4]!db[NB NOTA_C_QTY+F],0))</f>
        <v>#REF!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1447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NOTA_C_QTY]],[4]!db[NB NOTA_C_QTY+F],0))</f>
        <v>#REF!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671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NOTA_C_QTY]],[4]!db[NB NOTA_C_QTY+F],0))</f>
        <v>#REF!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43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NOTA_C_QTY]],[4]!db[NB NOTA_C_QTY+F],0))</f>
        <v>#REF!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44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NOTA_C_QTY]],[4]!db[NB NOTA_C_QTY+F],0))</f>
        <v>#REF!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2467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NOTA_C_QTY]],[4]!db[NB NOTA_C_QTY+F],0))</f>
        <v>#REF!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100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NOTA_C_QTY]],[4]!db[NB NOTA_C_QTY+F],0))</f>
        <v>#REF!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599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NOTA_C_QTY]],[4]!db[NB NOTA_C_QTY+F],0))</f>
        <v>#REF!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593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NOTA_C_QTY]],[4]!db[NB NOTA_C_QTY+F],0))</f>
        <v>#REF!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2642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NOTA_C_QTY]],[4]!db[NB NOTA_C_QTY+F],0))</f>
        <v>#REF!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1194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NOTA_C_QTY]],[4]!db[NB NOTA_C_QTY+F],0))</f>
        <v>#REF!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1196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NOTA_C_QTY]],[4]!db[NB NOTA_C_QTY+F],0))</f>
        <v>#REF!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1198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NOTA_C_QTY]],[4]!db[NB NOTA_C_QTY+F],0))</f>
        <v>#REF!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1199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NOTA_C_QTY]],[4]!db[NB NOTA_C_QTY+F],0))</f>
        <v>#REF!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634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NOTA_C_QTY]],[4]!db[NB NOTA_C_QTY+F],0))</f>
        <v>#REF!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2175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NOTA_C_QTY]],[4]!db[NB NOTA_C_QTY+F],0))</f>
        <v>#REF!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833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NOTA_C_QTY]],[4]!db[NB NOTA_C_QTY+F],0))</f>
        <v>#REF!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844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NOTA_C_QTY]],[4]!db[NB NOTA_C_QTY+F],0))</f>
        <v>#REF!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834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NOTA_C_QTY]],[4]!db[NB NOTA_C_QTY+F],0))</f>
        <v>#REF!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836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NOTA_C_QTY]],[4]!db[NB NOTA_C_QTY+F],0))</f>
        <v>#REF!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843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NOTA_C_QTY]],[4]!db[NB NOTA_C_QTY+F],0))</f>
        <v>#REF!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837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NOTA_C_QTY]],[4]!db[NB NOTA_C_QTY+F],0))</f>
        <v>#REF!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2399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NOTA_C_QTY]],[4]!db[NB NOTA_C_QTY+F],0))</f>
        <v>#REF!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1692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NOTA_C_QTY]],[4]!db[NB NOTA_C_QTY+F],0))</f>
        <v>#REF!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671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NOTA_C_QTY]],[4]!db[NB NOTA_C_QTY+F],0))</f>
        <v>#REF!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1899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NOTA_C_QTY]],[4]!db[NB NOTA_C_QTY+F],0))</f>
        <v>#REF!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1900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NOTA_C_QTY]],[4]!db[NB NOTA_C_QTY+F],0))</f>
        <v>#REF!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1897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NOTA_C_QTY]],[4]!db[NB NOTA_C_QTY+F],0))</f>
        <v>#REF!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1898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NOTA_C_QTY]],[4]!db[NB NOTA_C_QTY+F],0))</f>
        <v>#REF!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1899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NOTA_C_QTY]],[4]!db[NB NOTA_C_QTY+F],0))</f>
        <v>#REF!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617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NOTA_C_QTY]],[4]!db[NB NOTA_C_QTY+F],0))</f>
        <v>#REF!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618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NOTA_C_QTY]],[4]!db[NB NOTA_C_QTY+F],0))</f>
        <v>#REF!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1141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NOTA_C_QTY]],[4]!db[NB NOTA_C_QTY+F],0))</f>
        <v>#REF!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1142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NOTA_C_QTY]],[4]!db[NB NOTA_C_QTY+F],0))</f>
        <v>#REF!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2396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NOTA_C_QTY]],[4]!db[NB NOTA_C_QTY+F],0))</f>
        <v>#REF!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2397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NOTA_C_QTY]],[4]!db[NB NOTA_C_QTY+F],0))</f>
        <v>#REF!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2399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NOTA_C_QTY]],[4]!db[NB NOTA_C_QTY+F],0))</f>
        <v>#REF!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1132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NOTA_C_QTY]],[4]!db[NB NOTA_C_QTY+F],0))</f>
        <v>#REF!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597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NOTA_C_QTY]],[4]!db[NB NOTA_C_QTY+F],0))</f>
        <v>#REF!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1141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NOTA_C_QTY]],[4]!db[NB NOTA_C_QTY+F],0))</f>
        <v>#REF!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1142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NOTA_C_QTY]],[4]!db[NB NOTA_C_QTY+F],0))</f>
        <v>#REF!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421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NOTA_C_QTY]],[4]!db[NB NOTA_C_QTY+F],0))</f>
        <v>#REF!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PAR_1507_018-2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881</v>
      </c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 / UTN-01845120sampulsamsonkwartobatik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2386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NOTA_C_QTY]],[4]!db[NB NOTA_C_QTY+F],0))</f>
        <v>#REF!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2383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NOTA_C_QTY]],[4]!db[NB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2381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NOTA_C_QTY]],[4]!db[NB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1382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NOTA_C_QTY]],[4]!db[NB NOTA_C_QTY+F],0))</f>
        <v>#REF!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1387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NOTA_C_QTY]],[4]!db[NB NOTA_C_QTY+F],0))</f>
        <v>#REF!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1347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NOTA_C_QTY]],[4]!db[NB NOTA_C_QTY+F],0))</f>
        <v>#REF!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1487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NOTA_C_QTY]],[4]!db[NB NOTA_C_QTY+F],0))</f>
        <v>#REF!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1385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NOTA_C_QTY]],[4]!db[NB NOTA_C_QTY+F],0))</f>
        <v>#REF!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1540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NOTA_C_QTY]],[4]!db[NB NOTA_C_QTY+F],0))</f>
        <v>#REF!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1475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NOTA_C_QTY]],[4]!db[NB NOTA_C_QTY+F],0))</f>
        <v>#REF!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1565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NOTA_C_QTY]],[4]!db[NB NOTA_C_QTY+F],0))</f>
        <v>#REF!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1370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NOTA_C_QTY]],[4]!db[NB NOTA_C_QTY+F],0))</f>
        <v>#REF!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1381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NOTA_C_QTY]],[4]!db[NB NOTA_C_QTY+F],0))</f>
        <v>#REF!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860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NOTA_C_QTY]],[4]!db[NB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863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NOTA_C_QTY]],[4]!db[NB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853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NOTA_C_QTY]],[4]!db[NB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864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NOTA_C_QTY]],[4]!db[NB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120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NOTA_C_QTY]],[4]!db[NB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811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NOTA_C_QTY]],[4]!db[NB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1722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NOTA_C_QTY]],[4]!db[NB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1721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NOTA_C_QTY]],[4]!db[NB NOTA_C_QTY+F],0))</f>
        <v>#REF!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1722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NOTA_C_QTY]],[4]!db[NB NOTA_C_QTY+F],0))</f>
        <v>#REF!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1728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NOTA_C_QTY]],[4]!db[NB NOTA_C_QTY+F],0))</f>
        <v>#REF!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1726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NOTA_C_QTY]],[4]!db[NB NOTA_C_QTY+F],0))</f>
        <v>#REF!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1723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NOTA_C_QTY]],[4]!db[NB NOTA_C_QTY+F],0))</f>
        <v>#REF!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1724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NOTA_C_QTY]],[4]!db[NB NOTA_C_QTY+F],0))</f>
        <v>#REF!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1450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NOTA_C_QTY]],[4]!db[NB NOTA_C_QTY+F],0))</f>
        <v>#REF!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1347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NOTA_C_QTY]],[4]!db[NB NOTA_C_QTY+F],0))</f>
        <v>#REF!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1565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NOTA_C_QTY]],[4]!db[NB NOTA_C_QTY+F],0))</f>
        <v>#REF!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1562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NOTA_C_QTY]],[4]!db[NB NOTA_C_QTY+F],0))</f>
        <v>#REF!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1475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NOTA_C_QTY]],[4]!db[NB NOTA_C_QTY+F],0))</f>
        <v>#REF!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1220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NOTA_C_QTY]],[4]!db[NB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1904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NOTA_C_QTY]],[4]!db[NB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698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NOTA_C_QTY]],[4]!db[NB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677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NOTA_C_QTY]],[4]!db[NB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2333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NOTA_C_QTY]],[4]!db[NB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1160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NOTA_C_QTY]],[4]!db[NB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2407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NOTA_C_QTY]],[4]!db[NB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/>
      <c r="U446" s="51">
        <v>38351.35</v>
      </c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2403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12 SET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sdipmarkerp500vpbiru12setartomoro</v>
      </c>
      <c r="AU446" s="39" t="e">
        <f ca="1">IF(NOTA[[#This Row],[ID_H]]="","",MATCH(NOTA[[#This Row],[NB NOTA_C_QTY]],[4]!db[NB NOTA_C_QTY+F],0))</f>
        <v>#REF!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2405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NOTA_C_QTY]],[4]!db[NB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895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NOTA_C_QTY]],[4]!db[NB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36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NOTA_C_QTY]],[4]!db[NB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38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NOTA_C_QTY]],[4]!db[NB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50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NOTA_C_QTY]],[4]!db[NB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59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NOTA_C_QTY]],[4]!db[NB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462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NOTA_C_QTY]],[4]!db[NB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566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NOTA_C_QTY]],[4]!db[NB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1872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NOTA_C_QTY]],[4]!db[NB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1989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NOTA_C_QTY]],[4]!db[NB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2452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NOTA_C_QTY]],[4]!db[NB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60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NOTA_C_QTY]],[4]!db[NB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1885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NOTA_C_QTY]],[4]!db[NB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2449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NOTA_C_QTY]],[4]!db[NB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1222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NOTA_C_QTY]],[4]!db[NB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PAR_2107_020-2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882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 / UTN-02045127sampulsamsonboxybatik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2383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NOTA_C_QTY]],[4]!db[NB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2386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NOTA_C_QTY]],[4]!db[NB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2450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NOTA_C_QTY]],[4]!db[NB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289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NOTA_C_QTY]],[4]!db[NB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671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133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NOTA_C_QTY]],[4]!db[NB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2270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NOTA_C_QTY]],[4]!db[NB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2242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NOTA_C_QTY]],[4]!db[NB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2246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NOTA_C_QTY]],[4]!db[NB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2251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NOTA_C_QTY]],[4]!db[NB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2262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NOTA_C_QTY]],[4]!db[NB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2272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NOTA_C_QTY]],[4]!db[NB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712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2543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NOTA_C_QTY]],[4]!db[NB NOTA_C_QTY+F],0))</f>
        <v>#REF!</v>
      </c>
      <c r="AV483" s="55">
        <f ca="1">IF(NOTA[[#This Row],[NB NOTA_C_QTY]]="","",ROW()-2)</f>
        <v>481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578</v>
      </c>
      <c r="J485" s="40">
        <v>45125</v>
      </c>
      <c r="L485" s="38" t="s">
        <v>579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1094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NOTA_C_QTY]],[4]!db[NB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580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1100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NOTA_C_QTY]],[4]!db[NB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581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1102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NOTA_C_QTY]],[4]!db[NB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582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1103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NOTA_C_QTY]],[4]!db[NB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583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1104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NOTA_C_QTY]],[4]!db[NB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584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1112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NOTA_C_QTY]],[4]!db[NB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585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1113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NOTA_C_QTY]],[4]!db[NB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586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1050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NOTA_C_QTY]],[4]!db[NB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587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1049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NOTA_C_QTY]],[4]!db[NB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588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1051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NOTA_C_QTY]],[4]!db[NB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589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1052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NOTA_C_QTY]],[4]!db[NB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590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1053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NOTA_C_QTY]],[4]!db[NB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591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1055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NOTA_C_QTY]],[4]!db[NB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591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1055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NOTA_C_QTY]],[4]!db[NB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592</v>
      </c>
      <c r="J500" s="40">
        <v>45120</v>
      </c>
      <c r="L500" s="38" t="s">
        <v>593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1020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NOTA_C_QTY]],[4]!db[NB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594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1017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NOTA_C_QTY]],[4]!db[NB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595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1029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NOTA_C_QTY]],[4]!db[NB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596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1026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NOTA_C_QTY]],[4]!db[NB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597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1024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NOTA_C_QTY]],[4]!db[NB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598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998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NOTA_C_QTY]],[4]!db[NB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599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977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NOTA_C_QTY]],[4]!db[NB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600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969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NOTA_C_QTY]],[4]!db[NB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601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964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NOTA_C_QTY]],[4]!db[NB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602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994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NOTA_C_QTY]],[4]!db[NB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603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1009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NOTA_C_QTY]],[4]!db[NB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604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1012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NOTA_C_QTY]],[4]!db[NB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605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1004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NOTA_C_QTY]],[4]!db[NB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606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985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NOTA_C_QTY]],[4]!db[NB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607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989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NOTA_C_QTY]],[4]!db[NB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608</v>
      </c>
      <c r="G516" s="38" t="s">
        <v>145</v>
      </c>
      <c r="H516" s="48"/>
      <c r="J516" s="40">
        <v>45124</v>
      </c>
      <c r="L516" s="38" t="s">
        <v>609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610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>
        <f>IF(NOTA[[#This Row],[CONCAT1]]="","",MATCH(NOTA[[#This Row],[CONCAT1]],[3]!db[NB NOTA_C],0))</f>
        <v>1808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NOTA_C_QTY]],[4]!db[NB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611</v>
      </c>
      <c r="J518" s="40">
        <v>45124</v>
      </c>
      <c r="L518" s="38" t="s">
        <v>612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1163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NOTA_C_QTY]],[4]!db[NB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1160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NOTA_C_QTY]],[4]!db[NB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613</v>
      </c>
      <c r="G521" s="38" t="s">
        <v>145</v>
      </c>
      <c r="H521" s="48" t="s">
        <v>614</v>
      </c>
      <c r="J521" s="40">
        <v>45124</v>
      </c>
      <c r="K521" s="38">
        <v>1</v>
      </c>
      <c r="L521" s="38" t="s">
        <v>616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2556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NOTA_C_QTY]],[4]!db[NB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615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2559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NOTA_C_QTY]],[4]!db[NB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PAR_2007_019-1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883</v>
      </c>
      <c r="J524" s="40">
        <v>45124</v>
      </c>
      <c r="K524" s="38">
        <v>7</v>
      </c>
      <c r="L524" s="38" t="s">
        <v>617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 / UTN-01945124sampulsamsonboxybatik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2383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NOTA_C_QTY]],[4]!db[NB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618</v>
      </c>
      <c r="J526" s="40">
        <v>45120</v>
      </c>
      <c r="K526" s="38">
        <v>7</v>
      </c>
      <c r="L526" s="38" t="s">
        <v>619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2175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NOTA_C_QTY]],[4]!db[NB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2396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NOTA_C_QTY]],[4]!db[NB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2399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NOTA_C_QTY]],[4]!db[NB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686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NOTA_C_QTY]],[4]!db[NB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621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634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NOTA_C_QTY]],[4]!db[NB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622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2530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NOTA_C_QTY]],[4]!db[NB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671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NOTA_C_QTY]],[4]!db[NB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623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624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617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NOTA_C_QTY]],[4]!db[NB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625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614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NOTA_C_QTY]],[4]!db[NB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626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627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834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NOTA_C_QTY]],[4]!db[NB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628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627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836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NOTA_C_QTY]],[4]!db[NB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629</v>
      </c>
      <c r="J538" s="40">
        <v>45120</v>
      </c>
      <c r="L538" s="38" t="s">
        <v>639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640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632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NOTA_C_QTY]],[4]!db[NB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630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636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NOTA_C_QTY]],[4]!db[NB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631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2179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NOTA_C_QTY]],[4]!db[NB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632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900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NOTA_C_QTY]],[4]!db[NB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633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93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NOTA_C_QTY]],[4]!db[NB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634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87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NOTA_C_QTY]],[4]!db[NB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635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2279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NOTA_C_QTY]],[4]!db[NB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2529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NOTA_C_QTY]],[4]!db[NB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636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2527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NOTA_C_QTY]],[4]!db[NB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637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2532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NOTA_C_QTY]],[4]!db[NB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638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688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NOTA_C_QTY]],[4]!db[NB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641</v>
      </c>
      <c r="J550" s="40">
        <v>45120</v>
      </c>
      <c r="K550" s="38">
        <v>1</v>
      </c>
      <c r="L550" s="38" t="s">
        <v>647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642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1143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NOTA_C_QTY]],[4]!db[NB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643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642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1140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NOTA_C_QTY]],[4]!db[NB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624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617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NOTA_C_QTY]],[4]!db[NB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644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686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NOTA_C_QTY]],[4]!db[NB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645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646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2468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626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627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834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NOTA_C_QTY]],[4]!db[NB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648</v>
      </c>
      <c r="J557" s="40">
        <v>45120</v>
      </c>
      <c r="L557" s="38" t="s">
        <v>654</v>
      </c>
      <c r="N557" s="39">
        <v>72</v>
      </c>
      <c r="O557" s="38" t="s">
        <v>117</v>
      </c>
      <c r="P557" s="42">
        <v>4000</v>
      </c>
      <c r="Q557" s="43"/>
      <c r="R557" s="49" t="s">
        <v>649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2147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655</v>
      </c>
      <c r="N558" s="39">
        <v>72</v>
      </c>
      <c r="O558" s="38" t="s">
        <v>117</v>
      </c>
      <c r="P558" s="42">
        <v>4000</v>
      </c>
      <c r="Q558" s="43"/>
      <c r="R558" s="49" t="s">
        <v>649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2148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656</v>
      </c>
      <c r="N559" s="39">
        <v>72</v>
      </c>
      <c r="O559" s="38" t="s">
        <v>117</v>
      </c>
      <c r="P559" s="42">
        <v>4000</v>
      </c>
      <c r="Q559" s="43"/>
      <c r="R559" s="49" t="s">
        <v>649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2149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657</v>
      </c>
      <c r="N560" s="39">
        <v>72</v>
      </c>
      <c r="O560" s="38" t="s">
        <v>117</v>
      </c>
      <c r="P560" s="42">
        <v>4000</v>
      </c>
      <c r="Q560" s="43"/>
      <c r="R560" s="49" t="s">
        <v>649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2150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650</v>
      </c>
      <c r="N561" s="39">
        <v>360</v>
      </c>
      <c r="O561" s="38" t="s">
        <v>117</v>
      </c>
      <c r="P561" s="42">
        <v>3700</v>
      </c>
      <c r="Q561" s="43"/>
      <c r="R561" s="49" t="s">
        <v>651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1194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NOTA_C_QTY]],[4]!db[NB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652</v>
      </c>
      <c r="N562" s="39">
        <v>360</v>
      </c>
      <c r="O562" s="38" t="s">
        <v>117</v>
      </c>
      <c r="P562" s="42">
        <v>3700</v>
      </c>
      <c r="Q562" s="43"/>
      <c r="R562" s="49" t="s">
        <v>651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1199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72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562" s="39" t="e">
        <f ca="1">IF(NOTA[[#This Row],[ID_H]]="","",MATCH(NOTA[[#This Row],[NB NOTA_C_QTY]],[4]!db[NB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653</v>
      </c>
      <c r="N563" s="39">
        <v>240</v>
      </c>
      <c r="O563" s="38" t="s">
        <v>117</v>
      </c>
      <c r="P563" s="42">
        <v>3700</v>
      </c>
      <c r="Q563" s="43"/>
      <c r="R563" s="49" t="s">
        <v>651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1195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72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highlighterhl14greyjk72box10pcsartomoro</v>
      </c>
      <c r="AU563" s="39" t="e">
        <f ca="1">IF(NOTA[[#This Row],[ID_H]]="","",MATCH(NOTA[[#This Row],[NB NOTA_C_QTY]],[4]!db[NB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658</v>
      </c>
      <c r="J565" s="40">
        <v>45121</v>
      </c>
      <c r="K565" s="38">
        <v>1</v>
      </c>
      <c r="L565" s="38" t="s">
        <v>667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659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1900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NOTA_C_QTY]],[4]!db[NB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660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661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1896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NOTA_C_QTY]],[4]!db[NB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2175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NOTA_C_QTY]],[4]!db[NB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662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2475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NOTA_C_QTY]],[4]!db[NB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663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2471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NOTA_C_QTY]],[4]!db[NB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664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2436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NOTA_C_QTY]],[4]!db[NB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665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97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NOTA_C_QTY]],[4]!db[NB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666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1790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NOTA_C_QTY]],[4]!db[NB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2396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NOTA_C_QTY]],[4]!db[NB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2397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NOTA_C_QTY]],[4]!db[NB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668</v>
      </c>
      <c r="J576" s="40">
        <v>45121</v>
      </c>
      <c r="K576" s="38">
        <v>1</v>
      </c>
      <c r="L576" s="38" t="s">
        <v>669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2439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NOTA_C_QTY]],[4]!db[NB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670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2440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NOTA_C_QTY]],[4]!db[NB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672</v>
      </c>
      <c r="J579" s="40">
        <v>45127</v>
      </c>
      <c r="K579" s="38">
        <v>2</v>
      </c>
      <c r="L579" s="38" t="s">
        <v>684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1348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NOTA_C_QTY]],[4]!db[NB NOTA_C_QTY+F],0))</f>
        <v>#REF!</v>
      </c>
      <c r="AV579" s="55">
        <f ca="1">IF(NOTA[[#This Row],[NB NOTA_C_QTY]]="","",ROW()-2)</f>
        <v>577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285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1287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NOTA_C_QTY]],[4]!db[NB NOTA_C_QTY+F],0))</f>
        <v>#REF!</v>
      </c>
      <c r="AV580" s="55">
        <f ca="1">IF(NOTA[[#This Row],[NB NOTA_C_QTY]]="","",ROW()-2)</f>
        <v>578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673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1288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NOTA_C_QTY]],[4]!db[NB NOTA_C_QTY+F],0))</f>
        <v>#REF!</v>
      </c>
      <c r="AV581" s="55">
        <f ca="1">IF(NOTA[[#This Row],[NB NOTA_C_QTY]]="","",ROW()-2)</f>
        <v>579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292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1289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NOTA_C_QTY]],[4]!db[NB NOTA_C_QTY+F],0))</f>
        <v>#REF!</v>
      </c>
      <c r="AV582" s="55">
        <f ca="1">IF(NOTA[[#This Row],[NB NOTA_C_QTY]]="","",ROW()-2)</f>
        <v>580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674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1525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NOTA_C_QTY]],[4]!db[NB NOTA_C_QTY+F],0))</f>
        <v>#REF!</v>
      </c>
      <c r="AV583" s="55">
        <f ca="1">IF(NOTA[[#This Row],[NB NOTA_C_QTY]]="","",ROW()-2)</f>
        <v>581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675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1342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NOTA_C_QTY]],[4]!db[NB NOTA_C_QTY+F],0))</f>
        <v>#REF!</v>
      </c>
      <c r="AV584" s="55">
        <f ca="1">IF(NOTA[[#This Row],[NB NOTA_C_QTY]]="","",ROW()-2)</f>
        <v>582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676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1343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NOTA_C_QTY]],[4]!db[NB NOTA_C_QTY+F],0))</f>
        <v>#REF!</v>
      </c>
      <c r="AV585" s="55">
        <f ca="1">IF(NOTA[[#This Row],[NB NOTA_C_QTY]]="","",ROW()-2)</f>
        <v>583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677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1351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NOTA_C_QTY]],[4]!db[NB NOTA_C_QTY+F],0))</f>
        <v>#REF!</v>
      </c>
      <c r="AV586" s="55">
        <f ca="1">IF(NOTA[[#This Row],[NB NOTA_C_QTY]]="","",ROW()-2)</f>
        <v>584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678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1352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NOTA_C_QTY]],[4]!db[NB NOTA_C_QTY+F],0))</f>
        <v>#REF!</v>
      </c>
      <c r="AV587" s="55">
        <f ca="1">IF(NOTA[[#This Row],[NB NOTA_C_QTY]]="","",ROW()-2)</f>
        <v>585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1345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NOTA_C_QTY]],[4]!db[NB NOTA_C_QTY+F],0))</f>
        <v>#REF!</v>
      </c>
      <c r="AV588" s="55">
        <f ca="1">IF(NOTA[[#This Row],[NB NOTA_C_QTY]]="","",ROW()-2)</f>
        <v>586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679</v>
      </c>
      <c r="J590" s="40">
        <v>45127</v>
      </c>
      <c r="K590" s="38">
        <v>3</v>
      </c>
      <c r="L590" s="38" t="s">
        <v>377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1384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NOTA_C_QTY]],[4]!db[NB NOTA_C_QTY+F],0))</f>
        <v>#REF!</v>
      </c>
      <c r="AV590" s="55">
        <f ca="1">IF(NOTA[[#This Row],[NB NOTA_C_QTY]]="","",ROW()-2)</f>
        <v>588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329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1284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NOTA_C_QTY]],[4]!db[NB NOTA_C_QTY+F],0))</f>
        <v>#REF!</v>
      </c>
      <c r="AV591" s="55">
        <f ca="1">IF(NOTA[[#This Row],[NB NOTA_C_QTY]]="","",ROW()-2)</f>
        <v>589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330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1285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NOTA_C_QTY]],[4]!db[NB NOTA_C_QTY+F],0))</f>
        <v>#REF!</v>
      </c>
      <c r="AV592" s="55">
        <f ca="1">IF(NOTA[[#This Row],[NB NOTA_C_QTY]]="","",ROW()-2)</f>
        <v>590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331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1286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NOTA_C_QTY]],[4]!db[NB NOTA_C_QTY+F],0))</f>
        <v>#REF!</v>
      </c>
      <c r="AV593" s="55">
        <f ca="1">IF(NOTA[[#This Row],[NB NOTA_C_QTY]]="","",ROW()-2)</f>
        <v>591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680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1408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>144 LSN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594" s="39" t="e">
        <f ca="1">IF(NOTA[[#This Row],[ID_H]]="","",MATCH(NOTA[[#This Row],[NB NOTA_C_QTY]],[4]!db[NB NOTA_C_QTY+F],0))</f>
        <v>#REF!</v>
      </c>
      <c r="AV594" s="55">
        <f ca="1">IF(NOTA[[#This Row],[NB NOTA_C_QTY]]="","",ROW()-2)</f>
        <v>592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681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1409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>144 LSN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595" s="39" t="e">
        <f ca="1">IF(NOTA[[#This Row],[ID_H]]="","",MATCH(NOTA[[#This Row],[NB NOTA_C_QTY]],[4]!db[NB NOTA_C_QTY+F],0))</f>
        <v>#REF!</v>
      </c>
      <c r="AV595" s="55">
        <f ca="1">IF(NOTA[[#This Row],[NB NOTA_C_QTY]]="","",ROW()-2)</f>
        <v>593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682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1421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>144 LSN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596" s="39" t="e">
        <f ca="1">IF(NOTA[[#This Row],[ID_H]]="","",MATCH(NOTA[[#This Row],[NB NOTA_C_QTY]],[4]!db[NB NOTA_C_QTY+F],0))</f>
        <v>#REF!</v>
      </c>
      <c r="AV596" s="55">
        <f ca="1">IF(NOTA[[#This Row],[NB NOTA_C_QTY]]="","",ROW()-2)</f>
        <v>594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683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1431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>144 LSN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597" s="39" t="e">
        <f ca="1">IF(NOTA[[#This Row],[ID_H]]="","",MATCH(NOTA[[#This Row],[NB NOTA_C_QTY]],[4]!db[NB NOTA_C_QTY+F],0))</f>
        <v>#REF!</v>
      </c>
      <c r="AV597" s="55">
        <f ca="1">IF(NOTA[[#This Row],[NB NOTA_C_QTY]]="","",ROW()-2)</f>
        <v>595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736</v>
      </c>
      <c r="J599" s="40">
        <v>45125</v>
      </c>
      <c r="L599" s="38" t="s">
        <v>262</v>
      </c>
      <c r="M599" s="41">
        <v>10</v>
      </c>
      <c r="N599" s="39">
        <v>1440</v>
      </c>
      <c r="O599" s="38" t="s">
        <v>263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1897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NOTA_C_QTY]],[4]!db[NB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264</v>
      </c>
      <c r="M600" s="41">
        <v>5</v>
      </c>
      <c r="N600" s="39">
        <v>360</v>
      </c>
      <c r="O600" s="38" t="s">
        <v>263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1898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NOTA_C_QTY]],[4]!db[NB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524</v>
      </c>
      <c r="G602" s="38" t="s">
        <v>145</v>
      </c>
      <c r="H602" s="48" t="s">
        <v>685</v>
      </c>
      <c r="J602" s="40">
        <v>45127</v>
      </c>
      <c r="K602" s="38">
        <v>2</v>
      </c>
      <c r="L602" s="38" t="s">
        <v>686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1907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NOTA_C_QTY]],[4]!db[NB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687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236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1158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NOTA_C_QTY]],[4]!db[NB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688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484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1156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NOTA_C_QTY]],[4]!db[NB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713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236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2663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NOTA_C_QTY]],[4]!db[NB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689</v>
      </c>
      <c r="J607" s="40">
        <v>45127</v>
      </c>
      <c r="L607" s="38" t="s">
        <v>690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691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2486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NOTA_C_QTY]],[4]!db[NB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714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692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2485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NOTA_C_QTY]],[4]!db[NB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693</v>
      </c>
      <c r="J610" s="40">
        <v>45128</v>
      </c>
      <c r="L610" s="38" t="s">
        <v>694</v>
      </c>
      <c r="M610" s="41">
        <v>15</v>
      </c>
      <c r="N610" s="39">
        <f>20*15</f>
        <v>300</v>
      </c>
      <c r="O610" s="38" t="s">
        <v>210</v>
      </c>
      <c r="P610" s="42">
        <v>14900</v>
      </c>
      <c r="Q610" s="43"/>
      <c r="R610" s="49" t="s">
        <v>569</v>
      </c>
      <c r="S610" s="50"/>
      <c r="U610" s="51"/>
      <c r="V610" s="46" t="s">
        <v>697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 t="e">
        <f>IF(NOTA[[#This Row],[CONCAT4]]="","",_xlfn.IFNA(MATCH(NOTA[[#This Row],[CONCAT4]],[2]!RAW[CONCAT_H],0),FALSE))</f>
        <v>#REF!</v>
      </c>
      <c r="AQ610" s="39">
        <f>IF(NOTA[[#This Row],[CONCAT1]]="","",MATCH(NOTA[[#This Row],[CONCAT1]],[3]!db[NB NOTA_C],0))</f>
        <v>1258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CTN]],INDEX([3]!db[QTY/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NOTA_C_QTY]],[4]!db[NB NOTA_C_QTY+F],0))</f>
        <v>#REF!</v>
      </c>
      <c r="AV610" s="55">
        <f ca="1">IF(NOTA[[#This Row],[NB NOTA_C_QTY]]="","",ROW()-2)</f>
        <v>608</v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695</v>
      </c>
      <c r="M611" s="41">
        <v>38</v>
      </c>
      <c r="N611" s="39">
        <v>380</v>
      </c>
      <c r="O611" s="38" t="s">
        <v>210</v>
      </c>
      <c r="P611" s="42">
        <v>29900</v>
      </c>
      <c r="Q611" s="43"/>
      <c r="R611" s="49" t="s">
        <v>696</v>
      </c>
      <c r="S611" s="50"/>
      <c r="U611" s="51"/>
      <c r="V611" s="46" t="s">
        <v>697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1257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CTN]],INDEX([3]!db[QTY/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NOTA_C_QTY]],[4]!db[NB NOTA_C_QTY+F],0))</f>
        <v>#REF!</v>
      </c>
      <c r="AV611" s="55">
        <f ca="1">IF(NOTA[[#This Row],[NB NOTA_C_QTY]]="","",ROW()-2)</f>
        <v>609</v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193</v>
      </c>
      <c r="G613" s="38" t="s">
        <v>145</v>
      </c>
      <c r="H613" s="48" t="s">
        <v>698</v>
      </c>
      <c r="J613" s="40">
        <v>45131</v>
      </c>
      <c r="L613" s="38" t="s">
        <v>699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700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 t="e">
        <f>IF(NOTA[[#This Row],[CONCAT4]]="","",_xlfn.IFNA(MATCH(NOTA[[#This Row],[CONCAT4]],[2]!RAW[CONCAT_H],0),FALSE))</f>
        <v>#REF!</v>
      </c>
      <c r="AQ613" s="39">
        <f>IF(NOTA[[#This Row],[CONCAT1]]="","",MATCH(NOTA[[#This Row],[CONCAT1]],[3]!db[NB NOTA_C],0))</f>
        <v>1657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NOTA_C_QTY]],[4]!db[NB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699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701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1657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NOTA_C_QTY]],[4]!db[NB NOTA_C_QTY+F],0))</f>
        <v>#REF!</v>
      </c>
      <c r="AV614" s="55">
        <f ca="1">IF(NOTA[[#This Row],[NB NOTA_C_QTY]]="","",ROW()-2)</f>
        <v>612</v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608</v>
      </c>
      <c r="G616" s="38" t="s">
        <v>145</v>
      </c>
      <c r="H616" s="48"/>
      <c r="J616" s="40">
        <v>45129</v>
      </c>
      <c r="L616" s="38" t="s">
        <v>609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702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 t="e">
        <f>IF(NOTA[[#This Row],[CONCAT4]]="","",_xlfn.IFNA(MATCH(NOTA[[#This Row],[CONCAT4]],[2]!RAW[CONCAT_H],0),FALSE))</f>
        <v>#REF!</v>
      </c>
      <c r="AQ616" s="39">
        <f>IF(NOTA[[#This Row],[CONCAT1]]="","",MATCH(NOTA[[#This Row],[CONCAT1]],[3]!db[NB NOTA_C],0))</f>
        <v>1808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CTN]],INDEX([3]!db[QTY/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NOTA_C_QTY]],[4]!db[NB NOTA_C_QTY+F],0))</f>
        <v>#REF!</v>
      </c>
      <c r="AV616" s="55">
        <f ca="1">IF(NOTA[[#This Row],[NB NOTA_C_QTY]]="","",ROW()-2)</f>
        <v>614</v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524</v>
      </c>
      <c r="G618" s="38" t="s">
        <v>145</v>
      </c>
      <c r="H618" s="48" t="s">
        <v>703</v>
      </c>
      <c r="J618" s="40">
        <v>45128</v>
      </c>
      <c r="K618" s="38">
        <v>5</v>
      </c>
      <c r="L618" s="38" t="s">
        <v>704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 t="e">
        <f>IF(NOTA[[#This Row],[CONCAT4]]="","",_xlfn.IFNA(MATCH(NOTA[[#This Row],[CONCAT4]],[2]!RAW[CONCAT_H],0),FALSE))</f>
        <v>#REF!</v>
      </c>
      <c r="AQ618" s="39">
        <f>IF(NOTA[[#This Row],[CONCAT1]]="","",MATCH(NOTA[[#This Row],[CONCAT1]],[3]!db[NB NOTA_C],0))</f>
        <v>1918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CTN]],INDEX([3]!db[QTY/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NOTA_C_QTY]],[4]!db[NB NOTA_C_QTY+F],0))</f>
        <v>#REF!</v>
      </c>
      <c r="AV618" s="55">
        <f ca="1">IF(NOTA[[#This Row],[NB NOTA_C_QTY]]="","",ROW()-2)</f>
        <v>616</v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705</v>
      </c>
      <c r="G620" s="38" t="s">
        <v>145</v>
      </c>
      <c r="H620" s="48"/>
      <c r="J620" s="40">
        <v>45131</v>
      </c>
      <c r="L620" s="38" t="s">
        <v>706</v>
      </c>
      <c r="M620" s="41">
        <v>10</v>
      </c>
      <c r="N620" s="39">
        <v>5000</v>
      </c>
      <c r="O620" s="38" t="s">
        <v>319</v>
      </c>
      <c r="P620" s="42">
        <v>4900</v>
      </c>
      <c r="Q620" s="43"/>
      <c r="R620" s="49" t="s">
        <v>707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 t="e">
        <f>IF(NOTA[[#This Row],[CONCAT4]]="","",_xlfn.IFNA(MATCH(NOTA[[#This Row],[CONCAT4]],[2]!RAW[CONCAT_H],0),FALSE))</f>
        <v>#REF!</v>
      </c>
      <c r="AQ620" s="39">
        <f>IF(NOTA[[#This Row],[CONCAT1]]="","",MATCH(NOTA[[#This Row],[CONCAT1]],[3]!db[NB NOTA_C],0))</f>
        <v>1253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CTN]],INDEX([3]!db[QTY/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NOTA_C_QTY]],[4]!db[NB NOTA_C_QTY+F],0))</f>
        <v>#REF!</v>
      </c>
      <c r="AV620" s="55">
        <f ca="1">IF(NOTA[[#This Row],[NB NOTA_C_QTY]]="","",ROW()-2)</f>
        <v>618</v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539</v>
      </c>
      <c r="G622" s="38" t="s">
        <v>145</v>
      </c>
      <c r="H622" s="48" t="s">
        <v>708</v>
      </c>
      <c r="J622" s="40">
        <v>45128</v>
      </c>
      <c r="L622" s="38" t="s">
        <v>709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236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 t="e">
        <f>IF(NOTA[[#This Row],[CONCAT4]]="","",_xlfn.IFNA(MATCH(NOTA[[#This Row],[CONCAT4]],[2]!RAW[CONCAT_H],0),FALSE))</f>
        <v>#REF!</v>
      </c>
      <c r="AQ622" s="39">
        <f>IF(NOTA[[#This Row],[CONCAT1]]="","",MATCH(NOTA[[#This Row],[CONCAT1]],[3]!db[NB NOTA_C],0))</f>
        <v>1988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CTN]],INDEX([3]!db[QTY/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NOTA_C_QTY]],[4]!db[NB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710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413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2453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CTN]],INDEX([3]!db[QTY/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NOTA_C_QTY]],[4]!db[NB NOTA_C_QTY+F],0))</f>
        <v>#REF!</v>
      </c>
      <c r="AV623" s="55">
        <f ca="1">IF(NOTA[[#This Row],[NB NOTA_C_QTY]]="","",ROW()-2)</f>
        <v>621</v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715</v>
      </c>
      <c r="J625" s="40">
        <v>45128</v>
      </c>
      <c r="K625" s="38">
        <v>2</v>
      </c>
      <c r="L625" s="38" t="s">
        <v>716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 t="e">
        <f>IF(NOTA[[#This Row],[CONCAT4]]="","",_xlfn.IFNA(MATCH(NOTA[[#This Row],[CONCAT4]],[2]!RAW[CONCAT_H],0),FALSE))</f>
        <v>#REF!</v>
      </c>
      <c r="AQ625" s="39">
        <f>IF(NOTA[[#This Row],[CONCAT1]]="","",MATCH(NOTA[[#This Row],[CONCAT1]],[3]!db[NB NOTA_C],0))</f>
        <v>633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CTN]],INDEX([3]!db[QTY/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NOTA_C_QTY]],[4]!db[NB NOTA_C_QTY+F],0))</f>
        <v>#REF!</v>
      </c>
      <c r="AV625" s="55">
        <f ca="1">IF(NOTA[[#This Row],[NB NOTA_C_QTY]]="","",ROW()-2)</f>
        <v>623</v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308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1626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NOTA_C_QTY]],[4]!db[NB NOTA_C_QTY+F],0))</f>
        <v>#REF!</v>
      </c>
      <c r="AV626" s="55">
        <f ca="1">IF(NOTA[[#This Row],[NB NOTA_C_QTY]]="","",ROW()-2)</f>
        <v>624</v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262</v>
      </c>
      <c r="M627" s="41">
        <v>2</v>
      </c>
      <c r="N627" s="39">
        <v>288</v>
      </c>
      <c r="O627" s="38" t="s">
        <v>263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1897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NOTA_C_QTY]],[4]!db[NB NOTA_C_QTY+F],0))</f>
        <v>#REF!</v>
      </c>
      <c r="AV627" s="55">
        <f ca="1">IF(NOTA[[#This Row],[NB NOTA_C_QTY]]="","",ROW()-2)</f>
        <v>625</v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444</v>
      </c>
      <c r="M628" s="41">
        <v>2</v>
      </c>
      <c r="N628" s="39">
        <v>1000</v>
      </c>
      <c r="O628" s="38" t="s">
        <v>319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2642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NOTA_C_QTY]],[4]!db[NB NOTA_C_QTY+F],0))</f>
        <v>#REF!</v>
      </c>
      <c r="AV628" s="55">
        <f ca="1">IF(NOTA[[#This Row],[NB NOTA_C_QTY]]="","",ROW()-2)</f>
        <v>626</v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719</v>
      </c>
      <c r="M629" s="41">
        <v>3</v>
      </c>
      <c r="N629" s="39">
        <v>1500</v>
      </c>
      <c r="O629" s="38" t="s">
        <v>319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2643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NOTA_C_QTY]],[4]!db[NB NOTA_C_QTY+F],0))</f>
        <v>#REF!</v>
      </c>
      <c r="AV629" s="55">
        <f ca="1">IF(NOTA[[#This Row],[NB NOTA_C_QTY]]="","",ROW()-2)</f>
        <v>627</v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717</v>
      </c>
      <c r="M630" s="41">
        <v>1</v>
      </c>
      <c r="N630" s="39">
        <v>200</v>
      </c>
      <c r="O630" s="38" t="s">
        <v>319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1998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NOTA_C_QTY]],[4]!db[NB NOTA_C_QTY+F],0))</f>
        <v>#REF!</v>
      </c>
      <c r="AV630" s="55">
        <f ca="1">IF(NOTA[[#This Row],[NB NOTA_C_QTY]]="","",ROW()-2)</f>
        <v>628</v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718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97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NOTA_C_QTY]],[4]!db[NB NOTA_C_QTY+F],0))</f>
        <v>#REF!</v>
      </c>
      <c r="AV631" s="55">
        <f ca="1">IF(NOTA[[#This Row],[NB NOTA_C_QTY]]="","",ROW()-2)</f>
        <v>629</v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801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538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103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CTN]],INDEX([3]!db[QTY/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NOTA_C_QTY]],[4]!db[NB NOTA_C_QTY+F],0))</f>
        <v>#REF!</v>
      </c>
      <c r="AV632" s="55">
        <f ca="1">IF(NOTA[[#This Row],[NB NOTA_C_QTY]]="","",ROW()-2)</f>
        <v>630</v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720</v>
      </c>
      <c r="J634" s="40">
        <v>45128</v>
      </c>
      <c r="K634" s="38">
        <v>10</v>
      </c>
      <c r="L634" s="38" t="s">
        <v>647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 t="e">
        <f>IF(NOTA[[#This Row],[CONCAT4]]="","",_xlfn.IFNA(MATCH(NOTA[[#This Row],[CONCAT4]],[2]!RAW[CONCAT_H],0),FALSE))</f>
        <v>#REF!</v>
      </c>
      <c r="AQ634" s="39">
        <f>IF(NOTA[[#This Row],[CONCAT1]]="","",MATCH(NOTA[[#This Row],[CONCAT1]],[3]!db[NB NOTA_C],0))</f>
        <v>1143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NOTA_C_QTY]],[4]!db[NB NOTA_C_QTY+F],0))</f>
        <v>#REF!</v>
      </c>
      <c r="AV634" s="55">
        <f ca="1">IF(NOTA[[#This Row],[NB NOTA_C_QTY]]="","",ROW()-2)</f>
        <v>632</v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721</v>
      </c>
      <c r="M635" s="41">
        <v>1</v>
      </c>
      <c r="N635" s="39">
        <v>1000</v>
      </c>
      <c r="O635" s="38" t="s">
        <v>308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1626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NOTA_C_QTY]],[4]!db[NB NOTA_C_QTY+F],0))</f>
        <v>#REF!</v>
      </c>
      <c r="AV635" s="55">
        <f ca="1">IF(NOTA[[#This Row],[NB NOTA_C_QTY]]="","",ROW()-2)</f>
        <v>633</v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317</v>
      </c>
      <c r="M636" s="41">
        <v>2</v>
      </c>
      <c r="N636" s="39">
        <v>288</v>
      </c>
      <c r="O636" s="38" t="s">
        <v>263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593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NOTA_C_QTY]],[4]!db[NB NOTA_C_QTY+F],0))</f>
        <v>#REF!</v>
      </c>
      <c r="AV636" s="55">
        <f ca="1">IF(NOTA[[#This Row],[NB NOTA_C_QTY]]="","",ROW()-2)</f>
        <v>634</v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446</v>
      </c>
      <c r="M637" s="41">
        <v>1</v>
      </c>
      <c r="N637" s="39">
        <v>288</v>
      </c>
      <c r="O637" s="38" t="s">
        <v>263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599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NOTA_C_QTY]],[4]!db[NB NOTA_C_QTY+F],0))</f>
        <v>#REF!</v>
      </c>
      <c r="AV637" s="55">
        <f ca="1">IF(NOTA[[#This Row],[NB NOTA_C_QTY]]="","",ROW()-2)</f>
        <v>635</v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722</v>
      </c>
      <c r="M638" s="41">
        <v>2</v>
      </c>
      <c r="N638" s="39">
        <v>120</v>
      </c>
      <c r="O638" s="38" t="s">
        <v>319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2438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NOTA_C_QTY]],[4]!db[NB NOTA_C_QTY+F],0))</f>
        <v>#REF!</v>
      </c>
      <c r="AV638" s="55">
        <f ca="1">IF(NOTA[[#This Row],[NB NOTA_C_QTY]]="","",ROW()-2)</f>
        <v>636</v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723</v>
      </c>
      <c r="M639" s="41">
        <v>1</v>
      </c>
      <c r="N639" s="39">
        <v>60</v>
      </c>
      <c r="O639" s="38" t="s">
        <v>319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2439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NOTA_C_QTY]],[4]!db[NB NOTA_C_QTY+F],0))</f>
        <v>#REF!</v>
      </c>
      <c r="AV639" s="55">
        <f ca="1">IF(NOTA[[#This Row],[NB NOTA_C_QTY]]="","",ROW()-2)</f>
        <v>637</v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724</v>
      </c>
      <c r="M640" s="41">
        <v>1</v>
      </c>
      <c r="N640" s="39">
        <v>60</v>
      </c>
      <c r="O640" s="38" t="s">
        <v>319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2440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NOTA_C_QTY]],[4]!db[NB NOTA_C_QTY+F],0))</f>
        <v>#REF!</v>
      </c>
      <c r="AV640" s="55">
        <f ca="1">IF(NOTA[[#This Row],[NB NOTA_C_QTY]]="","",ROW()-2)</f>
        <v>638</v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725</v>
      </c>
      <c r="J642" s="40">
        <v>45128</v>
      </c>
      <c r="K642" s="38">
        <v>10</v>
      </c>
      <c r="L642" s="42" t="s">
        <v>726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 t="e">
        <f>IF(NOTA[[#This Row],[CONCAT4]]="","",_xlfn.IFNA(MATCH(NOTA[[#This Row],[CONCAT4]],[2]!RAW[CONCAT_H],0),FALSE))</f>
        <v>#REF!</v>
      </c>
      <c r="AQ642" s="39">
        <f>IF(NOTA[[#This Row],[CONCAT1]]="","",MATCH(NOTA[[#This Row],[CONCAT1]],[3]!db[NB NOTA_C],0))</f>
        <v>2474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NOTA_C_QTY]],[4]!db[NB NOTA_C_QTY+F],0))</f>
        <v>#REF!</v>
      </c>
      <c r="AV642" s="55">
        <f ca="1">IF(NOTA[[#This Row],[NB NOTA_C_QTY]]="","",ROW()-2)</f>
        <v>640</v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727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2172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NOTA_C_QTY]],[4]!db[NB NOTA_C_QTY+F],0))</f>
        <v>#REF!</v>
      </c>
      <c r="AV643" s="55">
        <f ca="1">IF(NOTA[[#This Row],[NB NOTA_C_QTY]]="","",ROW()-2)</f>
        <v>641</v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735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2171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NOTA_C_QTY]],[4]!db[NB NOTA_C_QTY+F],0))</f>
        <v>#REF!</v>
      </c>
      <c r="AV644" s="55">
        <f ca="1">IF(NOTA[[#This Row],[NB NOTA_C_QTY]]="","",ROW()-2)</f>
        <v>642</v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728</v>
      </c>
      <c r="M645" s="41">
        <v>1</v>
      </c>
      <c r="N645" s="39">
        <v>12</v>
      </c>
      <c r="O645" s="42" t="s">
        <v>305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2173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NOTA_C_QTY]],[4]!db[NB NOTA_C_QTY+F],0))</f>
        <v>#REF!</v>
      </c>
      <c r="AV645" s="55">
        <f ca="1">IF(NOTA[[#This Row],[NB NOTA_C_QTY]]="","",ROW()-2)</f>
        <v>643</v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729</v>
      </c>
      <c r="M646" s="41">
        <v>2</v>
      </c>
      <c r="N646" s="39">
        <v>24</v>
      </c>
      <c r="O646" s="42" t="s">
        <v>305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2170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NOTA_C_QTY]],[4]!db[NB NOTA_C_QTY+F],0))</f>
        <v>#REF!</v>
      </c>
      <c r="AV646" s="55">
        <f ca="1">IF(NOTA[[#This Row],[NB NOTA_C_QTY]]="","",ROW()-2)</f>
        <v>644</v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730</v>
      </c>
      <c r="J648" s="47">
        <v>45127</v>
      </c>
      <c r="K648" s="38">
        <v>5</v>
      </c>
      <c r="L648" s="42" t="s">
        <v>317</v>
      </c>
      <c r="M648" s="41">
        <v>5</v>
      </c>
      <c r="N648" s="39">
        <v>720</v>
      </c>
      <c r="O648" s="42" t="s">
        <v>263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 t="e">
        <f>IF(NOTA[[#This Row],[CONCAT4]]="","",_xlfn.IFNA(MATCH(NOTA[[#This Row],[CONCAT4]],[2]!RAW[CONCAT_H],0),FALSE))</f>
        <v>#REF!</v>
      </c>
      <c r="AQ648" s="39">
        <f>IF(NOTA[[#This Row],[CONCAT1]]="","",MATCH(NOTA[[#This Row],[CONCAT1]],[3]!db[NB NOTA_C],0))</f>
        <v>593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NOTA_C_QTY]],[4]!db[NB NOTA_C_QTY+F],0))</f>
        <v>#REF!</v>
      </c>
      <c r="AV648" s="55">
        <f ca="1">IF(NOTA[[#This Row],[NB NOTA_C_QTY]]="","",ROW()-2)</f>
        <v>646</v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731</v>
      </c>
      <c r="J650" s="40">
        <v>45127</v>
      </c>
      <c r="K650" s="38">
        <v>2</v>
      </c>
      <c r="L650" s="38" t="s">
        <v>317</v>
      </c>
      <c r="M650" s="41">
        <v>9</v>
      </c>
      <c r="N650" s="39">
        <v>1296</v>
      </c>
      <c r="O650" s="38" t="s">
        <v>263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 t="e">
        <f>IF(NOTA[[#This Row],[CONCAT4]]="","",_xlfn.IFNA(MATCH(NOTA[[#This Row],[CONCAT4]],[2]!RAW[CONCAT_H],0),FALSE))</f>
        <v>#REF!</v>
      </c>
      <c r="AQ650" s="39">
        <f>IF(NOTA[[#This Row],[CONCAT1]]="","",MATCH(NOTA[[#This Row],[CONCAT1]],[3]!db[NB NOTA_C],0))</f>
        <v>593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NOTA_C_QTY]],[4]!db[NB NOTA_C_QTY+F],0))</f>
        <v>#REF!</v>
      </c>
      <c r="AV650" s="55">
        <f ca="1">IF(NOTA[[#This Row],[NB NOTA_C_QTY]]="","",ROW()-2)</f>
        <v>648</v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732</v>
      </c>
      <c r="M651" s="41">
        <v>2</v>
      </c>
      <c r="N651" s="39">
        <v>144</v>
      </c>
      <c r="O651" s="42" t="s">
        <v>263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595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NOTA_C_QTY]],[4]!db[NB NOTA_C_QTY+F],0))</f>
        <v>#REF!</v>
      </c>
      <c r="AV651" s="55">
        <f ca="1">IF(NOTA[[#This Row],[NB NOTA_C_QTY]]="","",ROW()-2)</f>
        <v>649</v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733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610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NOTA_C_QTY]],[4]!db[NB NOTA_C_QTY+F],0))</f>
        <v>#REF!</v>
      </c>
      <c r="AV652" s="55">
        <f ca="1">IF(NOTA[[#This Row],[NB NOTA_C_QTY]]="","",ROW()-2)</f>
        <v>650</v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686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NOTA_C_QTY]],[4]!db[NB NOTA_C_QTY+F],0))</f>
        <v>#REF!</v>
      </c>
      <c r="AV653" s="55">
        <f ca="1">IF(NOTA[[#This Row],[NB NOTA_C_QTY]]="","",ROW()-2)</f>
        <v>651</v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262</v>
      </c>
      <c r="M654" s="41">
        <v>7</v>
      </c>
      <c r="N654" s="39">
        <v>1008</v>
      </c>
      <c r="O654" s="42" t="s">
        <v>263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1897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NOTA_C_QTY]],[4]!db[NB NOTA_C_QTY+F],0))</f>
        <v>#REF!</v>
      </c>
      <c r="AV654" s="55">
        <f ca="1">IF(NOTA[[#This Row],[NB NOTA_C_QTY]]="","",ROW()-2)</f>
        <v>652</v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266</v>
      </c>
      <c r="M655" s="41">
        <v>1</v>
      </c>
      <c r="N655" s="39">
        <v>36</v>
      </c>
      <c r="O655" s="38" t="s">
        <v>263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1900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NOTA_C_QTY]],[4]!db[NB NOTA_C_QTY+F],0))</f>
        <v>#REF!</v>
      </c>
      <c r="AV655" s="55">
        <f ca="1">IF(NOTA[[#This Row],[NB NOTA_C_QTY]]="","",ROW()-2)</f>
        <v>653</v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385</v>
      </c>
      <c r="M656" s="41">
        <v>1</v>
      </c>
      <c r="N656" s="39">
        <v>144</v>
      </c>
      <c r="O656" s="38" t="s">
        <v>263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670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NOTA_C_QTY]],[4]!db[NB NOTA_C_QTY+F],0))</f>
        <v>#REF!</v>
      </c>
      <c r="AV656" s="55">
        <f ca="1">IF(NOTA[[#This Row],[NB NOTA_C_QTY]]="","",ROW()-2)</f>
        <v>654</v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734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693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NOTA_C_QTY]],[4]!db[NB NOTA_C_QTY+F],0))</f>
        <v>#REF!</v>
      </c>
      <c r="AV657" s="55">
        <f ca="1">IF(NOTA[[#This Row],[NB NOTA_C_QTY]]="","",ROW()-2)</f>
        <v>655</v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858</v>
      </c>
      <c r="N658" s="39">
        <v>24</v>
      </c>
      <c r="O658" s="38" t="s">
        <v>152</v>
      </c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687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NOTA_C_QTY]],[4]!db[NB NOTA_C_QTY+F],0))</f>
        <v>#REF!</v>
      </c>
      <c r="AV658" s="55">
        <f ca="1">IF(NOTA[[#This Row],[NB NOTA_C_QTY]]="","",ROW()-2)</f>
        <v>656</v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737</v>
      </c>
      <c r="J660" s="40">
        <v>45128</v>
      </c>
      <c r="L660" s="38" t="s">
        <v>738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 t="e">
        <f>IF(NOTA[[#This Row],[CONCAT4]]="","",_xlfn.IFNA(MATCH(NOTA[[#This Row],[CONCAT4]],[2]!RAW[CONCAT_H],0),FALSE))</f>
        <v>#REF!</v>
      </c>
      <c r="AQ660" s="39">
        <f>IF(NOTA[[#This Row],[CONCAT1]]="","",MATCH(NOTA[[#This Row],[CONCAT1]],[3]!db[NB NOTA_C],0))</f>
        <v>1524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NOTA_C_QTY]],[4]!db[NB NOTA_C_QTY+F],0))</f>
        <v>#REF!</v>
      </c>
      <c r="AV660" s="55">
        <f ca="1">IF(NOTA[[#This Row],[NB NOTA_C_QTY]]="","",ROW()-2)</f>
        <v>658</v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743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1523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NOTA_C_QTY]],[4]!db[NB NOTA_C_QTY+F],0))</f>
        <v>#REF!</v>
      </c>
      <c r="AV661" s="55">
        <f ca="1">IF(NOTA[[#This Row],[NB NOTA_C_QTY]]="","",ROW()-2)</f>
        <v>659</v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744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1522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NOTA_C_QTY]],[4]!db[NB NOTA_C_QTY+F],0))</f>
        <v>#REF!</v>
      </c>
      <c r="AV662" s="55">
        <f ca="1">IF(NOTA[[#This Row],[NB NOTA_C_QTY]]="","",ROW()-2)</f>
        <v>660</v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745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1514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NOTA_C_QTY]],[4]!db[NB NOTA_C_QTY+F],0))</f>
        <v>#REF!</v>
      </c>
      <c r="AV663" s="55">
        <f ca="1">IF(NOTA[[#This Row],[NB NOTA_C_QTY]]="","",ROW()-2)</f>
        <v>661</v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739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1431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>144 LSN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64" s="39" t="e">
        <f ca="1">IF(NOTA[[#This Row],[ID_H]]="","",MATCH(NOTA[[#This Row],[NB NOTA_C_QTY]],[4]!db[NB NOTA_C_QTY+F],0))</f>
        <v>#REF!</v>
      </c>
      <c r="AV664" s="55">
        <f ca="1">IF(NOTA[[#This Row],[NB NOTA_C_QTY]]="","",ROW()-2)</f>
        <v>662</v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1347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NOTA_C_QTY]],[4]!db[NB NOTA_C_QTY+F],0))</f>
        <v>#REF!</v>
      </c>
      <c r="AV665" s="55">
        <f ca="1">IF(NOTA[[#This Row],[NB NOTA_C_QTY]]="","",ROW()-2)</f>
        <v>663</v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377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1384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NOTA_C_QTY]],[4]!db[NB NOTA_C_QTY+F],0))</f>
        <v>#REF!</v>
      </c>
      <c r="AV666" s="55">
        <f ca="1">IF(NOTA[[#This Row],[NB NOTA_C_QTY]]="","",ROW()-2)</f>
        <v>664</v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740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1561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NOTA_C_QTY]],[4]!db[NB NOTA_C_QTY+F],0))</f>
        <v>#REF!</v>
      </c>
      <c r="AV667" s="55">
        <f ca="1">IF(NOTA[[#This Row],[NB NOTA_C_QTY]]="","",ROW()-2)</f>
        <v>665</v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741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1515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NOTA_C_QTY]],[4]!db[NB NOTA_C_QTY+F],0))</f>
        <v>#REF!</v>
      </c>
      <c r="AV668" s="55">
        <f ca="1">IF(NOTA[[#This Row],[NB NOTA_C_QTY]]="","",ROW()-2)</f>
        <v>666</v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290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1345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NOTA_C_QTY]],[4]!db[NB NOTA_C_QTY+F],0))</f>
        <v>#REF!</v>
      </c>
      <c r="AV669" s="55">
        <f ca="1">IF(NOTA[[#This Row],[NB NOTA_C_QTY]]="","",ROW()-2)</f>
        <v>667</v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742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1402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>144 LSN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70" s="39" t="e">
        <f ca="1">IF(NOTA[[#This Row],[ID_H]]="","",MATCH(NOTA[[#This Row],[NB NOTA_C_QTY]],[4]!db[NB NOTA_C_QTY+F],0))</f>
        <v>#REF!</v>
      </c>
      <c r="AV670" s="55">
        <f ca="1">IF(NOTA[[#This Row],[NB NOTA_C_QTY]]="","",ROW()-2)</f>
        <v>668</v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746</v>
      </c>
      <c r="J672" s="40">
        <v>45129</v>
      </c>
      <c r="L672" s="38" t="s">
        <v>683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 t="e">
        <f>IF(NOTA[[#This Row],[CONCAT4]]="","",_xlfn.IFNA(MATCH(NOTA[[#This Row],[CONCAT4]],[2]!RAW[CONCAT_H],0),FALSE))</f>
        <v>#REF!</v>
      </c>
      <c r="AQ672" s="39">
        <f>IF(NOTA[[#This Row],[CONCAT1]]="","",MATCH(NOTA[[#This Row],[CONCAT1]],[3]!db[NB NOTA_C],0))</f>
        <v>1431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>144 LSN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72" s="39" t="e">
        <f ca="1">IF(NOTA[[#This Row],[ID_H]]="","",MATCH(NOTA[[#This Row],[NB NOTA_C_QTY]],[4]!db[NB NOTA_C_QTY+F],0))</f>
        <v>#REF!</v>
      </c>
      <c r="AV672" s="55">
        <f ca="1">IF(NOTA[[#This Row],[NB NOTA_C_QTY]]="","",ROW()-2)</f>
        <v>670</v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747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1585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NOTA_C_QTY]],[4]!db[NB NOTA_C_QTY+F],0))</f>
        <v>#REF!</v>
      </c>
      <c r="AV673" s="55">
        <f ca="1">IF(NOTA[[#This Row],[NB NOTA_C_QTY]]="","",ROW()-2)</f>
        <v>671</v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750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1474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NOTA_C_QTY]],[4]!db[NB NOTA_C_QTY+F],0))</f>
        <v>#REF!</v>
      </c>
      <c r="AV674" s="55">
        <f ca="1">IF(NOTA[[#This Row],[NB NOTA_C_QTY]]="","",ROW()-2)</f>
        <v>672</v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1347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NOTA_C_QTY]],[4]!db[NB NOTA_C_QTY+F],0))</f>
        <v>#REF!</v>
      </c>
      <c r="AV675" s="55">
        <f ca="1">IF(NOTA[[#This Row],[NB NOTA_C_QTY]]="","",ROW()-2)</f>
        <v>673</v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751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1458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NOTA_C_QTY]],[4]!db[NB NOTA_C_QTY+F],0))</f>
        <v>#REF!</v>
      </c>
      <c r="AV676" s="55">
        <f ca="1">IF(NOTA[[#This Row],[NB NOTA_C_QTY]]="","",ROW()-2)</f>
        <v>674</v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752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1459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NOTA_C_QTY]],[4]!db[NB NOTA_C_QTY+F],0))</f>
        <v>#REF!</v>
      </c>
      <c r="AV677" s="55">
        <f ca="1">IF(NOTA[[#This Row],[NB NOTA_C_QTY]]="","",ROW()-2)</f>
        <v>675</v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330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1285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NOTA_C_QTY]],[4]!db[NB NOTA_C_QTY+F],0))</f>
        <v>#REF!</v>
      </c>
      <c r="AV678" s="55">
        <f ca="1">IF(NOTA[[#This Row],[NB NOTA_C_QTY]]="","",ROW()-2)</f>
        <v>676</v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748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1335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 t="e">
        <f ca="1">IF(NOTA[[#This Row],[ID_H]]="","",MATCH(NOTA[[#This Row],[NB NOTA_C_QTY]],[4]!db[NB NOTA_C_QTY+F],0))</f>
        <v>#REF!</v>
      </c>
      <c r="AV679" s="55">
        <f ca="1">IF(NOTA[[#This Row],[NB NOTA_C_QTY]]="","",ROW()-2)</f>
        <v>677</v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753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1268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NOTA_C_QTY]],[4]!db[NB NOTA_C_QTY+F],0))</f>
        <v>#REF!</v>
      </c>
      <c r="AV680" s="55">
        <f ca="1">IF(NOTA[[#This Row],[NB NOTA_C_QTY]]="","",ROW()-2)</f>
        <v>678</v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749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1276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NOTA_C_QTY]],[4]!db[NB NOTA_C_QTY+F],0))</f>
        <v>#REF!</v>
      </c>
      <c r="AV681" s="55">
        <f ca="1">IF(NOTA[[#This Row],[NB NOTA_C_QTY]]="","",ROW()-2)</f>
        <v>679</v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754</v>
      </c>
      <c r="J683" s="40">
        <v>45129</v>
      </c>
      <c r="K683" s="38">
        <v>3</v>
      </c>
      <c r="L683" s="38" t="s">
        <v>290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 t="e">
        <f>IF(NOTA[[#This Row],[CONCAT4]]="","",_xlfn.IFNA(MATCH(NOTA[[#This Row],[CONCAT4]],[2]!RAW[CONCAT_H],0),FALSE))</f>
        <v>#REF!</v>
      </c>
      <c r="AQ683" s="39">
        <f>IF(NOTA[[#This Row],[CONCAT1]]="","",MATCH(NOTA[[#This Row],[CONCAT1]],[3]!db[NB NOTA_C],0))</f>
        <v>1345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NOTA_C_QTY]],[4]!db[NB NOTA_C_QTY+F],0))</f>
        <v>#REF!</v>
      </c>
      <c r="AV683" s="55">
        <f ca="1">IF(NOTA[[#This Row],[NB NOTA_C_QTY]]="","",ROW()-2)</f>
        <v>681</v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742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1402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>144 LSN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84" s="39" t="e">
        <f ca="1">IF(NOTA[[#This Row],[ID_H]]="","",MATCH(NOTA[[#This Row],[NB NOTA_C_QTY]],[4]!db[NB NOTA_C_QTY+F],0))</f>
        <v>#REF!</v>
      </c>
      <c r="AV684" s="55">
        <f ca="1">IF(NOTA[[#This Row],[NB NOTA_C_QTY]]="","",ROW()-2)</f>
        <v>682</v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755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1496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NOTA_C_QTY]],[4]!db[NB NOTA_C_QTY+F],0))</f>
        <v>#REF!</v>
      </c>
      <c r="AV685" s="55">
        <f ca="1">IF(NOTA[[#This Row],[NB NOTA_C_QTY]]="","",ROW()-2)</f>
        <v>683</v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756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1497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NOTA_C_QTY]],[4]!db[NB NOTA_C_QTY+F],0))</f>
        <v>#REF!</v>
      </c>
      <c r="AV686" s="55">
        <f ca="1">IF(NOTA[[#This Row],[NB NOTA_C_QTY]]="","",ROW()-2)</f>
        <v>684</v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757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1505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NOTA_C_QTY]],[4]!db[NB NOTA_C_QTY+F],0))</f>
        <v>#REF!</v>
      </c>
      <c r="AV687" s="55">
        <f ca="1">IF(NOTA[[#This Row],[NB NOTA_C_QTY]]="","",ROW()-2)</f>
        <v>685</v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758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1501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NOTA_C_QTY]],[4]!db[NB NOTA_C_QTY+F],0))</f>
        <v>#REF!</v>
      </c>
      <c r="AV688" s="55">
        <f ca="1">IF(NOTA[[#This Row],[NB NOTA_C_QTY]]="","",ROW()-2)</f>
        <v>686</v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759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1502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NOTA_C_QTY]],[4]!db[NB NOTA_C_QTY+F],0))</f>
        <v>#REF!</v>
      </c>
      <c r="AV689" s="55">
        <f ca="1">IF(NOTA[[#This Row],[NB NOTA_C_QTY]]="","",ROW()-2)</f>
        <v>687</v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760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1445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>144 LSN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U690" s="39" t="e">
        <f ca="1">IF(NOTA[[#This Row],[ID_H]]="","",MATCH(NOTA[[#This Row],[NB NOTA_C_QTY]],[4]!db[NB NOTA_C_QTY+F],0))</f>
        <v>#REF!</v>
      </c>
      <c r="AV690" s="55">
        <f ca="1">IF(NOTA[[#This Row],[NB NOTA_C_QTY]]="","",ROW()-2)</f>
        <v>688</v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172</v>
      </c>
      <c r="G692" s="38" t="s">
        <v>145</v>
      </c>
      <c r="H692" s="48" t="s">
        <v>761</v>
      </c>
      <c r="J692" s="40">
        <v>45127</v>
      </c>
      <c r="K692" s="38">
        <v>1</v>
      </c>
      <c r="L692" s="38" t="s">
        <v>800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762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 t="e">
        <f>IF(NOTA[[#This Row],[CONCAT4]]="","",_xlfn.IFNA(MATCH(NOTA[[#This Row],[CONCAT4]],[2]!RAW[CONCAT_H],0),FALSE))</f>
        <v>#REF!</v>
      </c>
      <c r="AQ692" s="39">
        <f>IF(NOTA[[#This Row],[CONCAT1]]="","",MATCH(NOTA[[#This Row],[CONCAT1]],[3]!db[NB NOTA_C],0))</f>
        <v>415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CTN]],INDEX([3]!db[QTY/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NOTA_C_QTY]],[4]!db[NB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800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762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415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CTN]],INDEX([3]!db[QTY/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NOTA_C_QTY]],[4]!db[NB NOTA_C_QTY+F],0))</f>
        <v>#REF!</v>
      </c>
      <c r="AV693" s="55">
        <f ca="1">IF(NOTA[[#This Row],[NB NOTA_C_QTY]]="","",ROW()-2)</f>
        <v>691</v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172</v>
      </c>
      <c r="G695" s="38" t="s">
        <v>145</v>
      </c>
      <c r="H695" s="48" t="s">
        <v>763</v>
      </c>
      <c r="J695" s="40">
        <v>45127</v>
      </c>
      <c r="K695" s="38">
        <v>6</v>
      </c>
      <c r="L695" s="38" t="s">
        <v>177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765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 t="e">
        <f>IF(NOTA[[#This Row],[CONCAT4]]="","",_xlfn.IFNA(MATCH(NOTA[[#This Row],[CONCAT4]],[2]!RAW[CONCAT_H],0),FALSE))</f>
        <v>#REF!</v>
      </c>
      <c r="AQ695" s="39">
        <f>IF(NOTA[[#This Row],[CONCAT1]]="","",MATCH(NOTA[[#This Row],[CONCAT1]],[3]!db[NB NOTA_C],0))</f>
        <v>421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CTN]],INDEX([3]!db[QTY/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NOTA_C_QTY]],[4]!db[NB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764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765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420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CTN]],INDEX([3]!db[QTY/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NOTA_C_QTY]],[4]!db[NB NOTA_C_QTY+F],0))</f>
        <v>#REF!</v>
      </c>
      <c r="AV696" s="55">
        <f ca="1">IF(NOTA[[#This Row],[NB NOTA_C_QTY]]="","",ROW()-2)</f>
        <v>694</v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767</v>
      </c>
      <c r="J698" s="40">
        <v>45125</v>
      </c>
      <c r="L698" s="38" t="s">
        <v>766</v>
      </c>
      <c r="M698" s="41">
        <v>2</v>
      </c>
      <c r="N698" s="39">
        <v>1000</v>
      </c>
      <c r="O698" s="38" t="s">
        <v>308</v>
      </c>
      <c r="P698" s="42">
        <v>4700</v>
      </c>
      <c r="Q698" s="43"/>
      <c r="R698" s="49" t="s">
        <v>768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 t="e">
        <f>IF(NOTA[[#This Row],[CONCAT4]]="","",_xlfn.IFNA(MATCH(NOTA[[#This Row],[CONCAT4]],[2]!RAW[CONCAT_H],0),FALSE))</f>
        <v>#REF!</v>
      </c>
      <c r="AQ698" s="39">
        <f>IF(NOTA[[#This Row],[CONCAT1]]="","",MATCH(NOTA[[#This Row],[CONCAT1]],[3]!db[NB NOTA_C],0))</f>
        <v>789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CTN]],INDEX([3]!db[QTY/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NOTA_C_QTY]],[4]!db[NB NOTA_C_QTY+F],0))</f>
        <v>#REF!</v>
      </c>
      <c r="AV698" s="55">
        <f ca="1">IF(NOTA[[#This Row],[NB NOTA_C_QTY]]="","",ROW()-2)</f>
        <v>696</v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252</v>
      </c>
      <c r="G700" s="38" t="s">
        <v>145</v>
      </c>
      <c r="H700" s="48" t="s">
        <v>769</v>
      </c>
      <c r="J700" s="40">
        <v>45132</v>
      </c>
      <c r="L700" s="38" t="s">
        <v>491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 t="e">
        <f>IF(NOTA[[#This Row],[CONCAT4]]="","",_xlfn.IFNA(MATCH(NOTA[[#This Row],[CONCAT4]],[2]!RAW[CONCAT_H],0),FALSE))</f>
        <v>#REF!</v>
      </c>
      <c r="AQ700" s="39">
        <f>IF(NOTA[[#This Row],[CONCAT1]]="","",MATCH(NOTA[[#This Row],[CONCAT1]],[3]!db[NB NOTA_C],0))</f>
        <v>749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NOTA_C_QTY]],[4]!db[NB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492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739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NOTA_C_QTY]],[4]!db[NB NOTA_C_QTY+F],0))</f>
        <v>#REF!</v>
      </c>
      <c r="AV701" s="55">
        <f ca="1">IF(NOTA[[#This Row],[NB NOTA_C_QTY]]="","",ROW()-2)</f>
        <v>699</v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165</v>
      </c>
      <c r="G703" s="38" t="s">
        <v>145</v>
      </c>
      <c r="H703" s="48" t="s">
        <v>770</v>
      </c>
      <c r="J703" s="40">
        <v>45124</v>
      </c>
      <c r="K703" s="38">
        <v>1</v>
      </c>
      <c r="L703" s="38" t="s">
        <v>771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168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 t="e">
        <f>IF(NOTA[[#This Row],[CONCAT4]]="","",_xlfn.IFNA(MATCH(NOTA[[#This Row],[CONCAT4]],[2]!RAW[CONCAT_H],0),FALSE))</f>
        <v>#REF!</v>
      </c>
      <c r="AQ703" s="39">
        <f>IF(NOTA[[#This Row],[CONCAT1]]="","",MATCH(NOTA[[#This Row],[CONCAT1]],[3]!db[NB NOTA_C],0))</f>
        <v>2042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CTN]],INDEX([3]!db[QTY/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NOTA_C_QTY]],[4]!db[NB NOTA_C_QTY+F],0))</f>
        <v>#REF!</v>
      </c>
      <c r="AV703" s="55">
        <f ca="1">IF(NOTA[[#This Row],[NB NOTA_C_QTY]]="","",ROW()-2)</f>
        <v>701</v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165</v>
      </c>
      <c r="G705" s="38" t="s">
        <v>145</v>
      </c>
      <c r="H705" s="48" t="s">
        <v>772</v>
      </c>
      <c r="J705" s="40">
        <v>45124</v>
      </c>
      <c r="K705" s="38">
        <v>1</v>
      </c>
      <c r="L705" s="38" t="s">
        <v>773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561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 t="e">
        <f>IF(NOTA[[#This Row],[CONCAT4]]="","",_xlfn.IFNA(MATCH(NOTA[[#This Row],[CONCAT4]],[2]!RAW[CONCAT_H],0),FALSE))</f>
        <v>#REF!</v>
      </c>
      <c r="AQ705" s="39">
        <f>IF(NOTA[[#This Row],[CONCAT1]]="","",MATCH(NOTA[[#This Row],[CONCAT1]],[3]!db[NB NOTA_C],0))</f>
        <v>308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CTN]],INDEX([3]!db[QTY/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NOTA_C_QTY]],[4]!db[NB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774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561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309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CTN]],INDEX([3]!db[QTY/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NOTA_C_QTY]],[4]!db[NB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775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561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316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CTN]],INDEX([3]!db[QTY/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NOTA_C_QTY]],[4]!db[NB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777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168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322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CTN]],INDEX([3]!db[QTY/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NOTA_C_QTY]],[4]!db[NB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776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168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325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CTN]],INDEX([3]!db[QTY/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NOTA_C_QTY]],[4]!db[NB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778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168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326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CTN]],INDEX([3]!db[QTY/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NOTA_C_QTY]],[4]!db[NB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802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561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320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CTN]],INDEX([3]!db[QTY/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NOTA_C_QTY]],[4]!db[NB NOTA_C_QTY+F],0))</f>
        <v>#REF!</v>
      </c>
      <c r="AV711" s="55">
        <f ca="1">IF(NOTA[[#This Row],[NB NOTA_C_QTY]]="","",ROW()-2)</f>
        <v>709</v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165</v>
      </c>
      <c r="G713" s="38" t="s">
        <v>145</v>
      </c>
      <c r="H713" s="48" t="s">
        <v>779</v>
      </c>
      <c r="J713" s="40">
        <v>45124</v>
      </c>
      <c r="K713" s="38">
        <v>1</v>
      </c>
      <c r="L713" s="38" t="s">
        <v>780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357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 t="e">
        <f>IF(NOTA[[#This Row],[CONCAT4]]="","",_xlfn.IFNA(MATCH(NOTA[[#This Row],[CONCAT4]],[2]!RAW[CONCAT_H],0),FALSE))</f>
        <v>#REF!</v>
      </c>
      <c r="AQ713" s="39">
        <f>IF(NOTA[[#This Row],[CONCAT1]]="","",MATCH(NOTA[[#This Row],[CONCAT1]],[3]!db[NB NOTA_C],0))</f>
        <v>303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CTN]],INDEX([3]!db[QTY/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NOTA_C_QTY]],[4]!db[NB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787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357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317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CTN]],INDEX([3]!db[QTY/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NOTA_C_QTY]],[4]!db[NB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784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357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318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CTN]],INDEX([3]!db[QTY/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NOTA_C_QTY]],[4]!db[NB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781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357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274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CTN]],INDEX([3]!db[QTY/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NOTA_C_QTY]],[4]!db[NB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782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357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319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CTN]],INDEX([3]!db[QTY/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NOTA_C_QTY]],[4]!db[NB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783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357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304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CTN]],INDEX([3]!db[QTY/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NOTA_C_QTY]],[4]!db[NB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785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357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305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CTN]],INDEX([3]!db[QTY/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NOTA_C_QTY]],[4]!db[NB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786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357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306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CTN]],INDEX([3]!db[QTY/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NOTA_C_QTY]],[4]!db[NB NOTA_C_QTY+F],0))</f>
        <v>#REF!</v>
      </c>
      <c r="AV720" s="55">
        <f ca="1">IF(NOTA[[#This Row],[NB NOTA_C_QTY]]="","",ROW()-2)</f>
        <v>718</v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165</v>
      </c>
      <c r="G722" s="38" t="s">
        <v>145</v>
      </c>
      <c r="H722" s="48" t="s">
        <v>788</v>
      </c>
      <c r="J722" s="40">
        <v>45124</v>
      </c>
      <c r="K722" s="38">
        <v>1</v>
      </c>
      <c r="L722" s="38" t="s">
        <v>789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790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 t="e">
        <f>IF(NOTA[[#This Row],[CONCAT4]]="","",_xlfn.IFNA(MATCH(NOTA[[#This Row],[CONCAT4]],[2]!RAW[CONCAT_H],0),FALSE))</f>
        <v>#REF!</v>
      </c>
      <c r="AQ722" s="39">
        <f>IF(NOTA[[#This Row],[CONCAT1]]="","",MATCH(NOTA[[#This Row],[CONCAT1]],[3]!db[NB NOTA_C],0))</f>
        <v>310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CTN]],INDEX([3]!db[QTY/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NOTA_C_QTY]],[4]!db[NB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791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790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311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CTN]],INDEX([3]!db[QTY/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NOTA_C_QTY]],[4]!db[NB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792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790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312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CTN]],INDEX([3]!db[QTY/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NOTA_C_QTY]],[4]!db[NB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793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790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313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CTN]],INDEX([3]!db[QTY/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NOTA_C_QTY]],[4]!db[NB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794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790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314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CTN]],INDEX([3]!db[QTY/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NOTA_C_QTY]],[4]!db[NB NOTA_C_QTY+F],0))</f>
        <v>#REF!</v>
      </c>
      <c r="AV726" s="55">
        <f ca="1">IF(NOTA[[#This Row],[NB NOTA_C_QTY]]="","",ROW()-2)</f>
        <v>724</v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165</v>
      </c>
      <c r="G728" s="38" t="s">
        <v>145</v>
      </c>
      <c r="H728" s="48" t="s">
        <v>795</v>
      </c>
      <c r="J728" s="40">
        <v>45125</v>
      </c>
      <c r="K728" s="38">
        <v>1</v>
      </c>
      <c r="L728" s="38" t="s">
        <v>783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357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 t="e">
        <f>IF(NOTA[[#This Row],[CONCAT4]]="","",_xlfn.IFNA(MATCH(NOTA[[#This Row],[CONCAT4]],[2]!RAW[CONCAT_H],0),FALSE))</f>
        <v>#REF!</v>
      </c>
      <c r="AQ728" s="39">
        <f>IF(NOTA[[#This Row],[CONCAT1]]="","",MATCH(NOTA[[#This Row],[CONCAT1]],[3]!db[NB NOTA_C],0))</f>
        <v>304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CTN]],INDEX([3]!db[QTY/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NOTA_C_QTY]],[4]!db[NB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803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357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305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CTN]],INDEX([3]!db[QTY/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NOTA_C_QTY]],[4]!db[NB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796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790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315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CTN]],INDEX([3]!db[QTY/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NOTA_C_QTY]],[4]!db[NB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775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561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316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CTN]],INDEX([3]!db[QTY/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NOTA_C_QTY]],[4]!db[NB NOTA_C_QTY+F],0))</f>
        <v>#REF!</v>
      </c>
      <c r="AV731" s="55">
        <f ca="1">IF(NOTA[[#This Row],[NB NOTA_C_QTY]]="","",ROW()-2)</f>
        <v>729</v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797</v>
      </c>
      <c r="G733" s="38" t="s">
        <v>145</v>
      </c>
      <c r="H733" s="48" t="s">
        <v>798</v>
      </c>
      <c r="J733" s="40">
        <v>45131</v>
      </c>
      <c r="L733" s="38" t="s">
        <v>804</v>
      </c>
      <c r="M733" s="41">
        <v>51</v>
      </c>
      <c r="N733" s="39">
        <v>3060</v>
      </c>
      <c r="O733" s="38" t="s">
        <v>263</v>
      </c>
      <c r="P733" s="42">
        <v>9750</v>
      </c>
      <c r="Q733" s="43"/>
      <c r="R733" s="49" t="s">
        <v>799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 t="e">
        <f>IF(NOTA[[#This Row],[CONCAT4]]="","",_xlfn.IFNA(MATCH(NOTA[[#This Row],[CONCAT4]],[2]!RAW[CONCAT_H],0),FALSE))</f>
        <v>#REF!</v>
      </c>
      <c r="AQ733" s="39">
        <f>IF(NOTA[[#This Row],[CONCAT1]]="","",MATCH(NOTA[[#This Row],[CONCAT1]],[3]!db[NB NOTA_C],0))</f>
        <v>2656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CTN]],INDEX([3]!db[QTY/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NOTA_C_QTY]],[4]!db[NB NOTA_C_QTY+F],0))</f>
        <v>#REF!</v>
      </c>
      <c r="AV733" s="55">
        <f ca="1">IF(NOTA[[#This Row],[NB NOTA_C_QTY]]="","",ROW()-2)</f>
        <v>731</v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613</v>
      </c>
      <c r="G735" s="38" t="s">
        <v>145</v>
      </c>
      <c r="H735" s="48" t="s">
        <v>805</v>
      </c>
      <c r="J735" s="40">
        <v>45131</v>
      </c>
      <c r="L735" s="38" t="s">
        <v>806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559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 t="e">
        <f>IF(NOTA[[#This Row],[CONCAT4]]="","",_xlfn.IFNA(MATCH(NOTA[[#This Row],[CONCAT4]],[2]!RAW[CONCAT_H],0),FALSE))</f>
        <v>#REF!</v>
      </c>
      <c r="AQ735" s="39">
        <f>IF(NOTA[[#This Row],[CONCAT1]]="","",MATCH(NOTA[[#This Row],[CONCAT1]],[3]!db[NB NOTA_C],0))</f>
        <v>2325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CTN]],INDEX([3]!db[QTY/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NOTA_C_QTY]],[4]!db[NB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807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559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2323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CTN]],INDEX([3]!db[QTY/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NOTA_C_QTY]],[4]!db[NB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808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559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2327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CTN]],INDEX([3]!db[QTY/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NOTA_C_QTY]],[4]!db[NB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809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559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2326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CTN]],INDEX([3]!db[QTY/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NOTA_C_QTY]],[4]!db[NB NOTA_C_QTY+F],0))</f>
        <v>#REF!</v>
      </c>
      <c r="AV738" s="55">
        <f ca="1">IF(NOTA[[#This Row],[NB NOTA_C_QTY]]="","",ROW()-2)</f>
        <v>736</v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252</v>
      </c>
      <c r="G740" s="38" t="s">
        <v>145</v>
      </c>
      <c r="H740" s="48" t="s">
        <v>810</v>
      </c>
      <c r="J740" s="40">
        <v>45134</v>
      </c>
      <c r="L740" s="38" t="s">
        <v>255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486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 t="e">
        <f>IF(NOTA[[#This Row],[CONCAT4]]="","",_xlfn.IFNA(MATCH(NOTA[[#This Row],[CONCAT4]],[2]!RAW[CONCAT_H],0),FALSE))</f>
        <v>#REF!</v>
      </c>
      <c r="AQ740" s="39">
        <f>IF(NOTA[[#This Row],[CONCAT1]]="","",MATCH(NOTA[[#This Row],[CONCAT1]],[3]!db[NB NOTA_C],0))</f>
        <v>748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CTN]],INDEX([3]!db[QTY/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NOTA_C_QTY]],[4]!db[NB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254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486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741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CTN]],INDEX([3]!db[QTY/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NOTA_C_QTY]],[4]!db[NB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257</v>
      </c>
      <c r="N742" s="39">
        <v>2</v>
      </c>
      <c r="O742" s="38" t="s">
        <v>152</v>
      </c>
      <c r="P742" s="42">
        <v>213000</v>
      </c>
      <c r="Q742" s="43"/>
      <c r="R742" s="49" t="s">
        <v>486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736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CTN]],INDEX([3]!db[QTY/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NOTA_C_QTY]],[4]!db[NB NOTA_C_QTY+F],0))</f>
        <v>#REF!</v>
      </c>
      <c r="AV742" s="55">
        <f ca="1">IF(NOTA[[#This Row],[NB NOTA_C_QTY]]="","",ROW()-2)</f>
        <v>740</v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811</v>
      </c>
      <c r="G744" s="38" t="s">
        <v>145</v>
      </c>
      <c r="H744" s="48" t="s">
        <v>812</v>
      </c>
      <c r="J744" s="40">
        <v>45131</v>
      </c>
      <c r="K744" s="38">
        <v>1</v>
      </c>
      <c r="L744" s="38" t="s">
        <v>813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856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 t="e">
        <f>IF(NOTA[[#This Row],[CONCAT4]]="","",_xlfn.IFNA(MATCH(NOTA[[#This Row],[CONCAT4]],[2]!RAW[CONCAT_H],0),FALSE))</f>
        <v>#REF!</v>
      </c>
      <c r="AQ744" s="39">
        <f>IF(NOTA[[#This Row],[CONCAT1]]="","",MATCH(NOTA[[#This Row],[CONCAT1]],[3]!db[NB NOTA_C],0))</f>
        <v>1853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CTN]],INDEX([3]!db[QTY/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NOTA_C_QTY]],[4]!db[NB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813</v>
      </c>
      <c r="N745" s="39">
        <v>500</v>
      </c>
      <c r="O745" s="38" t="s">
        <v>117</v>
      </c>
      <c r="P745" s="42">
        <v>260</v>
      </c>
      <c r="Q745" s="43"/>
      <c r="R745" s="49" t="s">
        <v>856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1853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CTN]],INDEX([3]!db[QTY/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NOTA_C_QTY]],[4]!db[NB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814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856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1854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CTN]],INDEX([3]!db[QTY/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NOTA_C_QTY]],[4]!db[NB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814</v>
      </c>
      <c r="N747" s="39">
        <v>1000</v>
      </c>
      <c r="O747" s="38" t="s">
        <v>117</v>
      </c>
      <c r="P747" s="42">
        <v>330</v>
      </c>
      <c r="Q747" s="43"/>
      <c r="R747" s="49" t="s">
        <v>856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1854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CTN]],INDEX([3]!db[QTY/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NOTA_C_QTY]],[4]!db[NB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815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856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1855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CTN]],INDEX([3]!db[QTY/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NOTA_C_QTY]],[4]!db[NB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815</v>
      </c>
      <c r="N749" s="39">
        <v>1900</v>
      </c>
      <c r="O749" s="38" t="s">
        <v>117</v>
      </c>
      <c r="P749" s="42">
        <v>470</v>
      </c>
      <c r="Q749" s="43"/>
      <c r="R749" s="49" t="s">
        <v>856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1855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CTN]],INDEX([3]!db[QTY/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NOTA_C_QTY]],[4]!db[NB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816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856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1856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CTN]],INDEX([3]!db[QTY/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NOTA_C_QTY]],[4]!db[NB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816</v>
      </c>
      <c r="N751" s="39">
        <v>3000</v>
      </c>
      <c r="O751" s="38" t="s">
        <v>117</v>
      </c>
      <c r="P751" s="42">
        <v>210</v>
      </c>
      <c r="Q751" s="43"/>
      <c r="R751" s="49" t="s">
        <v>856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1856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CTN]],INDEX([3]!db[QTY/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NOTA_C_QTY]],[4]!db[NB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817</v>
      </c>
      <c r="N752" s="39">
        <v>900</v>
      </c>
      <c r="O752" s="38" t="s">
        <v>117</v>
      </c>
      <c r="P752" s="42">
        <v>275</v>
      </c>
      <c r="Q752" s="43"/>
      <c r="R752" s="49" t="s">
        <v>856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1857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CTN]],INDEX([3]!db[QTY/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NOTA_C_QTY]],[4]!db[NB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818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856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1859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CTN]],INDEX([3]!db[QTY/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NOTA_C_QTY]],[4]!db[NB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818</v>
      </c>
      <c r="N754" s="39">
        <v>3600</v>
      </c>
      <c r="O754" s="38" t="s">
        <v>117</v>
      </c>
      <c r="P754" s="42">
        <v>425</v>
      </c>
      <c r="Q754" s="43"/>
      <c r="R754" s="49" t="s">
        <v>856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1859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CTN]],INDEX([3]!db[QTY/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NOTA_C_QTY]],[4]!db[NB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819</v>
      </c>
      <c r="N755" s="39">
        <v>4900</v>
      </c>
      <c r="O755" s="38" t="s">
        <v>117</v>
      </c>
      <c r="P755" s="42">
        <v>560</v>
      </c>
      <c r="Q755" s="43"/>
      <c r="R755" s="49" t="s">
        <v>856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1860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CTN]],INDEX([3]!db[QTY/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NOTA_C_QTY]],[4]!db[NB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820</v>
      </c>
      <c r="N756" s="39">
        <v>1000</v>
      </c>
      <c r="O756" s="38" t="s">
        <v>117</v>
      </c>
      <c r="P756" s="42">
        <v>355</v>
      </c>
      <c r="Q756" s="43"/>
      <c r="R756" s="49" t="s">
        <v>856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1858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CTN]],INDEX([3]!db[QTY/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NOTA_C_QTY]],[4]!db[NB NOTA_C_QTY+F],0))</f>
        <v>#REF!</v>
      </c>
      <c r="AV756" s="55">
        <f ca="1">IF(NOTA[[#This Row],[NB NOTA_C_QTY]]="","",ROW()-2)</f>
        <v>754</v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252</v>
      </c>
      <c r="G758" s="38" t="s">
        <v>145</v>
      </c>
      <c r="H758" s="48" t="s">
        <v>821</v>
      </c>
      <c r="J758" s="40">
        <v>45135</v>
      </c>
      <c r="L758" s="38" t="s">
        <v>822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486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 t="e">
        <f>IF(NOTA[[#This Row],[CONCAT4]]="","",_xlfn.IFNA(MATCH(NOTA[[#This Row],[CONCAT4]],[2]!RAW[CONCAT_H],0),FALSE))</f>
        <v>#REF!</v>
      </c>
      <c r="AQ758" s="39">
        <f>IF(NOTA[[#This Row],[CONCAT1]]="","",MATCH(NOTA[[#This Row],[CONCAT1]],[3]!db[NB NOTA_C],0))</f>
        <v>730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CTN]],INDEX([3]!db[QTY/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NOTA_C_QTY]],[4]!db[NB NOTA_C_QTY+F],0))</f>
        <v>#REF!</v>
      </c>
      <c r="AV758" s="55">
        <f ca="1">IF(NOTA[[#This Row],[NB NOTA_C_QTY]]="","",ROW()-2)</f>
        <v>756</v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s="61" customFormat="1" ht="20.100000000000001" customHeight="1" x14ac:dyDescent="0.25">
      <c r="A760" s="58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5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59" t="e">
        <f ca="1">IF(NOTA[[#This Row],[ID_P]]="","",MATCH(NOTA[[#This Row],[ID_P]],[1]!B_MSK[N_ID],0))</f>
        <v>#REF!</v>
      </c>
      <c r="D760" s="59">
        <f ca="1">IF(NOTA[[#This Row],[NAMA BARANG]]="","",INDEX(NOTA[ID],MATCH(,INDIRECT(ADDRESS(ROW(NOTA[ID]),COLUMN(NOTA[ID]))&amp;":"&amp;ADDRESS(ROW(),COLUMN(NOTA[ID]))),-1)))</f>
        <v>147</v>
      </c>
      <c r="E760" s="60">
        <v>45134</v>
      </c>
      <c r="F760" s="61" t="s">
        <v>24</v>
      </c>
      <c r="G760" s="61" t="s">
        <v>23</v>
      </c>
      <c r="H760" s="62" t="s">
        <v>823</v>
      </c>
      <c r="J760" s="63">
        <v>45129</v>
      </c>
      <c r="K760" s="61">
        <v>5</v>
      </c>
      <c r="L760" s="61" t="s">
        <v>265</v>
      </c>
      <c r="M760" s="64">
        <v>10</v>
      </c>
      <c r="N760" s="59">
        <v>480</v>
      </c>
      <c r="O760" s="61" t="s">
        <v>117</v>
      </c>
      <c r="P760" s="58">
        <v>29600</v>
      </c>
      <c r="Q760" s="65"/>
      <c r="R760" s="66"/>
      <c r="S760" s="67">
        <v>0.125</v>
      </c>
      <c r="T760" s="68">
        <v>0.05</v>
      </c>
      <c r="U760" s="69"/>
      <c r="V760" s="70"/>
      <c r="W760" s="69">
        <f>IF(NOTA[[#This Row],[HARGA/ CTN]]="",NOTA[[#This Row],[JUMLAH_H]],NOTA[[#This Row],[HARGA/ CTN]]*IF(NOTA[[#This Row],[C]]="",0,NOTA[[#This Row],[C]]))</f>
        <v>14208000</v>
      </c>
      <c r="X760" s="69">
        <f>IF(NOTA[[#This Row],[JUMLAH]]="","",NOTA[[#This Row],[JUMLAH]]*NOTA[[#This Row],[DISC 1]])</f>
        <v>1776000</v>
      </c>
      <c r="Y760" s="69">
        <f>IF(NOTA[[#This Row],[JUMLAH]]="","",(NOTA[[#This Row],[JUMLAH]]-NOTA[[#This Row],[DISC 1-]])*NOTA[[#This Row],[DISC 2]])</f>
        <v>621600</v>
      </c>
      <c r="Z760" s="69">
        <f>IF(NOTA[[#This Row],[JUMLAH]]="","",NOTA[[#This Row],[DISC 1-]]+NOTA[[#This Row],[DISC 2-]])</f>
        <v>2397600</v>
      </c>
      <c r="AA760" s="69">
        <f>IF(NOTA[[#This Row],[JUMLAH]]="","",NOTA[[#This Row],[JUMLAH]]-NOTA[[#This Row],[DISC]])</f>
        <v>11810400</v>
      </c>
      <c r="AB760" s="69"/>
      <c r="AC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5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760" s="69">
        <f>IF(OR(NOTA[[#This Row],[QTY]]="",NOTA[[#This Row],[HARGA SATUAN]]="",),"",NOTA[[#This Row],[QTY]]*NOTA[[#This Row],[HARGA SATUAN]])</f>
        <v>14208000</v>
      </c>
      <c r="AG760" s="63">
        <f ca="1">IF(NOTA[ID_H]="","",INDEX(NOTA[TANGGAL],MATCH(,INDIRECT(ADDRESS(ROW(NOTA[TANGGAL]),COLUMN(NOTA[TANGGAL]))&amp;":"&amp;ADDRESS(ROW(),COLUMN(NOTA[TANGGAL]))),-1)))</f>
        <v>45134</v>
      </c>
      <c r="AH760" s="58" t="str">
        <f ca="1">IF(NOTA[[#This Row],[NAMA BARANG]]="","",INDEX(NOTA[SUPPLIER],MATCH(,INDIRECT(ADDRESS(ROW(NOTA[ID]),COLUMN(NOTA[ID]))&amp;":"&amp;ADDRESS(ROW(),COLUMN(NOTA[ID]))),-1)))</f>
        <v>ATALI MAKMUR</v>
      </c>
      <c r="AI760" s="58" t="str">
        <f ca="1">IF(NOTA[[#This Row],[ID_H]]="","",IF(NOTA[[#This Row],[FAKTUR]]="",INDIRECT(ADDRESS(ROW()-1,COLUMN())),NOTA[[#This Row],[FAKTUR]]))</f>
        <v>ARTO MORO</v>
      </c>
      <c r="AJ760" s="59">
        <f ca="1">IF(NOTA[[#This Row],[ID]]="","",COUNTIF(NOTA[ID_H],NOTA[[#This Row],[ID_H]]))</f>
        <v>10</v>
      </c>
      <c r="AK760" s="59">
        <f>IF(NOTA[[#This Row],[TGL.NOTA]]="",IF(NOTA[[#This Row],[SUPPLIER_H]]="","",AK759),MONTH(NOTA[[#This Row],[TGL.NOTA]]))</f>
        <v>7</v>
      </c>
      <c r="AL760" s="5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760" s="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760" s="5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59" t="e">
        <f>IF(NOTA[[#This Row],[CONCAT4]]="","",_xlfn.IFNA(MATCH(NOTA[[#This Row],[CONCAT4]],[2]!RAW[CONCAT_H],0),FALSE))</f>
        <v>#REF!</v>
      </c>
      <c r="AQ760" s="59">
        <f>IF(NOTA[[#This Row],[CONCAT1]]="","",MATCH(NOTA[[#This Row],[CONCAT1]],[3]!db[NB NOTA_C],0))</f>
        <v>1899</v>
      </c>
      <c r="AR760" s="59" t="str">
        <f>IF(NOTA[[#This Row],[QTY/ CTN]]="","",TRUE)</f>
        <v/>
      </c>
      <c r="AS760" s="59" t="str">
        <f ca="1">IF(NOTA[[#This Row],[ID_H]]="","",IF(NOTA[[#This Row],[Column3]]=TRUE,NOTA[[#This Row],[QTY/ CTN]],INDEX([3]!db[QTY/ CTN],NOTA[[#This Row],[//DB]])))</f>
        <v>8 BOX (6 SET)</v>
      </c>
      <c r="AT760" s="5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59" t="e">
        <f ca="1">IF(NOTA[[#This Row],[ID_H]]="","",MATCH(NOTA[[#This Row],[NB NOTA_C_QTY]],[4]!db[NB NOTA_C_QTY+F],0))</f>
        <v>#REF!</v>
      </c>
      <c r="AV760" s="71">
        <f ca="1">IF(NOTA[[#This Row],[NB NOTA_C_QTY]]="","",ROW()-2)</f>
        <v>758</v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716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633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NOTA_C_QTY]],[4]!db[NB NOTA_C_QTY+F],0))</f>
        <v>#REF!</v>
      </c>
      <c r="AV761" s="55">
        <f ca="1">IF(NOTA[[#This Row],[NB NOTA_C_QTY]]="","",ROW()-2)</f>
        <v>759</v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824</v>
      </c>
      <c r="M762" s="41">
        <v>1</v>
      </c>
      <c r="N762" s="39">
        <v>144</v>
      </c>
      <c r="O762" s="38" t="s">
        <v>263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600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NOTA_C_QTY]],[4]!db[NB NOTA_C_QTY+F],0))</f>
        <v>#REF!</v>
      </c>
      <c r="AV762" s="55">
        <f ca="1">IF(NOTA[[#This Row],[NB NOTA_C_QTY]]="","",ROW()-2)</f>
        <v>760</v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825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1143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NOTA_C_QTY]],[4]!db[NB NOTA_C_QTY+F],0))</f>
        <v>#REF!</v>
      </c>
      <c r="AV763" s="55">
        <f ca="1">IF(NOTA[[#This Row],[NB NOTA_C_QTY]]="","",ROW()-2)</f>
        <v>761</v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826</v>
      </c>
      <c r="M764" s="41">
        <v>1</v>
      </c>
      <c r="N764" s="39">
        <v>30</v>
      </c>
      <c r="O764" s="38" t="s">
        <v>305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2174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NOTA_C_QTY]],[4]!db[NB NOTA_C_QTY+F],0))</f>
        <v>#REF!</v>
      </c>
      <c r="AV764" s="55">
        <f ca="1">IF(NOTA[[#This Row],[NB NOTA_C_QTY]]="","",ROW()-2)</f>
        <v>762</v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631</v>
      </c>
      <c r="M765" s="41">
        <v>1</v>
      </c>
      <c r="N765" s="39">
        <v>30</v>
      </c>
      <c r="O765" s="38" t="s">
        <v>305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2179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NOTA_C_QTY]],[4]!db[NB NOTA_C_QTY+F],0))</f>
        <v>#REF!</v>
      </c>
      <c r="AV765" s="55">
        <f ca="1">IF(NOTA[[#This Row],[NB NOTA_C_QTY]]="","",ROW()-2)</f>
        <v>763</v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827</v>
      </c>
      <c r="M766" s="41">
        <v>1</v>
      </c>
      <c r="N766" s="39">
        <v>30</v>
      </c>
      <c r="O766" s="38" t="s">
        <v>305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2176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NOTA_C_QTY]],[4]!db[NB NOTA_C_QTY+F],0))</f>
        <v>#REF!</v>
      </c>
      <c r="AV766" s="55">
        <f ca="1">IF(NOTA[[#This Row],[NB NOTA_C_QTY]]="","",ROW()-2)</f>
        <v>764</v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828</v>
      </c>
      <c r="M767" s="41">
        <v>1</v>
      </c>
      <c r="N767" s="39">
        <v>60</v>
      </c>
      <c r="O767" s="38" t="s">
        <v>305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245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NOTA_C_QTY]],[4]!db[NB NOTA_C_QTY+F],0))</f>
        <v>#REF!</v>
      </c>
      <c r="AV767" s="55">
        <f ca="1">IF(NOTA[[#This Row],[NB NOTA_C_QTY]]="","",ROW()-2)</f>
        <v>765</v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829</v>
      </c>
      <c r="M768" s="41">
        <v>1</v>
      </c>
      <c r="N768" s="39">
        <v>20</v>
      </c>
      <c r="O768" s="38" t="s">
        <v>305</v>
      </c>
      <c r="P768" s="42">
        <v>67800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1356000</v>
      </c>
      <c r="X768" s="51">
        <f>IF(NOTA[[#This Row],[JUMLAH]]="","",NOTA[[#This Row],[JUMLAH]]*NOTA[[#This Row],[DISC 1]])</f>
        <v>169500</v>
      </c>
      <c r="Y768" s="51">
        <f>IF(NOTA[[#This Row],[JUMLAH]]="","",(NOTA[[#This Row],[JUMLAH]]-NOTA[[#This Row],[DISC 1-]])*NOTA[[#This Row],[DISC 2]])</f>
        <v>59325</v>
      </c>
      <c r="Z768" s="51">
        <f>IF(NOTA[[#This Row],[JUMLAH]]="","",NOTA[[#This Row],[DISC 1-]]+NOTA[[#This Row],[DISC 2-]])</f>
        <v>228825</v>
      </c>
      <c r="AA768" s="51">
        <f>IF(NOTA[[#This Row],[JUMLAH]]="","",NOTA[[#This Row],[JUMLAH]]-NOTA[[#This Row],[DISC]])</f>
        <v>1127175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68" s="51">
        <f>IF(OR(NOTA[[#This Row],[QTY]]="",NOTA[[#This Row],[HARGA SATUAN]]="",),"",NOTA[[#This Row],[QTY]]*NOTA[[#This Row],[HARGA SATUAN]])</f>
        <v>1356000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251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NOTA_C_QTY]],[4]!db[NB NOTA_C_QTY+F],0))</f>
        <v>#REF!</v>
      </c>
      <c r="AV768" s="55">
        <f ca="1">IF(NOTA[[#This Row],[NB NOTA_C_QTY]]="","",ROW()-2)</f>
        <v>766</v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7142580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35183820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101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>144 LSN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769" s="39" t="e">
        <f ca="1">IF(NOTA[[#This Row],[ID_H]]="","",MATCH(NOTA[[#This Row],[NB NOTA_C_QTY]],[4]!db[NB NOTA_C_QTY+F],0))</f>
        <v>#REF!</v>
      </c>
      <c r="AV769" s="55">
        <f ca="1">IF(NOTA[[#This Row],[NB NOTA_C_QTY]]="","",ROW()-2)</f>
        <v>767</v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830</v>
      </c>
      <c r="J771" s="40">
        <v>45131</v>
      </c>
      <c r="K771" s="38">
        <v>1</v>
      </c>
      <c r="L771" s="38" t="s">
        <v>312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 t="e">
        <f>IF(NOTA[[#This Row],[CONCAT4]]="","",_xlfn.IFNA(MATCH(NOTA[[#This Row],[CONCAT4]],[2]!RAW[CONCAT_H],0),FALSE))</f>
        <v>#REF!</v>
      </c>
      <c r="AQ771" s="39">
        <f>IF(NOTA[[#This Row],[CONCAT1]]="","",MATCH(NOTA[[#This Row],[CONCAT1]],[3]!db[NB NOTA_C],0))</f>
        <v>2164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NOTA_C_QTY]],[4]!db[NB NOTA_C_QTY+F],0))</f>
        <v>#REF!</v>
      </c>
      <c r="AV771" s="55">
        <f ca="1">IF(NOTA[[#This Row],[NB NOTA_C_QTY]]="","",ROW()-2)</f>
        <v>769</v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831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2153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NOTA_C_QTY]],[4]!db[NB NOTA_C_QTY+F],0))</f>
        <v>#REF!</v>
      </c>
      <c r="AV772" s="55">
        <f ca="1">IF(NOTA[[#This Row],[NB NOTA_C_QTY]]="","",ROW()-2)</f>
        <v>770</v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832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 t="e">
        <f>IF(NOTA[[#This Row],[CONCAT4]]="","",_xlfn.IFNA(MATCH(NOTA[[#This Row],[CONCAT4]],[2]!RAW[CONCAT_H],0),FALSE))</f>
        <v>#REF!</v>
      </c>
      <c r="AQ774" s="39">
        <f>IF(NOTA[[#This Row],[CONCAT1]]="","",MATCH(NOTA[[#This Row],[CONCAT1]],[3]!db[NB NOTA_C],0))</f>
        <v>1514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NOTA_C_QTY]],[4]!db[NB NOTA_C_QTY+F],0))</f>
        <v>#REF!</v>
      </c>
      <c r="AV774" s="55">
        <f ca="1">IF(NOTA[[#This Row],[NB NOTA_C_QTY]]="","",ROW()-2)</f>
        <v>772</v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289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1387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NOTA_C_QTY]],[4]!db[NB NOTA_C_QTY+F],0))</f>
        <v>#REF!</v>
      </c>
      <c r="AV775" s="55">
        <f ca="1">IF(NOTA[[#This Row],[NB NOTA_C_QTY]]="","",ROW()-2)</f>
        <v>773</v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833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2575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NOTA_C_QTY]],[4]!db[NB NOTA_C_QTY+F],0))</f>
        <v>#REF!</v>
      </c>
      <c r="AV776" s="55">
        <f ca="1">IF(NOTA[[#This Row],[NB NOTA_C_QTY]]="","",ROW()-2)</f>
        <v>774</v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839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2577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NOTA_C_QTY]],[4]!db[NB NOTA_C_QTY+F],0))</f>
        <v>#REF!</v>
      </c>
      <c r="AV777" s="55">
        <f ca="1">IF(NOTA[[#This Row],[NB NOTA_C_QTY]]="","",ROW()-2)</f>
        <v>775</v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834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2578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NOTA_C_QTY]],[4]!db[NB NOTA_C_QTY+F],0))</f>
        <v>#REF!</v>
      </c>
      <c r="AV778" s="55">
        <f ca="1">IF(NOTA[[#This Row],[NB NOTA_C_QTY]]="","",ROW()-2)</f>
        <v>776</v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835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2580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NOTA_C_QTY]],[4]!db[NB NOTA_C_QTY+F],0))</f>
        <v>#REF!</v>
      </c>
      <c r="AV779" s="55">
        <f ca="1">IF(NOTA[[#This Row],[NB NOTA_C_QTY]]="","",ROW()-2)</f>
        <v>777</v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836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2581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NOTA_C_QTY]],[4]!db[NB NOTA_C_QTY+F],0))</f>
        <v>#REF!</v>
      </c>
      <c r="AV780" s="55">
        <f ca="1">IF(NOTA[[#This Row],[NB NOTA_C_QTY]]="","",ROW()-2)</f>
        <v>778</v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837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2582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NOTA_C_QTY]],[4]!db[NB NOTA_C_QTY+F],0))</f>
        <v>#REF!</v>
      </c>
      <c r="AV781" s="55">
        <f ca="1">IF(NOTA[[#This Row],[NB NOTA_C_QTY]]="","",ROW()-2)</f>
        <v>779</v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838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1270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NOTA_C_QTY]],[4]!db[NB NOTA_C_QTY+F],0))</f>
        <v>#REF!</v>
      </c>
      <c r="AV782" s="55">
        <f ca="1">IF(NOTA[[#This Row],[NB NOTA_C_QTY]]="","",ROW()-2)</f>
        <v>780</v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840</v>
      </c>
      <c r="J784" s="40">
        <v>45133</v>
      </c>
      <c r="K784" s="38">
        <v>1</v>
      </c>
      <c r="L784" s="38" t="s">
        <v>841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 t="e">
        <f>IF(NOTA[[#This Row],[CONCAT4]]="","",_xlfn.IFNA(MATCH(NOTA[[#This Row],[CONCAT4]],[2]!RAW[CONCAT_H],0),FALSE))</f>
        <v>#REF!</v>
      </c>
      <c r="AQ784" s="39">
        <f>IF(NOTA[[#This Row],[CONCAT1]]="","",MATCH(NOTA[[#This Row],[CONCAT1]],[3]!db[NB NOTA_C],0))</f>
        <v>1502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NOTA_C_QTY]],[4]!db[NB NOTA_C_QTY+F],0))</f>
        <v>#REF!</v>
      </c>
      <c r="AV784" s="55">
        <f ca="1">IF(NOTA[[#This Row],[NB NOTA_C_QTY]]="","",ROW()-2)</f>
        <v>782</v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842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1494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NOTA_C_QTY]],[4]!db[NB NOTA_C_QTY+F],0))</f>
        <v>#REF!</v>
      </c>
      <c r="AV785" s="55">
        <f ca="1">IF(NOTA[[#This Row],[NB NOTA_C_QTY]]="","",ROW()-2)</f>
        <v>783</v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843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1496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NOTA_C_QTY]],[4]!db[NB NOTA_C_QTY+F],0))</f>
        <v>#REF!</v>
      </c>
      <c r="AV786" s="55">
        <f ca="1">IF(NOTA[[#This Row],[NB NOTA_C_QTY]]="","",ROW()-2)</f>
        <v>784</v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848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1497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NOTA_C_QTY]],[4]!db[NB NOTA_C_QTY+F],0))</f>
        <v>#REF!</v>
      </c>
      <c r="AV787" s="55">
        <f ca="1">IF(NOTA[[#This Row],[NB NOTA_C_QTY]]="","",ROW()-2)</f>
        <v>785</v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844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1501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NOTA_C_QTY]],[4]!db[NB NOTA_C_QTY+F],0))</f>
        <v>#REF!</v>
      </c>
      <c r="AV788" s="55">
        <f ca="1">IF(NOTA[[#This Row],[NB NOTA_C_QTY]]="","",ROW()-2)</f>
        <v>786</v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847</v>
      </c>
      <c r="M789" s="41">
        <v>2</v>
      </c>
      <c r="N789" s="39"/>
      <c r="Q789" s="43">
        <v>2112000</v>
      </c>
      <c r="R789" s="49" t="s">
        <v>298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1500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CTN]],INDEX([3]!db[QTY/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NOTA_C_QTY]],[4]!db[NB NOTA_C_QTY+F],0))</f>
        <v>#REF!</v>
      </c>
      <c r="AV789" s="55">
        <f ca="1">IF(NOTA[[#This Row],[NB NOTA_C_QTY]]="","",ROW()-2)</f>
        <v>787</v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845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1504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NOTA_C_QTY]],[4]!db[NB NOTA_C_QTY+F],0))</f>
        <v>#REF!</v>
      </c>
      <c r="AV790" s="55">
        <f ca="1">IF(NOTA[[#This Row],[NB NOTA_C_QTY]]="","",ROW()-2)</f>
        <v>788</v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846</v>
      </c>
      <c r="M791" s="41">
        <v>2</v>
      </c>
      <c r="N791" s="39"/>
      <c r="Q791" s="43">
        <v>2400000</v>
      </c>
      <c r="R791" s="49" t="s">
        <v>298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1507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CTN]],INDEX([3]!db[QTY/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NOTA_C_QTY]],[4]!db[NB NOTA_C_QTY+F],0))</f>
        <v>#REF!</v>
      </c>
      <c r="AV791" s="55">
        <f ca="1">IF(NOTA[[#This Row],[NB NOTA_C_QTY]]="","",ROW()-2)</f>
        <v>789</v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849</v>
      </c>
      <c r="J793" s="40">
        <v>45133</v>
      </c>
      <c r="L793" s="38" t="s">
        <v>758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 t="e">
        <f>IF(NOTA[[#This Row],[CONCAT4]]="","",_xlfn.IFNA(MATCH(NOTA[[#This Row],[CONCAT4]],[2]!RAW[CONCAT_H],0),FALSE))</f>
        <v>#REF!</v>
      </c>
      <c r="AQ793" s="39">
        <f>IF(NOTA[[#This Row],[CONCAT1]]="","",MATCH(NOTA[[#This Row],[CONCAT1]],[3]!db[NB NOTA_C],0))</f>
        <v>1501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NOTA_C_QTY]],[4]!db[NB NOTA_C_QTY+F],0))</f>
        <v>#REF!</v>
      </c>
      <c r="AV793" s="55">
        <f ca="1">IF(NOTA[[#This Row],[NB NOTA_C_QTY]]="","",ROW()-2)</f>
        <v>791</v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850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1505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NOTA_C_QTY]],[4]!db[NB NOTA_C_QTY+F],0))</f>
        <v>#REF!</v>
      </c>
      <c r="AV794" s="55">
        <f ca="1">IF(NOTA[[#This Row],[NB NOTA_C_QTY]]="","",ROW()-2)</f>
        <v>792</v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843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1496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NOTA_C_QTY]],[4]!db[NB NOTA_C_QTY+F],0))</f>
        <v>#REF!</v>
      </c>
      <c r="AV795" s="55">
        <f ca="1">IF(NOTA[[#This Row],[NB NOTA_C_QTY]]="","",ROW()-2)</f>
        <v>793</v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848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1497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NOTA_C_QTY]],[4]!db[NB NOTA_C_QTY+F],0))</f>
        <v>#REF!</v>
      </c>
      <c r="AV796" s="55">
        <f ca="1">IF(NOTA[[#This Row],[NB NOTA_C_QTY]]="","",ROW()-2)</f>
        <v>794</v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753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1268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NOTA_C_QTY]],[4]!db[NB NOTA_C_QTY+F],0))</f>
        <v>#REF!</v>
      </c>
      <c r="AV797" s="55">
        <f ca="1">IF(NOTA[[#This Row],[NB NOTA_C_QTY]]="","",ROW()-2)</f>
        <v>795</v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851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1276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NOTA_C_QTY]],[4]!db[NB NOTA_C_QTY+F],0))</f>
        <v>#REF!</v>
      </c>
      <c r="AV798" s="55">
        <f ca="1">IF(NOTA[[#This Row],[NB NOTA_C_QTY]]="","",ROW()-2)</f>
        <v>796</v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852</v>
      </c>
      <c r="J800" s="40">
        <v>45132</v>
      </c>
      <c r="L800" s="38" t="s">
        <v>853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854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 t="e">
        <f>IF(NOTA[[#This Row],[CONCAT4]]="","",_xlfn.IFNA(MATCH(NOTA[[#This Row],[CONCAT4]],[2]!RAW[CONCAT_H],0),FALSE))</f>
        <v>#REF!</v>
      </c>
      <c r="AQ800" s="39">
        <f>IF(NOTA[[#This Row],[CONCAT1]]="","",MATCH(NOTA[[#This Row],[CONCAT1]],[3]!db[NB NOTA_C],0))</f>
        <v>809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CTN]],INDEX([3]!db[QTY/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NOTA_C_QTY]],[4]!db[NB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495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513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811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CTN]],INDEX([3]!db[QTY/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NOTA_C_QTY]],[4]!db[NB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855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828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CTN]],INDEX([3]!db[QTY/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NOTA_C_QTY]],[4]!db[NB NOTA_C_QTY+F],0))</f>
        <v>#REF!</v>
      </c>
      <c r="AV802" s="55">
        <f ca="1">IF(NOTA[[#This Row],[NB NOTA_C_QTY]]="","",ROW()-2)</f>
        <v>800</v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859</v>
      </c>
      <c r="J804" s="40">
        <v>45134</v>
      </c>
      <c r="K804" s="38">
        <v>3</v>
      </c>
      <c r="L804" s="38" t="s">
        <v>290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 t="e">
        <f>IF(NOTA[[#This Row],[CONCAT4]]="","",_xlfn.IFNA(MATCH(NOTA[[#This Row],[CONCAT4]],[2]!RAW[CONCAT_H],0),FALSE))</f>
        <v>#REF!</v>
      </c>
      <c r="AQ804" s="39">
        <f>IF(NOTA[[#This Row],[CONCAT1]]="","",MATCH(NOTA[[#This Row],[CONCAT1]],[3]!db[NB NOTA_C],0))</f>
        <v>1345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NOTA_C_QTY]],[4]!db[NB NOTA_C_QTY+F],0))</f>
        <v>#REF!</v>
      </c>
      <c r="AV804" s="55">
        <f ca="1">IF(NOTA[[#This Row],[NB NOTA_C_QTY]]="","",ROW()-2)</f>
        <v>802</v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860</v>
      </c>
      <c r="J806" s="40">
        <v>45132</v>
      </c>
      <c r="K806" s="38">
        <v>2</v>
      </c>
      <c r="L806" s="38" t="s">
        <v>735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861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 t="e">
        <f>IF(NOTA[[#This Row],[CONCAT4]]="","",_xlfn.IFNA(MATCH(NOTA[[#This Row],[CONCAT4]],[2]!RAW[CONCAT_H],0),FALSE))</f>
        <v>#REF!</v>
      </c>
      <c r="AQ806" s="39">
        <f>IF(NOTA[[#This Row],[CONCAT1]]="","",MATCH(NOTA[[#This Row],[CONCAT1]],[3]!db[NB NOTA_C],0))</f>
        <v>2171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CTN]],INDEX([3]!db[QTY/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NOTA_C_QTY]],[4]!db[NB NOTA_C_QTY+F],0))</f>
        <v>#REF!</v>
      </c>
      <c r="AV806" s="55">
        <f ca="1">IF(NOTA[[#This Row],[NB NOTA_C_QTY]]="","",ROW()-2)</f>
        <v>804</v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870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313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2153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CTN]],INDEX([3]!db[QTY/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NOTA_C_QTY]],[4]!db[NB NOTA_C_QTY+F],0))</f>
        <v>#REF!</v>
      </c>
      <c r="AV807" s="55">
        <f ca="1">IF(NOTA[[#This Row],[NB NOTA_C_QTY]]="","",ROW()-2)</f>
        <v>805</v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862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313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2164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CTN]],INDEX([3]!db[QTY/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NOTA_C_QTY]],[4]!db[NB NOTA_C_QTY+F],0))</f>
        <v>#REF!</v>
      </c>
      <c r="AV808" s="55">
        <f ca="1">IF(NOTA[[#This Row],[NB NOTA_C_QTY]]="","",ROW()-2)</f>
        <v>806</v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863</v>
      </c>
      <c r="J810" s="40">
        <v>45133</v>
      </c>
      <c r="L810" s="38" t="s">
        <v>864</v>
      </c>
      <c r="N810" s="39">
        <v>36</v>
      </c>
      <c r="O810" s="38" t="s">
        <v>117</v>
      </c>
      <c r="P810" s="42">
        <v>15800</v>
      </c>
      <c r="Q810" s="43"/>
      <c r="R810" s="49" t="s">
        <v>357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 t="e">
        <f>IF(NOTA[[#This Row],[CONCAT4]]="","",_xlfn.IFNA(MATCH(NOTA[[#This Row],[CONCAT4]],[2]!RAW[CONCAT_H],0),FALSE))</f>
        <v>#REF!</v>
      </c>
      <c r="AQ810" s="39">
        <f>IF(NOTA[[#This Row],[CONCAT1]]="","",MATCH(NOTA[[#This Row],[CONCAT1]],[3]!db[NB NOTA_C],0))</f>
        <v>199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CTN]],INDEX([3]!db[QTY/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NOTA_C_QTY]],[4]!db[NB NOTA_C_QTY+F],0))</f>
        <v>#REF!</v>
      </c>
      <c r="AV810" s="55">
        <f ca="1">IF(NOTA[[#This Row],[NB NOTA_C_QTY]]="","",ROW()-2)</f>
        <v>808</v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865</v>
      </c>
      <c r="N811" s="39">
        <v>36</v>
      </c>
      <c r="O811" s="38" t="s">
        <v>117</v>
      </c>
      <c r="P811" s="42">
        <v>15800</v>
      </c>
      <c r="Q811" s="43"/>
      <c r="R811" s="49" t="s">
        <v>357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214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CTN]],INDEX([3]!db[QTY/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NOTA_C_QTY]],[4]!db[NB NOTA_C_QTY+F],0))</f>
        <v>#REF!</v>
      </c>
      <c r="AV811" s="55">
        <f ca="1">IF(NOTA[[#This Row],[NB NOTA_C_QTY]]="","",ROW()-2)</f>
        <v>809</v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866</v>
      </c>
      <c r="N812" s="39">
        <v>36</v>
      </c>
      <c r="O812" s="38" t="s">
        <v>117</v>
      </c>
      <c r="P812" s="42">
        <v>15800</v>
      </c>
      <c r="Q812" s="43"/>
      <c r="R812" s="49" t="s">
        <v>357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217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CTN]],INDEX([3]!db[QTY/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NOTA_C_QTY]],[4]!db[NB NOTA_C_QTY+F],0))</f>
        <v>#REF!</v>
      </c>
      <c r="AV812" s="55">
        <f ca="1">IF(NOTA[[#This Row],[NB NOTA_C_QTY]]="","",ROW()-2)</f>
        <v>810</v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867</v>
      </c>
      <c r="N813" s="39">
        <v>36</v>
      </c>
      <c r="O813" s="38" t="s">
        <v>117</v>
      </c>
      <c r="P813" s="42">
        <v>15800</v>
      </c>
      <c r="Q813" s="43"/>
      <c r="R813" s="49" t="s">
        <v>357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190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CTN]],INDEX([3]!db[QTY/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NOTA_C_QTY]],[4]!db[NB NOTA_C_QTY+F],0))</f>
        <v>#REF!</v>
      </c>
      <c r="AV813" s="55">
        <f ca="1">IF(NOTA[[#This Row],[NB NOTA_C_QTY]]="","",ROW()-2)</f>
        <v>811</v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868</v>
      </c>
      <c r="N814" s="39">
        <v>36</v>
      </c>
      <c r="O814" s="38" t="s">
        <v>117</v>
      </c>
      <c r="P814" s="42">
        <v>15800</v>
      </c>
      <c r="Q814" s="43"/>
      <c r="R814" s="49" t="s">
        <v>357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184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CTN]],INDEX([3]!db[QTY/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NOTA_C_QTY]],[4]!db[NB NOTA_C_QTY+F],0))</f>
        <v>#REF!</v>
      </c>
      <c r="AV814" s="55">
        <f ca="1">IF(NOTA[[#This Row],[NB NOTA_C_QTY]]="","",ROW()-2)</f>
        <v>812</v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869</v>
      </c>
      <c r="N815" s="39">
        <v>36</v>
      </c>
      <c r="O815" s="38" t="s">
        <v>117</v>
      </c>
      <c r="P815" s="42">
        <v>15800</v>
      </c>
      <c r="Q815" s="43"/>
      <c r="R815" s="49" t="s">
        <v>357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194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CTN]],INDEX([3]!db[QTY/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NOTA_C_QTY]],[4]!db[NB NOTA_C_QTY+F],0))</f>
        <v>#REF!</v>
      </c>
      <c r="AV815" s="55">
        <f ca="1">IF(NOTA[[#This Row],[NB NOTA_C_QTY]]="","",ROW()-2)</f>
        <v>813</v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871</v>
      </c>
      <c r="J817" s="40">
        <v>45134</v>
      </c>
      <c r="K817" s="38">
        <v>2</v>
      </c>
      <c r="L817" s="38" t="s">
        <v>872</v>
      </c>
      <c r="M817" s="41">
        <v>2</v>
      </c>
      <c r="N817" s="39">
        <v>480</v>
      </c>
      <c r="O817" s="38" t="s">
        <v>263</v>
      </c>
      <c r="P817" s="42">
        <v>10000</v>
      </c>
      <c r="Q817" s="43"/>
      <c r="R817" s="49" t="s">
        <v>873</v>
      </c>
      <c r="S817" s="50"/>
      <c r="U817" s="51"/>
      <c r="V817" s="46" t="s">
        <v>880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 t="e">
        <f>IF(NOTA[[#This Row],[CONCAT4]]="","",_xlfn.IFNA(MATCH(NOTA[[#This Row],[CONCAT4]],[2]!RAW[CONCAT_H],0),FALSE))</f>
        <v>#REF!</v>
      </c>
      <c r="AQ817" s="39">
        <f>IF(NOTA[[#This Row],[CONCAT1]]="","",MATCH(NOTA[[#This Row],[CONCAT1]],[3]!db[NB NOTA_C],0))</f>
        <v>2183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CTN]],INDEX([3]!db[QTY/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874</v>
      </c>
      <c r="M818" s="41">
        <v>1</v>
      </c>
      <c r="N818" s="39">
        <v>120</v>
      </c>
      <c r="O818" s="38" t="s">
        <v>263</v>
      </c>
      <c r="P818" s="42">
        <v>20000</v>
      </c>
      <c r="Q818" s="43"/>
      <c r="R818" s="49" t="s">
        <v>875</v>
      </c>
      <c r="S818" s="50"/>
      <c r="U818" s="51"/>
      <c r="V818" s="46" t="s">
        <v>880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>
        <f>IF(NOTA[[#This Row],[CONCAT1]]="","",MATCH(NOTA[[#This Row],[CONCAT1]],[3]!db[NB NOTA_C],0))</f>
        <v>2182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CTN]],INDEX([3]!db[QTY/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876</v>
      </c>
      <c r="M819" s="41">
        <v>8</v>
      </c>
      <c r="N819" s="39">
        <v>160</v>
      </c>
      <c r="O819" s="38" t="s">
        <v>305</v>
      </c>
      <c r="P819" s="42">
        <v>78975</v>
      </c>
      <c r="Q819" s="43"/>
      <c r="R819" s="49" t="s">
        <v>298</v>
      </c>
      <c r="S819" s="50"/>
      <c r="U819" s="51"/>
      <c r="V819" s="46" t="s">
        <v>880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2184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CTN]],INDEX([3]!db[QTY/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NOTA_C_QTY]],[4]!db[NB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877</v>
      </c>
      <c r="M820" s="41">
        <v>5</v>
      </c>
      <c r="N820" s="39">
        <v>100</v>
      </c>
      <c r="O820" s="38" t="s">
        <v>305</v>
      </c>
      <c r="P820" s="42">
        <v>78975</v>
      </c>
      <c r="Q820" s="43"/>
      <c r="R820" s="49" t="s">
        <v>298</v>
      </c>
      <c r="S820" s="50"/>
      <c r="U820" s="51"/>
      <c r="V820" s="46" t="s">
        <v>880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2185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CTN]],INDEX([3]!db[QTY/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NOTA_C_QTY]],[4]!db[NB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878</v>
      </c>
      <c r="M821" s="41">
        <v>6</v>
      </c>
      <c r="N821" s="39">
        <v>120</v>
      </c>
      <c r="O821" s="38" t="s">
        <v>305</v>
      </c>
      <c r="P821" s="42">
        <v>78975</v>
      </c>
      <c r="Q821" s="43"/>
      <c r="R821" s="49" t="s">
        <v>298</v>
      </c>
      <c r="S821" s="50"/>
      <c r="U821" s="51"/>
      <c r="V821" s="46" t="s">
        <v>880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>
        <f>IF(NOTA[[#This Row],[CONCAT1]]="","",MATCH(NOTA[[#This Row],[CONCAT1]],[3]!db[NB NOTA_C],0))</f>
        <v>2187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CTN]],INDEX([3]!db[QTY/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879</v>
      </c>
      <c r="M822" s="41">
        <v>6</v>
      </c>
      <c r="N822" s="39">
        <v>120</v>
      </c>
      <c r="O822" s="38" t="s">
        <v>305</v>
      </c>
      <c r="P822" s="42">
        <v>78975</v>
      </c>
      <c r="Q822" s="43"/>
      <c r="R822" s="49" t="s">
        <v>298</v>
      </c>
      <c r="S822" s="50"/>
      <c r="U822" s="51">
        <v>1400600</v>
      </c>
      <c r="V822" s="46" t="s">
        <v>880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2186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CTN]],INDEX([3]!db[QTY/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NOTA_C_QTY]],[4]!db[NB NOTA_C_QTY+F],0))</f>
        <v>#REF!</v>
      </c>
      <c r="AV822" s="55">
        <f ca="1">IF(NOTA[[#This Row],[NB NOTA_C_QTY]]="","",ROW()-2)</f>
        <v>820</v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ATA_3107_224-7</v>
      </c>
      <c r="C824" s="39" t="e">
        <f ca="1">IF(NOTA[[#This Row],[ID_P]]="","",MATCH(NOTA[[#This Row],[ID_P]],[1]!B_MSK[N_ID],0))</f>
        <v>#REF!</v>
      </c>
      <c r="D824" s="39">
        <f ca="1">IF(NOTA[[#This Row],[NAMA BARANG]]="","",INDEX(NOTA[ID],MATCH(,INDIRECT(ADDRESS(ROW(NOTA[ID]),COLUMN(NOTA[ID]))&amp;":"&amp;ADDRESS(ROW(),COLUMN(NOTA[ID]))),-1)))</f>
        <v>157</v>
      </c>
      <c r="E824" s="47">
        <v>45138</v>
      </c>
      <c r="F824" s="38" t="s">
        <v>24</v>
      </c>
      <c r="G824" s="38" t="s">
        <v>23</v>
      </c>
      <c r="H824" s="48" t="s">
        <v>884</v>
      </c>
      <c r="J824" s="40">
        <v>45134</v>
      </c>
      <c r="K824" s="38">
        <v>1</v>
      </c>
      <c r="L824" s="38" t="s">
        <v>885</v>
      </c>
      <c r="M824" s="41">
        <v>1</v>
      </c>
      <c r="N824" s="39">
        <v>144</v>
      </c>
      <c r="O824" s="38" t="s">
        <v>263</v>
      </c>
      <c r="P824" s="42">
        <v>18600</v>
      </c>
      <c r="Q824" s="43"/>
      <c r="R824" s="49" t="s">
        <v>513</v>
      </c>
      <c r="S824" s="50">
        <v>0.125</v>
      </c>
      <c r="T824" s="45">
        <v>0.05</v>
      </c>
      <c r="U824" s="51"/>
      <c r="V824" s="46"/>
      <c r="W824" s="51">
        <f>IF(NOTA[[#This Row],[HARGA/ CTN]]="",NOTA[[#This Row],[JUMLAH_H]],NOTA[[#This Row],[HARGA/ CTN]]*IF(NOTA[[#This Row],[C]]="",0,NOTA[[#This Row],[C]]))</f>
        <v>2678400</v>
      </c>
      <c r="X824" s="51">
        <f>IF(NOTA[[#This Row],[JUMLAH]]="","",NOTA[[#This Row],[JUMLAH]]*NOTA[[#This Row],[DISC 1]])</f>
        <v>334800</v>
      </c>
      <c r="Y824" s="51">
        <f>IF(NOTA[[#This Row],[JUMLAH]]="","",(NOTA[[#This Row],[JUMLAH]]-NOTA[[#This Row],[DISC 1-]])*NOTA[[#This Row],[DISC 2]])</f>
        <v>117180</v>
      </c>
      <c r="Z824" s="51">
        <f>IF(NOTA[[#This Row],[JUMLAH]]="","",NOTA[[#This Row],[DISC 1-]]+NOTA[[#This Row],[DISC 2-]])</f>
        <v>451980</v>
      </c>
      <c r="AA824" s="51">
        <f>IF(NOTA[[#This Row],[JUMLAH]]="","",NOTA[[#This Row],[JUMLAH]]-NOTA[[#This Row],[DISC]])</f>
        <v>2226420</v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4" s="51">
        <f>IF(OR(NOTA[[#This Row],[QTY]]="",NOTA[[#This Row],[HARGA SATUAN]]="",),"",NOTA[[#This Row],[QTY]]*NOTA[[#This Row],[HARGA SATUAN]])</f>
        <v>2678400</v>
      </c>
      <c r="AG824" s="40">
        <f ca="1">IF(NOTA[ID_H]="","",INDEX(NOTA[TANGGAL],MATCH(,INDIRECT(ADDRESS(ROW(NOTA[TANGGAL]),COLUMN(NOTA[TANGGAL]))&amp;":"&amp;ADDRESS(ROW(),COLUMN(NOTA[TANGGAL]))),-1)))</f>
        <v>45138</v>
      </c>
      <c r="AH824" s="42" t="str">
        <f ca="1">IF(NOTA[[#This Row],[NAMA BARANG]]="","",INDEX(NOTA[SUPPLIER],MATCH(,INDIRECT(ADDRESS(ROW(NOTA[ID]),COLUMN(NOTA[ID]))&amp;":"&amp;ADDRESS(ROW(),COLUMN(NOTA[ID]))),-1)))</f>
        <v>ATALI MAKMUR</v>
      </c>
      <c r="AI824" s="42" t="str">
        <f ca="1">IF(NOTA[[#This Row],[ID_H]]="","",IF(NOTA[[#This Row],[FAKTUR]]="",INDIRECT(ADDRESS(ROW()-1,COLUMN())),NOTA[[#This Row],[FAKTUR]]))</f>
        <v>ARTO MORO</v>
      </c>
      <c r="AJ824" s="39">
        <f ca="1">IF(NOTA[[#This Row],[ID]]="","",COUNTIF(NOTA[ID_H],NOTA[[#This Row],[ID_H]]))</f>
        <v>7</v>
      </c>
      <c r="AK824" s="39">
        <f>IF(NOTA[[#This Row],[TGL.NOTA]]="",IF(NOTA[[#This Row],[SUPPLIER_H]]="","",AK823),MONTH(NOTA[[#This Row],[TGL.NOTA]]))</f>
        <v>7</v>
      </c>
      <c r="AL824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MOROSA23071322445134crayonputartwcr12minijk</v>
      </c>
      <c r="AP824" s="39" t="e">
        <f>IF(NOTA[[#This Row],[CONCAT4]]="","",_xlfn.IFNA(MATCH(NOTA[[#This Row],[CONCAT4]],[2]!RAW[CONCAT_H],0),FALSE))</f>
        <v>#REF!</v>
      </c>
      <c r="AQ824" s="39">
        <f>IF(NOTA[[#This Row],[CONCAT1]]="","",MATCH(NOTA[[#This Row],[CONCAT1]],[3]!db[NB NOTA_C],0))</f>
        <v>670</v>
      </c>
      <c r="AR824" s="39" t="b">
        <f>IF(NOTA[[#This Row],[QTY/ CTN]]="","",TRUE)</f>
        <v>1</v>
      </c>
      <c r="AS824" s="39" t="str">
        <f ca="1">IF(NOTA[[#This Row],[ID_H]]="","",IF(NOTA[[#This Row],[Column3]]=TRUE,NOTA[[#This Row],[QTY/ CTN]],INDEX([3]!db[QTY/ CTN],NOTA[[#This Row],[//DB]])))</f>
        <v>12 LSN</v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824" s="39" t="e">
        <f ca="1">IF(NOTA[[#This Row],[ID_H]]="","",MATCH(NOTA[[#This Row],[NB NOTA_C_QTY]],[4]!db[NB NOTA_C_QTY+F],0))</f>
        <v>#REF!</v>
      </c>
      <c r="AV824" s="55">
        <f ca="1">IF(NOTA[[#This Row],[NB NOTA_C_QTY]]="","",ROW()-2)</f>
        <v>822</v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>
        <f ca="1">IF(NOTA[[#This Row],[NAMA BARANG]]="","",INDEX(NOTA[ID],MATCH(,INDIRECT(ADDRESS(ROW(NOTA[ID]),COLUMN(NOTA[ID]))&amp;":"&amp;ADDRESS(ROW(),COLUMN(NOTA[ID]))),-1)))</f>
        <v>157</v>
      </c>
      <c r="E825" s="47"/>
      <c r="H825" s="48"/>
      <c r="K825" s="38">
        <v>4</v>
      </c>
      <c r="L825" s="38" t="s">
        <v>732</v>
      </c>
      <c r="M825" s="41">
        <v>4</v>
      </c>
      <c r="N825" s="39">
        <v>288</v>
      </c>
      <c r="O825" s="38" t="s">
        <v>263</v>
      </c>
      <c r="P825" s="42">
        <v>21200</v>
      </c>
      <c r="Q825" s="43"/>
      <c r="R825" s="49" t="s">
        <v>886</v>
      </c>
      <c r="S825" s="50">
        <v>0.125</v>
      </c>
      <c r="T825" s="45">
        <v>0.05</v>
      </c>
      <c r="U825" s="51"/>
      <c r="V825" s="46"/>
      <c r="W825" s="51">
        <f>IF(NOTA[[#This Row],[HARGA/ CTN]]="",NOTA[[#This Row],[JUMLAH_H]],NOTA[[#This Row],[HARGA/ CTN]]*IF(NOTA[[#This Row],[C]]="",0,NOTA[[#This Row],[C]]))</f>
        <v>6105600</v>
      </c>
      <c r="X825" s="51">
        <f>IF(NOTA[[#This Row],[JUMLAH]]="","",NOTA[[#This Row],[JUMLAH]]*NOTA[[#This Row],[DISC 1]])</f>
        <v>763200</v>
      </c>
      <c r="Y825" s="51">
        <f>IF(NOTA[[#This Row],[JUMLAH]]="","",(NOTA[[#This Row],[JUMLAH]]-NOTA[[#This Row],[DISC 1-]])*NOTA[[#This Row],[DISC 2]])</f>
        <v>267120</v>
      </c>
      <c r="Z825" s="51">
        <f>IF(NOTA[[#This Row],[JUMLAH]]="","",NOTA[[#This Row],[DISC 1-]]+NOTA[[#This Row],[DISC 2-]])</f>
        <v>1030320</v>
      </c>
      <c r="AA825" s="51">
        <f>IF(NOTA[[#This Row],[JUMLAH]]="","",NOTA[[#This Row],[JUMLAH]]-NOTA[[#This Row],[DISC]])</f>
        <v>5075280</v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825" s="51">
        <f>IF(OR(NOTA[[#This Row],[QTY]]="",NOTA[[#This Row],[HARGA SATUAN]]="",),"",NOTA[[#This Row],[QTY]]*NOTA[[#This Row],[HARGA SATUAN]])</f>
        <v>6105600</v>
      </c>
      <c r="AG825" s="40">
        <f ca="1">IF(NOTA[ID_H]="","",INDEX(NOTA[TANGGAL],MATCH(,INDIRECT(ADDRESS(ROW(NOTA[TANGGAL]),COLUMN(NOTA[TANGGAL]))&amp;":"&amp;ADDRESS(ROW(),COLUMN(NOTA[TANGGAL]))),-1)))</f>
        <v>45138</v>
      </c>
      <c r="AH825" s="42" t="str">
        <f ca="1">IF(NOTA[[#This Row],[NAMA BARANG]]="","",INDEX(NOTA[SUPPLIER],MATCH(,INDIRECT(ADDRESS(ROW(NOTA[ID]),COLUMN(NOTA[ID]))&amp;":"&amp;ADDRESS(ROW(),COLUMN(NOTA[ID]))),-1)))</f>
        <v>ATALI MAKMUR</v>
      </c>
      <c r="AI825" s="42" t="str">
        <f ca="1">IF(NOTA[[#This Row],[ID_H]]="","",IF(NOTA[[#This Row],[FAKTUR]]="",INDIRECT(ADDRESS(ROW()-1,COLUMN())),NOTA[[#This Row],[FAKTUR]]))</f>
        <v>ARTO MORO</v>
      </c>
      <c r="AJ825" s="39" t="str">
        <f ca="1">IF(NOTA[[#This Row],[ID]]="","",COUNTIF(NOTA[ID_H],NOTA[[#This Row],[ID_H]]))</f>
        <v/>
      </c>
      <c r="AK825" s="39">
        <f ca="1">IF(NOTA[[#This Row],[TGL.NOTA]]="",IF(NOTA[[#This Row],[SUPPLIER_H]]="","",AK824),MONTH(NOTA[[#This Row],[TGL.NOTA]]))</f>
        <v>7</v>
      </c>
      <c r="AL825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>
        <f>IF(NOTA[[#This Row],[CONCAT1]]="","",MATCH(NOTA[[#This Row],[CONCAT1]],[3]!db[NB NOTA_C],0))</f>
        <v>595</v>
      </c>
      <c r="AR825" s="39" t="b">
        <f>IF(NOTA[[#This Row],[QTY/ CTN]]="","",TRUE)</f>
        <v>1</v>
      </c>
      <c r="AS825" s="39" t="str">
        <f ca="1">IF(NOTA[[#This Row],[ID_H]]="","",IF(NOTA[[#This Row],[Column3]]=TRUE,NOTA[[#This Row],[QTY/ CTN]],INDEX([3]!db[QTY/ CTN],NOTA[[#This Row],[//DB]])))</f>
        <v>12 BOX (6 SET)</v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825" s="39" t="e">
        <f ca="1">IF(NOTA[[#This Row],[ID_H]]="","",MATCH(NOTA[[#This Row],[NB NOTA_C_QTY]],[4]!db[NB NOTA_C_QTY+F],0))</f>
        <v>#REF!</v>
      </c>
      <c r="AV825" s="55">
        <f ca="1">IF(NOTA[[#This Row],[NB NOTA_C_QTY]]="","",ROW()-2)</f>
        <v>823</v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157</v>
      </c>
      <c r="E826" s="47"/>
      <c r="H826" s="48"/>
      <c r="K826" s="38">
        <v>1</v>
      </c>
      <c r="L826" s="38" t="s">
        <v>887</v>
      </c>
      <c r="M826" s="41">
        <v>1</v>
      </c>
      <c r="N826" s="39">
        <v>288</v>
      </c>
      <c r="O826" s="38" t="s">
        <v>263</v>
      </c>
      <c r="P826" s="42">
        <v>5400</v>
      </c>
      <c r="Q826" s="43"/>
      <c r="R826" s="49" t="s">
        <v>888</v>
      </c>
      <c r="S826" s="50">
        <v>0.125</v>
      </c>
      <c r="T826" s="45">
        <v>0.05</v>
      </c>
      <c r="U826" s="51"/>
      <c r="V826" s="46"/>
      <c r="W826" s="51">
        <f>IF(NOTA[[#This Row],[HARGA/ CTN]]="",NOTA[[#This Row],[JUMLAH_H]],NOTA[[#This Row],[HARGA/ CTN]]*IF(NOTA[[#This Row],[C]]="",0,NOTA[[#This Row],[C]]))</f>
        <v>1555200</v>
      </c>
      <c r="X826" s="51">
        <f>IF(NOTA[[#This Row],[JUMLAH]]="","",NOTA[[#This Row],[JUMLAH]]*NOTA[[#This Row],[DISC 1]])</f>
        <v>194400</v>
      </c>
      <c r="Y826" s="51">
        <f>IF(NOTA[[#This Row],[JUMLAH]]="","",(NOTA[[#This Row],[JUMLAH]]-NOTA[[#This Row],[DISC 1-]])*NOTA[[#This Row],[DISC 2]])</f>
        <v>68040</v>
      </c>
      <c r="Z826" s="51">
        <f>IF(NOTA[[#This Row],[JUMLAH]]="","",NOTA[[#This Row],[DISC 1-]]+NOTA[[#This Row],[DISC 2-]])</f>
        <v>262440</v>
      </c>
      <c r="AA826" s="51">
        <f>IF(NOTA[[#This Row],[JUMLAH]]="","",NOTA[[#This Row],[JUMLAH]]-NOTA[[#This Row],[DISC]])</f>
        <v>1292760</v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826" s="51">
        <f>IF(OR(NOTA[[#This Row],[QTY]]="",NOTA[[#This Row],[HARGA SATUAN]]="",),"",NOTA[[#This Row],[QTY]]*NOTA[[#This Row],[HARGA SATUAN]])</f>
        <v>1555200</v>
      </c>
      <c r="AG826" s="40">
        <f ca="1">IF(NOTA[ID_H]="","",INDEX(NOTA[TANGGAL],MATCH(,INDIRECT(ADDRESS(ROW(NOTA[TANGGAL]),COLUMN(NOTA[TANGGAL]))&amp;":"&amp;ADDRESS(ROW(),COLUMN(NOTA[TANGGAL]))),-1)))</f>
        <v>45138</v>
      </c>
      <c r="AH826" s="42" t="str">
        <f ca="1">IF(NOTA[[#This Row],[NAMA BARANG]]="","",INDEX(NOTA[SUPPLIER],MATCH(,INDIRECT(ADDRESS(ROW(NOTA[ID]),COLUMN(NOTA[ID]))&amp;":"&amp;ADDRESS(ROW(),COLUMN(NOTA[ID]))),-1)))</f>
        <v>ATALI MAKMUR</v>
      </c>
      <c r="AI826" s="42" t="str">
        <f ca="1">IF(NOTA[[#This Row],[ID_H]]="","",IF(NOTA[[#This Row],[FAKTUR]]="",INDIRECT(ADDRESS(ROW()-1,COLUMN())),NOTA[[#This Row],[FAKTUR]]))</f>
        <v>ARTO MORO</v>
      </c>
      <c r="AJ826" s="39" t="str">
        <f ca="1">IF(NOTA[[#This Row],[ID]]="","",COUNTIF(NOTA[ID_H],NOTA[[#This Row],[ID_H]]))</f>
        <v/>
      </c>
      <c r="AK826" s="39">
        <f ca="1">IF(NOTA[[#This Row],[TGL.NOTA]]="",IF(NOTA[[#This Row],[SUPPLIER_H]]="","",AK825),MONTH(NOTA[[#This Row],[TGL.NOTA]]))</f>
        <v>7</v>
      </c>
      <c r="AL826" s="39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>
        <f>IF(NOTA[[#This Row],[CONCAT1]]="","",MATCH(NOTA[[#This Row],[CONCAT1]],[3]!db[NB NOTA_C],0))</f>
        <v>592</v>
      </c>
      <c r="AR826" s="39" t="b">
        <f>IF(NOTA[[#This Row],[QTY/ CTN]]="","",TRUE)</f>
        <v>1</v>
      </c>
      <c r="AS826" s="39" t="str">
        <f ca="1">IF(NOTA[[#This Row],[ID_H]]="","",IF(NOTA[[#This Row],[Column3]]=TRUE,NOTA[[#This Row],[QTY/ CTN]],INDEX([3]!db[QTY/ CTN],NOTA[[#This Row],[//DB]])))</f>
        <v>12 BOX (24 SET)</v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U826" s="39" t="e">
        <f ca="1">IF(NOTA[[#This Row],[ID_H]]="","",MATCH(NOTA[[#This Row],[NB NOTA_C_QTY]],[4]!db[NB NOTA_C_QTY+F],0))</f>
        <v>#REF!</v>
      </c>
      <c r="AV826" s="55">
        <f ca="1">IF(NOTA[[#This Row],[NB NOTA_C_QTY]]="","",ROW()-2)</f>
        <v>824</v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157</v>
      </c>
      <c r="E827" s="47"/>
      <c r="H827" s="48"/>
      <c r="L827" s="38" t="s">
        <v>727</v>
      </c>
      <c r="M827" s="41">
        <v>1</v>
      </c>
      <c r="N827" s="39">
        <v>72</v>
      </c>
      <c r="O827" s="38" t="s">
        <v>152</v>
      </c>
      <c r="P827" s="42">
        <v>37200</v>
      </c>
      <c r="Q827" s="43"/>
      <c r="R827" s="49"/>
      <c r="S827" s="50">
        <v>0.125</v>
      </c>
      <c r="T827" s="45">
        <v>0.05</v>
      </c>
      <c r="U827" s="51"/>
      <c r="V827" s="46"/>
      <c r="W827" s="51">
        <f>IF(NOTA[[#This Row],[HARGA/ CTN]]="",NOTA[[#This Row],[JUMLAH_H]],NOTA[[#This Row],[HARGA/ CTN]]*IF(NOTA[[#This Row],[C]]="",0,NOTA[[#This Row],[C]]))</f>
        <v>2678400</v>
      </c>
      <c r="X827" s="51">
        <f>IF(NOTA[[#This Row],[JUMLAH]]="","",NOTA[[#This Row],[JUMLAH]]*NOTA[[#This Row],[DISC 1]])</f>
        <v>334800</v>
      </c>
      <c r="Y827" s="51">
        <f>IF(NOTA[[#This Row],[JUMLAH]]="","",(NOTA[[#This Row],[JUMLAH]]-NOTA[[#This Row],[DISC 1-]])*NOTA[[#This Row],[DISC 2]])</f>
        <v>117180</v>
      </c>
      <c r="Z827" s="51">
        <f>IF(NOTA[[#This Row],[JUMLAH]]="","",NOTA[[#This Row],[DISC 1-]]+NOTA[[#This Row],[DISC 2-]])</f>
        <v>451980</v>
      </c>
      <c r="AA827" s="51">
        <f>IF(NOTA[[#This Row],[JUMLAH]]="","",NOTA[[#This Row],[JUMLAH]]-NOTA[[#This Row],[DISC]])</f>
        <v>2226420</v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7" s="51">
        <f>IF(OR(NOTA[[#This Row],[QTY]]="",NOTA[[#This Row],[HARGA SATUAN]]="",),"",NOTA[[#This Row],[QTY]]*NOTA[[#This Row],[HARGA SATUAN]])</f>
        <v>2678400</v>
      </c>
      <c r="AG827" s="40">
        <f ca="1">IF(NOTA[ID_H]="","",INDEX(NOTA[TANGGAL],MATCH(,INDIRECT(ADDRESS(ROW(NOTA[TANGGAL]),COLUMN(NOTA[TANGGAL]))&amp;":"&amp;ADDRESS(ROW(),COLUMN(NOTA[TANGGAL]))),-1)))</f>
        <v>45138</v>
      </c>
      <c r="AH827" s="42" t="str">
        <f ca="1">IF(NOTA[[#This Row],[NAMA BARANG]]="","",INDEX(NOTA[SUPPLIER],MATCH(,INDIRECT(ADDRESS(ROW(NOTA[ID]),COLUMN(NOTA[ID]))&amp;":"&amp;ADDRESS(ROW(),COLUMN(NOTA[ID]))),-1)))</f>
        <v>ATALI MAKMUR</v>
      </c>
      <c r="AI827" s="42" t="str">
        <f ca="1">IF(NOTA[[#This Row],[ID_H]]="","",IF(NOTA[[#This Row],[FAKTUR]]="",INDIRECT(ADDRESS(ROW()-1,COLUMN())),NOTA[[#This Row],[FAKTUR]]))</f>
        <v>ARTO MORO</v>
      </c>
      <c r="AJ827" s="39" t="str">
        <f ca="1">IF(NOTA[[#This Row],[ID]]="","",COUNTIF(NOTA[ID_H],NOTA[[#This Row],[ID_H]]))</f>
        <v/>
      </c>
      <c r="AK827" s="39">
        <f ca="1">IF(NOTA[[#This Row],[TGL.NOTA]]="",IF(NOTA[[#This Row],[SUPPLIER_H]]="","",AK826),MONTH(NOTA[[#This Row],[TGL.NOTA]]))</f>
        <v>7</v>
      </c>
      <c r="AL827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>
        <f>IF(NOTA[[#This Row],[CONCAT1]]="","",MATCH(NOTA[[#This Row],[CONCAT1]],[3]!db[NB NOTA_C],0))</f>
        <v>2172</v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>12 BOX (72 PCS)</v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827" s="39" t="e">
        <f ca="1">IF(NOTA[[#This Row],[ID_H]]="","",MATCH(NOTA[[#This Row],[NB NOTA_C_QTY]],[4]!db[NB NOTA_C_QTY+F],0))</f>
        <v>#REF!</v>
      </c>
      <c r="AV827" s="55">
        <f ca="1">IF(NOTA[[#This Row],[NB NOTA_C_QTY]]="","",ROW()-2)</f>
        <v>825</v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157</v>
      </c>
      <c r="E828" s="47"/>
      <c r="H828" s="48"/>
      <c r="K828" s="38">
        <v>1</v>
      </c>
      <c r="L828" s="38" t="s">
        <v>889</v>
      </c>
      <c r="M828" s="41">
        <v>1</v>
      </c>
      <c r="N828" s="39">
        <v>100</v>
      </c>
      <c r="O828" s="38" t="s">
        <v>210</v>
      </c>
      <c r="P828" s="42">
        <v>8400</v>
      </c>
      <c r="Q828" s="43"/>
      <c r="R828" s="49" t="s">
        <v>557</v>
      </c>
      <c r="S828" s="50">
        <v>0.125</v>
      </c>
      <c r="T828" s="45">
        <v>0.05</v>
      </c>
      <c r="U828" s="51"/>
      <c r="V828" s="46"/>
      <c r="W828" s="51">
        <f>IF(NOTA[[#This Row],[HARGA/ CTN]]="",NOTA[[#This Row],[JUMLAH_H]],NOTA[[#This Row],[HARGA/ CTN]]*IF(NOTA[[#This Row],[C]]="",0,NOTA[[#This Row],[C]]))</f>
        <v>840000</v>
      </c>
      <c r="X828" s="51">
        <f>IF(NOTA[[#This Row],[JUMLAH]]="","",NOTA[[#This Row],[JUMLAH]]*NOTA[[#This Row],[DISC 1]])</f>
        <v>105000</v>
      </c>
      <c r="Y828" s="51">
        <f>IF(NOTA[[#This Row],[JUMLAH]]="","",(NOTA[[#This Row],[JUMLAH]]-NOTA[[#This Row],[DISC 1-]])*NOTA[[#This Row],[DISC 2]])</f>
        <v>36750</v>
      </c>
      <c r="Z828" s="51">
        <f>IF(NOTA[[#This Row],[JUMLAH]]="","",NOTA[[#This Row],[DISC 1-]]+NOTA[[#This Row],[DISC 2-]])</f>
        <v>141750</v>
      </c>
      <c r="AA828" s="51">
        <f>IF(NOTA[[#This Row],[JUMLAH]]="","",NOTA[[#This Row],[JUMLAH]]-NOTA[[#This Row],[DISC]])</f>
        <v>698250</v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28" s="51">
        <f>IF(OR(NOTA[[#This Row],[QTY]]="",NOTA[[#This Row],[HARGA SATUAN]]="",),"",NOTA[[#This Row],[QTY]]*NOTA[[#This Row],[HARGA SATUAN]])</f>
        <v>840000</v>
      </c>
      <c r="AG828" s="40">
        <f ca="1">IF(NOTA[ID_H]="","",INDEX(NOTA[TANGGAL],MATCH(,INDIRECT(ADDRESS(ROW(NOTA[TANGGAL]),COLUMN(NOTA[TANGGAL]))&amp;":"&amp;ADDRESS(ROW(),COLUMN(NOTA[TANGGAL]))),-1)))</f>
        <v>45138</v>
      </c>
      <c r="AH828" s="42" t="str">
        <f ca="1">IF(NOTA[[#This Row],[NAMA BARANG]]="","",INDEX(NOTA[SUPPLIER],MATCH(,INDIRECT(ADDRESS(ROW(NOTA[ID]),COLUMN(NOTA[ID]))&amp;":"&amp;ADDRESS(ROW(),COLUMN(NOTA[ID]))),-1)))</f>
        <v>ATALI MAKMUR</v>
      </c>
      <c r="AI828" s="42" t="str">
        <f ca="1">IF(NOTA[[#This Row],[ID_H]]="","",IF(NOTA[[#This Row],[FAKTUR]]="",INDIRECT(ADDRESS(ROW()-1,COLUMN())),NOTA[[#This Row],[FAKTUR]]))</f>
        <v>ARTO MORO</v>
      </c>
      <c r="AJ828" s="39" t="str">
        <f ca="1">IF(NOTA[[#This Row],[ID]]="","",COUNTIF(NOTA[ID_H],NOTA[[#This Row],[ID_H]]))</f>
        <v/>
      </c>
      <c r="AK828" s="39">
        <f ca="1">IF(NOTA[[#This Row],[TGL.NOTA]]="",IF(NOTA[[#This Row],[SUPPLIER_H]]="","",AK827),MONTH(NOTA[[#This Row],[TGL.NOTA]]))</f>
        <v>7</v>
      </c>
      <c r="AL828" s="39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>
        <f>IF(NOTA[[#This Row],[CONCAT1]]="","",MATCH(NOTA[[#This Row],[CONCAT1]],[3]!db[NB NOTA_C],0))</f>
        <v>2004</v>
      </c>
      <c r="AR828" s="39" t="b">
        <f>IF(NOTA[[#This Row],[QTY/ CTN]]="","",TRUE)</f>
        <v>1</v>
      </c>
      <c r="AS828" s="39" t="str">
        <f ca="1">IF(NOTA[[#This Row],[ID_H]]="","",IF(NOTA[[#This Row],[Column3]]=TRUE,NOTA[[#This Row],[QTY/ CTN]],INDEX([3]!db[QTY/ CTN],NOTA[[#This Row],[//DB]])))</f>
        <v>100 PAK</v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U828" s="39" t="e">
        <f ca="1">IF(NOTA[[#This Row],[ID_H]]="","",MATCH(NOTA[[#This Row],[NB NOTA_C_QTY]],[4]!db[NB NOTA_C_QTY+F],0))</f>
        <v>#REF!</v>
      </c>
      <c r="AV828" s="55">
        <f ca="1">IF(NOTA[[#This Row],[NB NOTA_C_QTY]]="","",ROW()-2)</f>
        <v>826</v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>
        <f ca="1">IF(NOTA[[#This Row],[NAMA BARANG]]="","",INDEX(NOTA[ID],MATCH(,INDIRECT(ADDRESS(ROW(NOTA[ID]),COLUMN(NOTA[ID]))&amp;":"&amp;ADDRESS(ROW(),COLUMN(NOTA[ID]))),-1)))</f>
        <v>157</v>
      </c>
      <c r="E829" s="47"/>
      <c r="H829" s="48"/>
      <c r="L829" s="38" t="s">
        <v>734</v>
      </c>
      <c r="M829" s="41">
        <v>2</v>
      </c>
      <c r="N829" s="39">
        <v>48</v>
      </c>
      <c r="O829" s="38" t="s">
        <v>152</v>
      </c>
      <c r="P829" s="42">
        <v>162000</v>
      </c>
      <c r="Q829" s="43"/>
      <c r="R829" s="49" t="s">
        <v>240</v>
      </c>
      <c r="S829" s="50">
        <v>0.125</v>
      </c>
      <c r="T829" s="45">
        <v>0.05</v>
      </c>
      <c r="U829" s="51"/>
      <c r="V829" s="46"/>
      <c r="W829" s="51">
        <f>IF(NOTA[[#This Row],[HARGA/ CTN]]="",NOTA[[#This Row],[JUMLAH_H]],NOTA[[#This Row],[HARGA/ CTN]]*IF(NOTA[[#This Row],[C]]="",0,NOTA[[#This Row],[C]]))</f>
        <v>7776000</v>
      </c>
      <c r="X829" s="51">
        <f>IF(NOTA[[#This Row],[JUMLAH]]="","",NOTA[[#This Row],[JUMLAH]]*NOTA[[#This Row],[DISC 1]])</f>
        <v>972000</v>
      </c>
      <c r="Y829" s="51">
        <f>IF(NOTA[[#This Row],[JUMLAH]]="","",(NOTA[[#This Row],[JUMLAH]]-NOTA[[#This Row],[DISC 1-]])*NOTA[[#This Row],[DISC 2]])</f>
        <v>340200</v>
      </c>
      <c r="Z829" s="51">
        <f>IF(NOTA[[#This Row],[JUMLAH]]="","",NOTA[[#This Row],[DISC 1-]]+NOTA[[#This Row],[DISC 2-]])</f>
        <v>1312200</v>
      </c>
      <c r="AA829" s="51">
        <f>IF(NOTA[[#This Row],[JUMLAH]]="","",NOTA[[#This Row],[JUMLAH]]-NOTA[[#This Row],[DISC]])</f>
        <v>6463800</v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829" s="51">
        <f>IF(OR(NOTA[[#This Row],[QTY]]="",NOTA[[#This Row],[HARGA SATUAN]]="",),"",NOTA[[#This Row],[QTY]]*NOTA[[#This Row],[HARGA SATUAN]])</f>
        <v>7776000</v>
      </c>
      <c r="AG829" s="40">
        <f ca="1">IF(NOTA[ID_H]="","",INDEX(NOTA[TANGGAL],MATCH(,INDIRECT(ADDRESS(ROW(NOTA[TANGGAL]),COLUMN(NOTA[TANGGAL]))&amp;":"&amp;ADDRESS(ROW(),COLUMN(NOTA[TANGGAL]))),-1)))</f>
        <v>45138</v>
      </c>
      <c r="AH829" s="42" t="str">
        <f ca="1">IF(NOTA[[#This Row],[NAMA BARANG]]="","",INDEX(NOTA[SUPPLIER],MATCH(,INDIRECT(ADDRESS(ROW(NOTA[ID]),COLUMN(NOTA[ID]))&amp;":"&amp;ADDRESS(ROW(),COLUMN(NOTA[ID]))),-1)))</f>
        <v>ATALI MAKMUR</v>
      </c>
      <c r="AI829" s="42" t="str">
        <f ca="1">IF(NOTA[[#This Row],[ID_H]]="","",IF(NOTA[[#This Row],[FAKTUR]]="",INDIRECT(ADDRESS(ROW()-1,COLUMN())),NOTA[[#This Row],[FAKTUR]]))</f>
        <v>ARTO MORO</v>
      </c>
      <c r="AJ829" s="39" t="str">
        <f ca="1">IF(NOTA[[#This Row],[ID]]="","",COUNTIF(NOTA[ID_H],NOTA[[#This Row],[ID_H]]))</f>
        <v/>
      </c>
      <c r="AK829" s="39">
        <f ca="1">IF(NOTA[[#This Row],[TGL.NOTA]]="",IF(NOTA[[#This Row],[SUPPLIER_H]]="","",AK828),MONTH(NOTA[[#This Row],[TGL.NOTA]]))</f>
        <v>7</v>
      </c>
      <c r="AL829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>
        <f>IF(NOTA[[#This Row],[CONCAT1]]="","",MATCH(NOTA[[#This Row],[CONCAT1]],[3]!db[NB NOTA_C],0))</f>
        <v>693</v>
      </c>
      <c r="AR829" s="39" t="b">
        <f>IF(NOTA[[#This Row],[QTY/ CTN]]="","",TRUE)</f>
        <v>1</v>
      </c>
      <c r="AS829" s="39" t="str">
        <f ca="1">IF(NOTA[[#This Row],[ID_H]]="","",IF(NOTA[[#This Row],[Column3]]=TRUE,NOTA[[#This Row],[QTY/ CTN]],INDEX([3]!db[QTY/ CTN],NOTA[[#This Row],[//DB]])))</f>
        <v>24 LSN</v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829" s="39" t="e">
        <f ca="1">IF(NOTA[[#This Row],[ID_H]]="","",MATCH(NOTA[[#This Row],[NB NOTA_C_QTY]],[4]!db[NB NOTA_C_QTY+F],0))</f>
        <v>#REF!</v>
      </c>
      <c r="AV829" s="55">
        <f ca="1">IF(NOTA[[#This Row],[NB NOTA_C_QTY]]="","",ROW()-2)</f>
        <v>827</v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>
        <f ca="1">IF(NOTA[[#This Row],[NAMA BARANG]]="","",INDEX(NOTA[ID],MATCH(,INDIRECT(ADDRESS(ROW(NOTA[ID]),COLUMN(NOTA[ID]))&amp;":"&amp;ADDRESS(ROW(),COLUMN(NOTA[ID]))),-1)))</f>
        <v>157</v>
      </c>
      <c r="E830" s="47"/>
      <c r="H830" s="48"/>
      <c r="L830" s="38" t="s">
        <v>890</v>
      </c>
      <c r="N830" s="39">
        <v>48</v>
      </c>
      <c r="O830" s="38" t="s">
        <v>152</v>
      </c>
      <c r="Q830" s="43"/>
      <c r="R830" s="49" t="s">
        <v>562</v>
      </c>
      <c r="S830" s="50"/>
      <c r="U830" s="51"/>
      <c r="V830" s="46" t="s">
        <v>395</v>
      </c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3650670</v>
      </c>
      <c r="AD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17982930</v>
      </c>
      <c r="AE830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0" s="51" t="str">
        <f>IF(OR(NOTA[[#This Row],[QTY]]="",NOTA[[#This Row],[HARGA SATUAN]]="",),"",NOTA[[#This Row],[QTY]]*NOTA[[#This Row],[HARGA SATUAN]])</f>
        <v/>
      </c>
      <c r="AG830" s="40">
        <f ca="1">IF(NOTA[ID_H]="","",INDEX(NOTA[TANGGAL],MATCH(,INDIRECT(ADDRESS(ROW(NOTA[TANGGAL]),COLUMN(NOTA[TANGGAL]))&amp;":"&amp;ADDRESS(ROW(),COLUMN(NOTA[TANGGAL]))),-1)))</f>
        <v>45138</v>
      </c>
      <c r="AH830" s="42" t="str">
        <f ca="1">IF(NOTA[[#This Row],[NAMA BARANG]]="","",INDEX(NOTA[SUPPLIER],MATCH(,INDIRECT(ADDRESS(ROW(NOTA[ID]),COLUMN(NOTA[ID]))&amp;":"&amp;ADDRESS(ROW(),COLUMN(NOTA[ID]))),-1)))</f>
        <v>ATALI MAKMUR</v>
      </c>
      <c r="AI830" s="42" t="str">
        <f ca="1">IF(NOTA[[#This Row],[ID_H]]="","",IF(NOTA[[#This Row],[FAKTUR]]="",INDIRECT(ADDRESS(ROW()-1,COLUMN())),NOTA[[#This Row],[FAKTUR]]))</f>
        <v>ARTO MORO</v>
      </c>
      <c r="AJ830" s="39" t="str">
        <f ca="1">IF(NOTA[[#This Row],[ID]]="","",COUNTIF(NOTA[ID_H],NOTA[[#This Row],[ID_H]]))</f>
        <v/>
      </c>
      <c r="AK830" s="39">
        <f ca="1">IF(NOTA[[#This Row],[TGL.NOTA]]="",IF(NOTA[[#This Row],[SUPPLIER_H]]="","",AK829),MONTH(NOTA[[#This Row],[TGL.NOTA]]))</f>
        <v>7</v>
      </c>
      <c r="AL830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>
        <f>IF(NOTA[[#This Row],[CONCAT1]]="","",MATCH(NOTA[[#This Row],[CONCAT1]],[3]!db[NB NOTA_C],0))</f>
        <v>687</v>
      </c>
      <c r="AR830" s="39" t="b">
        <f>IF(NOTA[[#This Row],[QTY/ CTN]]="","",TRUE)</f>
        <v>1</v>
      </c>
      <c r="AS830" s="39" t="str">
        <f ca="1">IF(NOTA[[#This Row],[ID_H]]="","",IF(NOTA[[#This Row],[Column3]]=TRUE,NOTA[[#This Row],[QTY/ CTN]],INDEX([3]!db[QTY/ CTN],NOTA[[#This Row],[//DB]])))</f>
        <v>40 LSN</v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830" s="39" t="e">
        <f ca="1">IF(NOTA[[#This Row],[ID_H]]="","",MATCH(NOTA[[#This Row],[NB NOTA_C_QTY]],[4]!db[NB NOTA_C_QTY+F],0))</f>
        <v>#REF!</v>
      </c>
      <c r="AV830" s="55">
        <f ca="1">IF(NOTA[[#This Row],[NB NOTA_C_QTY]]="","",ROW()-2)</f>
        <v>828</v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>
        <f ca="1">IF(INDIRECT(ADDRESS(ROW()-1,COLUMN(NOTA[[#Headers],[ID]])))="ID",1,IF(NOTA[[#This Row],[FAKTUR]]="","",COUNT(INDIRECT(ADDRESS(ROW(NOTA[ID]),COLUMN(NOTA[ID]))&amp;":"&amp;ADDRESS(ROW()-1,COLUMN(NOTA[ID]))))+1))</f>
        <v>158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ATA_0108_282-1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158</v>
      </c>
      <c r="E832" s="47">
        <v>45139</v>
      </c>
      <c r="F832" s="40" t="s">
        <v>24</v>
      </c>
      <c r="G832" s="38" t="s">
        <v>23</v>
      </c>
      <c r="H832" s="48" t="s">
        <v>891</v>
      </c>
      <c r="J832" s="40">
        <v>45135</v>
      </c>
      <c r="K832" s="38">
        <v>1</v>
      </c>
      <c r="L832" s="38" t="s">
        <v>387</v>
      </c>
      <c r="M832" s="41">
        <v>5</v>
      </c>
      <c r="N832" s="39">
        <v>1440</v>
      </c>
      <c r="O832" s="38" t="s">
        <v>117</v>
      </c>
      <c r="P832" s="42">
        <v>2150</v>
      </c>
      <c r="Q832" s="43"/>
      <c r="R832" s="49" t="s">
        <v>240</v>
      </c>
      <c r="S832" s="50">
        <v>0.125</v>
      </c>
      <c r="T832" s="45">
        <v>0.05</v>
      </c>
      <c r="U832" s="51"/>
      <c r="V832" s="46"/>
      <c r="W832" s="51">
        <f>IF(NOTA[[#This Row],[HARGA/ CTN]]="",NOTA[[#This Row],[JUMLAH_H]],NOTA[[#This Row],[HARGA/ CTN]]*IF(NOTA[[#This Row],[C]]="",0,NOTA[[#This Row],[C]]))</f>
        <v>3096000</v>
      </c>
      <c r="X832" s="51">
        <f>IF(NOTA[[#This Row],[JUMLAH]]="","",NOTA[[#This Row],[JUMLAH]]*NOTA[[#This Row],[DISC 1]])</f>
        <v>387000</v>
      </c>
      <c r="Y832" s="51">
        <f>IF(NOTA[[#This Row],[JUMLAH]]="","",(NOTA[[#This Row],[JUMLAH]]-NOTA[[#This Row],[DISC 1-]])*NOTA[[#This Row],[DISC 2]])</f>
        <v>135450</v>
      </c>
      <c r="Z832" s="51">
        <f>IF(NOTA[[#This Row],[JUMLAH]]="","",NOTA[[#This Row],[DISC 1-]]+NOTA[[#This Row],[DISC 2-]])</f>
        <v>522450</v>
      </c>
      <c r="AA832" s="51">
        <f>IF(NOTA[[#This Row],[JUMLAH]]="","",NOTA[[#This Row],[JUMLAH]]-NOTA[[#This Row],[DISC]])</f>
        <v>2573550</v>
      </c>
      <c r="AB832" s="51"/>
      <c r="AC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522450</v>
      </c>
      <c r="AD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2573550</v>
      </c>
      <c r="AE832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832" s="51">
        <f>IF(OR(NOTA[[#This Row],[QTY]]="",NOTA[[#This Row],[HARGA SATUAN]]="",),"",NOTA[[#This Row],[QTY]]*NOTA[[#This Row],[HARGA SATUAN]])</f>
        <v>3096000</v>
      </c>
      <c r="AG832" s="40">
        <f ca="1">IF(NOTA[ID_H]="","",INDEX(NOTA[TANGGAL],MATCH(,INDIRECT(ADDRESS(ROW(NOTA[TANGGAL]),COLUMN(NOTA[TANGGAL]))&amp;":"&amp;ADDRESS(ROW(),COLUMN(NOTA[TANGGAL]))),-1)))</f>
        <v>45139</v>
      </c>
      <c r="AH832" s="42" t="str">
        <f ca="1">IF(NOTA[[#This Row],[NAMA BARANG]]="","",INDEX(NOTA[SUPPLIER],MATCH(,INDIRECT(ADDRESS(ROW(NOTA[ID]),COLUMN(NOTA[ID]))&amp;":"&amp;ADDRESS(ROW(),COLUMN(NOTA[ID]))),-1)))</f>
        <v>ATALI MAKMUR</v>
      </c>
      <c r="AI832" s="42" t="str">
        <f ca="1">IF(NOTA[[#This Row],[ID_H]]="","",IF(NOTA[[#This Row],[FAKTUR]]="",INDIRECT(ADDRESS(ROW()-1,COLUMN())),NOTA[[#This Row],[FAKTUR]]))</f>
        <v>ARTO MORO</v>
      </c>
      <c r="AJ832" s="39">
        <f ca="1">IF(NOTA[[#This Row],[ID]]="","",COUNTIF(NOTA[ID_H],NOTA[[#This Row],[ID_H]]))</f>
        <v>1</v>
      </c>
      <c r="AK832" s="39">
        <f>IF(NOTA[[#This Row],[TGL.NOTA]]="",IF(NOTA[[#This Row],[SUPPLIER_H]]="","",AK831),MONTH(NOTA[[#This Row],[TGL.NOTA]]))</f>
        <v>7</v>
      </c>
      <c r="AL832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MOROSA23071328245135glueglr50jk</v>
      </c>
      <c r="AP832" s="39" t="e">
        <f>IF(NOTA[[#This Row],[CONCAT4]]="","",_xlfn.IFNA(MATCH(NOTA[[#This Row],[CONCAT4]],[2]!RAW[CONCAT_H],0),FALSE))</f>
        <v>#REF!</v>
      </c>
      <c r="AQ832" s="39">
        <f>IF(NOTA[[#This Row],[CONCAT1]]="","",MATCH(NOTA[[#This Row],[CONCAT1]],[3]!db[NB NOTA_C],0))</f>
        <v>1133</v>
      </c>
      <c r="AR832" s="39" t="b">
        <f>IF(NOTA[[#This Row],[QTY/ CTN]]="","",TRUE)</f>
        <v>1</v>
      </c>
      <c r="AS832" s="39" t="str">
        <f ca="1">IF(NOTA[[#This Row],[ID_H]]="","",IF(NOTA[[#This Row],[Column3]]=TRUE,NOTA[[#This Row],[QTY/ CTN]],INDEX([3]!db[QTY/ CTN],NOTA[[#This Row],[//DB]])))</f>
        <v>24 LSN</v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832" s="39" t="e">
        <f ca="1">IF(NOTA[[#This Row],[ID_H]]="","",MATCH(NOTA[[#This Row],[NB NOTA_C_QTY]],[4]!db[NB NOTA_C_QTY+F],0))</f>
        <v>#REF!</v>
      </c>
      <c r="AV832" s="55">
        <f ca="1">IF(NOTA[[#This Row],[NB NOTA_C_QTY]]="","",ROW()-2)</f>
        <v>830</v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>
        <f ca="1">IF(INDIRECT(ADDRESS(ROW()-1,COLUMN(NOTA[[#Headers],[ID]])))="ID",1,IF(NOTA[[#This Row],[FAKTUR]]="","",COUNT(INDIRECT(ADDRESS(ROW(NOTA[ID]),COLUMN(NOTA[ID]))&amp;":"&amp;ADDRESS(ROW()-1,COLUMN(NOTA[ID]))))+1))</f>
        <v>159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ATA_0108_352-1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159</v>
      </c>
      <c r="E834" s="47"/>
      <c r="F834" s="38" t="s">
        <v>24</v>
      </c>
      <c r="G834" s="38" t="s">
        <v>23</v>
      </c>
      <c r="H834" s="48" t="s">
        <v>892</v>
      </c>
      <c r="J834" s="40">
        <v>45136</v>
      </c>
      <c r="K834" s="38">
        <v>5</v>
      </c>
      <c r="L834" s="38" t="s">
        <v>718</v>
      </c>
      <c r="M834" s="41">
        <v>5</v>
      </c>
      <c r="N834" s="39">
        <v>720</v>
      </c>
      <c r="O834" s="38" t="s">
        <v>152</v>
      </c>
      <c r="P834" s="42">
        <v>12600</v>
      </c>
      <c r="Q834" s="43"/>
      <c r="R834" s="49" t="s">
        <v>538</v>
      </c>
      <c r="S834" s="50">
        <v>0.125</v>
      </c>
      <c r="T834" s="45">
        <v>0.05</v>
      </c>
      <c r="U834" s="51"/>
      <c r="V834" s="46"/>
      <c r="W834" s="51">
        <f>IF(NOTA[[#This Row],[HARGA/ CTN]]="",NOTA[[#This Row],[JUMLAH_H]],NOTA[[#This Row],[HARGA/ CTN]]*IF(NOTA[[#This Row],[C]]="",0,NOTA[[#This Row],[C]]))</f>
        <v>9072000</v>
      </c>
      <c r="X834" s="51">
        <f>IF(NOTA[[#This Row],[JUMLAH]]="","",NOTA[[#This Row],[JUMLAH]]*NOTA[[#This Row],[DISC 1]])</f>
        <v>1134000</v>
      </c>
      <c r="Y834" s="51">
        <f>IF(NOTA[[#This Row],[JUMLAH]]="","",(NOTA[[#This Row],[JUMLAH]]-NOTA[[#This Row],[DISC 1-]])*NOTA[[#This Row],[DISC 2]])</f>
        <v>396900</v>
      </c>
      <c r="Z834" s="51">
        <f>IF(NOTA[[#This Row],[JUMLAH]]="","",NOTA[[#This Row],[DISC 1-]]+NOTA[[#This Row],[DISC 2-]])</f>
        <v>1530900</v>
      </c>
      <c r="AA834" s="51">
        <f>IF(NOTA[[#This Row],[JUMLAH]]="","",NOTA[[#This Row],[JUMLAH]]-NOTA[[#This Row],[DISC]])</f>
        <v>7541100</v>
      </c>
      <c r="AB834" s="51"/>
      <c r="AC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D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E834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834" s="51">
        <f>IF(OR(NOTA[[#This Row],[QTY]]="",NOTA[[#This Row],[HARGA SATUAN]]="",),"",NOTA[[#This Row],[QTY]]*NOTA[[#This Row],[HARGA SATUAN]])</f>
        <v>9072000</v>
      </c>
      <c r="AG834" s="40">
        <f ca="1">IF(NOTA[ID_H]="","",INDEX(NOTA[TANGGAL],MATCH(,INDIRECT(ADDRESS(ROW(NOTA[TANGGAL]),COLUMN(NOTA[TANGGAL]))&amp;":"&amp;ADDRESS(ROW(),COLUMN(NOTA[TANGGAL]))),-1)))</f>
        <v>45139</v>
      </c>
      <c r="AH834" s="42" t="str">
        <f ca="1">IF(NOTA[[#This Row],[NAMA BARANG]]="","",INDEX(NOTA[SUPPLIER],MATCH(,INDIRECT(ADDRESS(ROW(NOTA[ID]),COLUMN(NOTA[ID]))&amp;":"&amp;ADDRESS(ROW(),COLUMN(NOTA[ID]))),-1)))</f>
        <v>ATALI MAKMUR</v>
      </c>
      <c r="AI834" s="42" t="str">
        <f ca="1">IF(NOTA[[#This Row],[ID_H]]="","",IF(NOTA[[#This Row],[FAKTUR]]="",INDIRECT(ADDRESS(ROW()-1,COLUMN())),NOTA[[#This Row],[FAKTUR]]))</f>
        <v>ARTO MORO</v>
      </c>
      <c r="AJ834" s="39">
        <f ca="1">IF(NOTA[[#This Row],[ID]]="","",COUNTIF(NOTA[ID_H],NOTA[[#This Row],[ID_H]]))</f>
        <v>1</v>
      </c>
      <c r="AK834" s="39">
        <f>IF(NOTA[[#This Row],[TGL.NOTA]]="",IF(NOTA[[#This Row],[SUPPLIER_H]]="","",AK833),MONTH(NOTA[[#This Row],[TGL.NOTA]]))</f>
        <v>7</v>
      </c>
      <c r="AL834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MOROSA23071335245136ballpenbp338vocusblackjk</v>
      </c>
      <c r="AP834" s="39" t="e">
        <f>IF(NOTA[[#This Row],[CONCAT4]]="","",_xlfn.IFNA(MATCH(NOTA[[#This Row],[CONCAT4]],[2]!RAW[CONCAT_H],0),FALSE))</f>
        <v>#REF!</v>
      </c>
      <c r="AQ834" s="39">
        <f>IF(NOTA[[#This Row],[CONCAT1]]="","",MATCH(NOTA[[#This Row],[CONCAT1]],[3]!db[NB NOTA_C],0))</f>
        <v>97</v>
      </c>
      <c r="AR834" s="39" t="b">
        <f>IF(NOTA[[#This Row],[QTY/ CTN]]="","",TRUE)</f>
        <v>1</v>
      </c>
      <c r="AS834" s="39" t="str">
        <f ca="1">IF(NOTA[[#This Row],[ID_H]]="","",IF(NOTA[[#This Row],[Column3]]=TRUE,NOTA[[#This Row],[QTY/ CTN]],INDEX([3]!db[QTY/ CTN],NOTA[[#This Row],[//DB]])))</f>
        <v>144 LSN</v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834" s="39" t="e">
        <f ca="1">IF(NOTA[[#This Row],[ID_H]]="","",MATCH(NOTA[[#This Row],[NB NOTA_C_QTY]],[4]!db[NB NOTA_C_QTY+F],0))</f>
        <v>#REF!</v>
      </c>
      <c r="AV834" s="55">
        <f ca="1">IF(NOTA[[#This Row],[NB NOTA_C_QTY]]="","",ROW()-2)</f>
        <v>832</v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>
        <f ca="1">IF(INDIRECT(ADDRESS(ROW()-1,COLUMN(NOTA[[#Headers],[ID]])))="ID",1,IF(NOTA[[#This Row],[FAKTUR]]="","",COUNT(INDIRECT(ADDRESS(ROW(NOTA[ID]),COLUMN(NOTA[ID]))&amp;":"&amp;ADDRESS(ROW()-1,COLUMN(NOTA[ID]))))+1))</f>
        <v>160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PPW_0108_I23-2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160</v>
      </c>
      <c r="E836" s="47">
        <v>45139</v>
      </c>
      <c r="F836" s="38" t="s">
        <v>172</v>
      </c>
      <c r="G836" s="38" t="s">
        <v>145</v>
      </c>
      <c r="H836" s="48" t="s">
        <v>893</v>
      </c>
      <c r="J836" s="40">
        <v>45138</v>
      </c>
      <c r="L836" s="38" t="s">
        <v>894</v>
      </c>
      <c r="N836" s="39">
        <v>24</v>
      </c>
      <c r="O836" s="38" t="s">
        <v>152</v>
      </c>
      <c r="P836" s="42">
        <v>252300</v>
      </c>
      <c r="Q836" s="43"/>
      <c r="R836" s="49" t="s">
        <v>238</v>
      </c>
      <c r="S836" s="50">
        <v>0.2</v>
      </c>
      <c r="T836" s="45">
        <v>0.04</v>
      </c>
      <c r="U836" s="51"/>
      <c r="V836" s="46"/>
      <c r="W836" s="51">
        <f>IF(NOTA[[#This Row],[HARGA/ CTN]]="",NOTA[[#This Row],[JUMLAH_H]],NOTA[[#This Row],[HARGA/ CTN]]*IF(NOTA[[#This Row],[C]]="",0,NOTA[[#This Row],[C]]))</f>
        <v>6055200</v>
      </c>
      <c r="X836" s="51">
        <f>IF(NOTA[[#This Row],[JUMLAH]]="","",NOTA[[#This Row],[JUMLAH]]*NOTA[[#This Row],[DISC 1]])</f>
        <v>1211040</v>
      </c>
      <c r="Y836" s="51">
        <f>IF(NOTA[[#This Row],[JUMLAH]]="","",(NOTA[[#This Row],[JUMLAH]]-NOTA[[#This Row],[DISC 1-]])*NOTA[[#This Row],[DISC 2]])</f>
        <v>193766.39999999999</v>
      </c>
      <c r="Z836" s="51">
        <f>IF(NOTA[[#This Row],[JUMLAH]]="","",NOTA[[#This Row],[DISC 1-]]+NOTA[[#This Row],[DISC 2-]])</f>
        <v>1404806.4</v>
      </c>
      <c r="AA836" s="51">
        <f>IF(NOTA[[#This Row],[JUMLAH]]="","",NOTA[[#This Row],[JUMLAH]]-NOTA[[#This Row],[DISC]])</f>
        <v>4650393.5999999996</v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F836" s="51">
        <f>IF(OR(NOTA[[#This Row],[QTY]]="",NOTA[[#This Row],[HARGA SATUAN]]="",),"",NOTA[[#This Row],[QTY]]*NOTA[[#This Row],[HARGA SATUAN]])</f>
        <v>6055200</v>
      </c>
      <c r="AG836" s="40">
        <f ca="1">IF(NOTA[ID_H]="","",INDEX(NOTA[TANGGAL],MATCH(,INDIRECT(ADDRESS(ROW(NOTA[TANGGAL]),COLUMN(NOTA[TANGGAL]))&amp;":"&amp;ADDRESS(ROW(),COLUMN(NOTA[TANGGAL]))),-1)))</f>
        <v>45139</v>
      </c>
      <c r="AH836" s="42" t="str">
        <f ca="1">IF(NOTA[[#This Row],[NAMA BARANG]]="","",INDEX(NOTA[SUPPLIER],MATCH(,INDIRECT(ADDRESS(ROW(NOTA[ID]),COLUMN(NOTA[ID]))&amp;":"&amp;ADDRESS(ROW(),COLUMN(NOTA[ID]))),-1)))</f>
        <v>PPW</v>
      </c>
      <c r="AI836" s="42" t="str">
        <f ca="1">IF(NOTA[[#This Row],[ID_H]]="","",IF(NOTA[[#This Row],[FAKTUR]]="",INDIRECT(ADDRESS(ROW()-1,COLUMN())),NOTA[[#This Row],[FAKTUR]]))</f>
        <v>UNTANA</v>
      </c>
      <c r="AJ836" s="39">
        <f ca="1">IF(NOTA[[#This Row],[ID]]="","",COUNTIF(NOTA[ID_H],NOTA[[#This Row],[ID_H]]))</f>
        <v>2</v>
      </c>
      <c r="AK836" s="39">
        <f>IF(NOTA[[#This Row],[TGL.NOTA]]="",IF(NOTA[[#This Row],[SUPPLIER_H]]="","",#REF!),MONTH(NOTA[[#This Row],[TGL.NOTA]]))</f>
        <v>7</v>
      </c>
      <c r="AL836" s="39" t="str">
        <f>LOWER(SUBSTITUTE(SUBSTITUTE(SUBSTITUTE(SUBSTITUTE(SUBSTITUTE(SUBSTITUTE(SUBSTITUTE(SUBSTITUTE(SUBSTITUTE(NOTA[NAMA BARANG]," ",),".",""),"-",""),"(",""),")",""),",",""),"/",""),"""",""),"+",""))</f>
        <v>btr3</v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btr360552000.20.04</v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btr32523000.20.04</v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PPWUNTANA187/EPW/VII/2345138btr3</v>
      </c>
      <c r="AP836" s="39" t="e">
        <f>IF(NOTA[[#This Row],[CONCAT4]]="","",_xlfn.IFNA(MATCH(NOTA[[#This Row],[CONCAT4]],[2]!RAW[CONCAT_H],0),FALSE))</f>
        <v>#REF!</v>
      </c>
      <c r="AQ836" s="39">
        <f>IF(NOTA[[#This Row],[CONCAT1]]="","",MATCH(NOTA[[#This Row],[CONCAT1]],[3]!db[NB NOTA_C],0))</f>
        <v>425</v>
      </c>
      <c r="AR836" s="39" t="b">
        <f>IF(NOTA[[#This Row],[QTY/ CTN]]="","",TRUE)</f>
        <v>1</v>
      </c>
      <c r="AS836" s="39" t="str">
        <f ca="1">IF(NOTA[[#This Row],[ID_H]]="","",IF(NOTA[[#This Row],[Column3]]=TRUE,NOTA[[#This Row],[QTY/ CTN]],INDEX([3]!db[QTY/ CTN],NOTA[[#This Row],[//DB]])))</f>
        <v>48 LSN</v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btr348lsnuntana</v>
      </c>
      <c r="AU836" s="39" t="e">
        <f ca="1">IF(NOTA[[#This Row],[ID_H]]="","",MATCH(NOTA[[#This Row],[NB NOTA_C_QTY]],[4]!db[NB NOTA_C_QTY+F],0))</f>
        <v>#REF!</v>
      </c>
      <c r="AV836" s="55">
        <f ca="1">IF(NOTA[[#This Row],[NB NOTA_C_QTY]]="","",ROW()-2)</f>
        <v>834</v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160</v>
      </c>
      <c r="E837" s="47"/>
      <c r="H837" s="48"/>
      <c r="L837" s="38" t="s">
        <v>895</v>
      </c>
      <c r="N837" s="39">
        <v>24</v>
      </c>
      <c r="O837" s="38" t="s">
        <v>152</v>
      </c>
      <c r="P837" s="42">
        <v>279000</v>
      </c>
      <c r="Q837" s="43"/>
      <c r="R837" s="49" t="s">
        <v>238</v>
      </c>
      <c r="S837" s="50">
        <v>0.2</v>
      </c>
      <c r="T837" s="45">
        <v>0.04</v>
      </c>
      <c r="U837" s="51"/>
      <c r="V837" s="46"/>
      <c r="W837" s="51">
        <f>IF(NOTA[[#This Row],[HARGA/ CTN]]="",NOTA[[#This Row],[JUMLAH_H]],NOTA[[#This Row],[HARGA/ CTN]]*IF(NOTA[[#This Row],[C]]="",0,NOTA[[#This Row],[C]]))</f>
        <v>6696000</v>
      </c>
      <c r="X837" s="51">
        <f>IF(NOTA[[#This Row],[JUMLAH]]="","",NOTA[[#This Row],[JUMLAH]]*NOTA[[#This Row],[DISC 1]])</f>
        <v>1339200</v>
      </c>
      <c r="Y837" s="51">
        <f>IF(NOTA[[#This Row],[JUMLAH]]="","",(NOTA[[#This Row],[JUMLAH]]-NOTA[[#This Row],[DISC 1-]])*NOTA[[#This Row],[DISC 2]])</f>
        <v>214272</v>
      </c>
      <c r="Z837" s="51">
        <f>IF(NOTA[[#This Row],[JUMLAH]]="","",NOTA[[#This Row],[DISC 1-]]+NOTA[[#This Row],[DISC 2-]])</f>
        <v>1553472</v>
      </c>
      <c r="AA837" s="51">
        <f>IF(NOTA[[#This Row],[JUMLAH]]="","",NOTA[[#This Row],[JUMLAH]]-NOTA[[#This Row],[DISC]])</f>
        <v>5142528</v>
      </c>
      <c r="AB837" s="51"/>
      <c r="AC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D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E837" s="4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F837" s="51">
        <f>IF(OR(NOTA[[#This Row],[QTY]]="",NOTA[[#This Row],[HARGA SATUAN]]="",),"",NOTA[[#This Row],[QTY]]*NOTA[[#This Row],[HARGA SATUAN]])</f>
        <v>6696000</v>
      </c>
      <c r="AG837" s="40">
        <f ca="1">IF(NOTA[ID_H]="","",INDEX(NOTA[TANGGAL],MATCH(,INDIRECT(ADDRESS(ROW(NOTA[TANGGAL]),COLUMN(NOTA[TANGGAL]))&amp;":"&amp;ADDRESS(ROW(),COLUMN(NOTA[TANGGAL]))),-1)))</f>
        <v>45139</v>
      </c>
      <c r="AH837" s="42" t="str">
        <f ca="1">IF(NOTA[[#This Row],[NAMA BARANG]]="","",INDEX(NOTA[SUPPLIER],MATCH(,INDIRECT(ADDRESS(ROW(NOTA[ID]),COLUMN(NOTA[ID]))&amp;":"&amp;ADDRESS(ROW(),COLUMN(NOTA[ID]))),-1)))</f>
        <v>PPW</v>
      </c>
      <c r="AI837" s="42" t="str">
        <f ca="1">IF(NOTA[[#This Row],[ID_H]]="","",IF(NOTA[[#This Row],[FAKTUR]]="",INDIRECT(ADDRESS(ROW()-1,COLUMN())),NOTA[[#This Row],[FAKTUR]]))</f>
        <v>UNTANA</v>
      </c>
      <c r="AJ837" s="39" t="str">
        <f ca="1">IF(NOTA[[#This Row],[ID]]="","",COUNTIF(NOTA[ID_H],NOTA[[#This Row],[ID_H]]))</f>
        <v/>
      </c>
      <c r="AK837" s="39">
        <f ca="1">IF(NOTA[[#This Row],[TGL.NOTA]]="",IF(NOTA[[#This Row],[SUPPLIER_H]]="","",AK836),MONTH(NOTA[[#This Row],[TGL.NOTA]]))</f>
        <v>7</v>
      </c>
      <c r="AL837" s="39" t="str">
        <f>LOWER(SUBSTITUTE(SUBSTITUTE(SUBSTITUTE(SUBSTITUTE(SUBSTITUTE(SUBSTITUTE(SUBSTITUTE(SUBSTITUTE(SUBSTITUTE(NOTA[NAMA BARANG]," ",),".",""),"-",""),"(",""),")",""),",",""),"/",""),"""",""),"+",""))</f>
        <v>btr5</v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btr566960000.20.04</v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btr52790000.20.04</v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>
        <f>IF(NOTA[[#This Row],[CONCAT1]]="","",MATCH(NOTA[[#This Row],[CONCAT1]],[3]!db[NB NOTA_C],0))</f>
        <v>426</v>
      </c>
      <c r="AR837" s="39" t="b">
        <f>IF(NOTA[[#This Row],[QTY/ CTN]]="","",TRUE)</f>
        <v>1</v>
      </c>
      <c r="AS837" s="39" t="str">
        <f ca="1">IF(NOTA[[#This Row],[ID_H]]="","",IF(NOTA[[#This Row],[Column3]]=TRUE,NOTA[[#This Row],[QTY/ CTN]],INDEX([3]!db[QTY/ CTN],NOTA[[#This Row],[//DB]])))</f>
        <v>48 LSN</v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btr548lsnuntana</v>
      </c>
      <c r="AU837" s="39" t="e">
        <f ca="1">IF(NOTA[[#This Row],[ID_H]]="","",MATCH(NOTA[[#This Row],[NB NOTA_C_QTY]],[4]!db[NB NOTA_C_QTY+F],0))</f>
        <v>#REF!</v>
      </c>
      <c r="AV837" s="55">
        <f ca="1">IF(NOTA[[#This Row],[NB NOTA_C_QTY]]="","",ROW()-2)</f>
        <v>835</v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NOTA_C_QTY]],[4]!db[NB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>
        <f ca="1">IF(INDIRECT(ADDRESS(ROW()-1,COLUMN(NOTA[[#Headers],[ID]])))="ID",1,IF(NOTA[[#This Row],[FAKTUR]]="","",COUNT(INDIRECT(ADDRESS(ROW(NOTA[ID]),COLUMN(NOTA[ID]))&amp;":"&amp;ADDRESS(ROW()-1,COLUMN(NOTA[ID]))))+1))</f>
        <v>161</v>
      </c>
      <c r="B8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39" s="39" t="e">
        <f ca="1">IF(NOTA[[#This Row],[ID_P]]="","",MATCH(NOTA[[#This Row],[ID_P]],[1]!B_MSK[N_ID],0))</f>
        <v>#REF!</v>
      </c>
      <c r="D839" s="39">
        <f ca="1">IF(NOTA[[#This Row],[NAMA BARANG]]="","",INDEX(NOTA[ID],MATCH(,INDIRECT(ADDRESS(ROW(NOTA[ID]),COLUMN(NOTA[ID]))&amp;":"&amp;ADDRESS(ROW(),COLUMN(NOTA[ID]))),-1)))</f>
        <v>161</v>
      </c>
      <c r="E839" s="47"/>
      <c r="F839" s="38" t="s">
        <v>172</v>
      </c>
      <c r="G839" s="38" t="s">
        <v>145</v>
      </c>
      <c r="H839" s="48" t="s">
        <v>896</v>
      </c>
      <c r="J839" s="40">
        <v>45138</v>
      </c>
      <c r="L839" s="38" t="s">
        <v>764</v>
      </c>
      <c r="M839" s="41">
        <v>2</v>
      </c>
      <c r="N839" s="39">
        <v>200</v>
      </c>
      <c r="O839" s="38" t="s">
        <v>152</v>
      </c>
      <c r="P839" s="42">
        <v>21380</v>
      </c>
      <c r="Q839" s="43"/>
      <c r="R839" s="49"/>
      <c r="S839" s="50">
        <v>0.2</v>
      </c>
      <c r="T839" s="45">
        <v>0.04</v>
      </c>
      <c r="U839" s="51"/>
      <c r="V839" s="46"/>
      <c r="W839" s="51">
        <f>IF(NOTA[[#This Row],[HARGA/ CTN]]="",NOTA[[#This Row],[JUMLAH_H]],NOTA[[#This Row],[HARGA/ CTN]]*IF(NOTA[[#This Row],[C]]="",0,NOTA[[#This Row],[C]]))</f>
        <v>4276000</v>
      </c>
      <c r="X839" s="51">
        <f>IF(NOTA[[#This Row],[JUMLAH]]="","",NOTA[[#This Row],[JUMLAH]]*NOTA[[#This Row],[DISC 1]])</f>
        <v>855200</v>
      </c>
      <c r="Y839" s="51">
        <f>IF(NOTA[[#This Row],[JUMLAH]]="","",(NOTA[[#This Row],[JUMLAH]]-NOTA[[#This Row],[DISC 1-]])*NOTA[[#This Row],[DISC 2]])</f>
        <v>136832</v>
      </c>
      <c r="Z839" s="51">
        <f>IF(NOTA[[#This Row],[JUMLAH]]="","",NOTA[[#This Row],[DISC 1-]]+NOTA[[#This Row],[DISC 2-]])</f>
        <v>992032</v>
      </c>
      <c r="AA839" s="51">
        <f>IF(NOTA[[#This Row],[JUMLAH]]="","",NOTA[[#This Row],[JUMLAH]]-NOTA[[#This Row],[DISC]])</f>
        <v>3283968</v>
      </c>
      <c r="AB839" s="51"/>
      <c r="AC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839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839" s="51">
        <f>IF(OR(NOTA[[#This Row],[QTY]]="",NOTA[[#This Row],[HARGA SATUAN]]="",),"",NOTA[[#This Row],[QTY]]*NOTA[[#This Row],[HARGA SATUAN]])</f>
        <v>4276000</v>
      </c>
      <c r="AG839" s="40">
        <f ca="1">IF(NOTA[ID_H]="","",INDEX(NOTA[TANGGAL],MATCH(,INDIRECT(ADDRESS(ROW(NOTA[TANGGAL]),COLUMN(NOTA[TANGGAL]))&amp;":"&amp;ADDRESS(ROW(),COLUMN(NOTA[TANGGAL]))),-1)))</f>
        <v>45139</v>
      </c>
      <c r="AH839" s="42" t="str">
        <f ca="1">IF(NOTA[[#This Row],[NAMA BARANG]]="","",INDEX(NOTA[SUPPLIER],MATCH(,INDIRECT(ADDRESS(ROW(NOTA[ID]),COLUMN(NOTA[ID]))&amp;":"&amp;ADDRESS(ROW(),COLUMN(NOTA[ID]))),-1)))</f>
        <v>PPW</v>
      </c>
      <c r="AI839" s="42" t="str">
        <f ca="1">IF(NOTA[[#This Row],[ID_H]]="","",IF(NOTA[[#This Row],[FAKTUR]]="",INDIRECT(ADDRESS(ROW()-1,COLUMN())),NOTA[[#This Row],[FAKTUR]]))</f>
        <v>UNTANA</v>
      </c>
      <c r="AJ839" s="39">
        <f ca="1">IF(NOTA[[#This Row],[ID]]="","",COUNTIF(NOTA[ID_H],NOTA[[#This Row],[ID_H]]))</f>
        <v>1</v>
      </c>
      <c r="AK839" s="39">
        <f>IF(NOTA[[#This Row],[TGL.NOTA]]="",IF(NOTA[[#This Row],[SUPPLIER_H]]="","",AK838),MONTH(NOTA[[#This Row],[TGL.NOTA]]))</f>
        <v>7</v>
      </c>
      <c r="AL839" s="39" t="str">
        <f>LOWER(SUBSTITUTE(SUBSTITUTE(SUBSTITUTE(SUBSTITUTE(SUBSTITUTE(SUBSTITUTE(SUBSTITUTE(SUBSTITUTE(SUBSTITUTE(NOTA[NAMA BARANG]," ",),".",""),"-",""),"(",""),")",""),",",""),"/",""),"""",""),"+",""))</f>
        <v>bt20cm</v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PPWUNTANA0502/HW/VII/2345138bt20cm</v>
      </c>
      <c r="AP839" s="39" t="e">
        <f>IF(NOTA[[#This Row],[CONCAT4]]="","",_xlfn.IFNA(MATCH(NOTA[[#This Row],[CONCAT4]],[2]!RAW[CONCAT_H],0),FALSE))</f>
        <v>#REF!</v>
      </c>
      <c r="AQ839" s="39">
        <f>IF(NOTA[[#This Row],[CONCAT1]]="","",MATCH(NOTA[[#This Row],[CONCAT1]],[3]!db[NB NOTA_C],0))</f>
        <v>420</v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>100 LSN</v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839" s="39" t="e">
        <f ca="1">IF(NOTA[[#This Row],[ID_H]]="","",MATCH(NOTA[[#This Row],[NB NOTA_C_QTY]],[4]!db[NB NOTA_C_QTY+F],0))</f>
        <v>#REF!</v>
      </c>
      <c r="AV839" s="55">
        <f ca="1">IF(NOTA[[#This Row],[NB NOTA_C_QTY]]="","",ROW()-2)</f>
        <v>837</v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NOTA_C_QTY]],[4]!db[NB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>
        <f ca="1">IF(INDIRECT(ADDRESS(ROW()-1,COLUMN(NOTA[[#Headers],[ID]])))="ID",1,IF(NOTA[[#This Row],[FAKTUR]]="","",COUNT(INDIRECT(ADDRESS(ROW(NOTA[ID]),COLUMN(NOTA[ID]))&amp;":"&amp;ADDRESS(ROW()-1,COLUMN(NOTA[ID]))))+1))</f>
        <v>162</v>
      </c>
      <c r="B8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41" s="39" t="e">
        <f ca="1">IF(NOTA[[#This Row],[ID_P]]="","",MATCH(NOTA[[#This Row],[ID_P]],[1]!B_MSK[N_ID],0))</f>
        <v>#REF!</v>
      </c>
      <c r="D841" s="39">
        <f ca="1">IF(NOTA[[#This Row],[NAMA BARANG]]="","",INDEX(NOTA[ID],MATCH(,INDIRECT(ADDRESS(ROW(NOTA[ID]),COLUMN(NOTA[ID]))&amp;":"&amp;ADDRESS(ROW(),COLUMN(NOTA[ID]))),-1)))</f>
        <v>162</v>
      </c>
      <c r="E841" s="47"/>
      <c r="F841" s="38" t="s">
        <v>172</v>
      </c>
      <c r="G841" s="38" t="s">
        <v>145</v>
      </c>
      <c r="H841" s="48" t="s">
        <v>897</v>
      </c>
      <c r="J841" s="40">
        <v>45136</v>
      </c>
      <c r="K841" s="38">
        <v>4</v>
      </c>
      <c r="L841" s="38" t="s">
        <v>177</v>
      </c>
      <c r="M841" s="41">
        <v>5</v>
      </c>
      <c r="N841" s="39">
        <v>500</v>
      </c>
      <c r="O841" s="38" t="s">
        <v>152</v>
      </c>
      <c r="P841" s="42">
        <v>26780</v>
      </c>
      <c r="Q841" s="43"/>
      <c r="R841" s="49" t="s">
        <v>765</v>
      </c>
      <c r="S841" s="50">
        <v>0.2</v>
      </c>
      <c r="T841" s="45">
        <v>0.04</v>
      </c>
      <c r="U841" s="51"/>
      <c r="V841" s="46"/>
      <c r="W841" s="51">
        <f>IF(NOTA[[#This Row],[HARGA/ CTN]]="",NOTA[[#This Row],[JUMLAH_H]],NOTA[[#This Row],[HARGA/ CTN]]*IF(NOTA[[#This Row],[C]]="",0,NOTA[[#This Row],[C]]))</f>
        <v>13390000</v>
      </c>
      <c r="X841" s="51">
        <f>IF(NOTA[[#This Row],[JUMLAH]]="","",NOTA[[#This Row],[JUMLAH]]*NOTA[[#This Row],[DISC 1]])</f>
        <v>2678000</v>
      </c>
      <c r="Y841" s="51">
        <f>IF(NOTA[[#This Row],[JUMLAH]]="","",(NOTA[[#This Row],[JUMLAH]]-NOTA[[#This Row],[DISC 1-]])*NOTA[[#This Row],[DISC 2]])</f>
        <v>428480</v>
      </c>
      <c r="Z841" s="51">
        <f>IF(NOTA[[#This Row],[JUMLAH]]="","",NOTA[[#This Row],[DISC 1-]]+NOTA[[#This Row],[DISC 2-]])</f>
        <v>3106480</v>
      </c>
      <c r="AA841" s="51">
        <f>IF(NOTA[[#This Row],[JUMLAH]]="","",NOTA[[#This Row],[JUMLAH]]-NOTA[[#This Row],[DISC]])</f>
        <v>10283520</v>
      </c>
      <c r="AB841" s="51"/>
      <c r="AC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841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841" s="51">
        <f>IF(OR(NOTA[[#This Row],[QTY]]="",NOTA[[#This Row],[HARGA SATUAN]]="",),"",NOTA[[#This Row],[QTY]]*NOTA[[#This Row],[HARGA SATUAN]])</f>
        <v>13390000</v>
      </c>
      <c r="AG841" s="40">
        <f ca="1">IF(NOTA[ID_H]="","",INDEX(NOTA[TANGGAL],MATCH(,INDIRECT(ADDRESS(ROW(NOTA[TANGGAL]),COLUMN(NOTA[TANGGAL]))&amp;":"&amp;ADDRESS(ROW(),COLUMN(NOTA[TANGGAL]))),-1)))</f>
        <v>45139</v>
      </c>
      <c r="AH841" s="42" t="str">
        <f ca="1">IF(NOTA[[#This Row],[NAMA BARANG]]="","",INDEX(NOTA[SUPPLIER],MATCH(,INDIRECT(ADDRESS(ROW(NOTA[ID]),COLUMN(NOTA[ID]))&amp;":"&amp;ADDRESS(ROW(),COLUMN(NOTA[ID]))),-1)))</f>
        <v>PPW</v>
      </c>
      <c r="AI841" s="42" t="str">
        <f ca="1">IF(NOTA[[#This Row],[ID_H]]="","",IF(NOTA[[#This Row],[FAKTUR]]="",INDIRECT(ADDRESS(ROW()-1,COLUMN())),NOTA[[#This Row],[FAKTUR]]))</f>
        <v>UNTANA</v>
      </c>
      <c r="AJ841" s="39">
        <f ca="1">IF(NOTA[[#This Row],[ID]]="","",COUNTIF(NOTA[ID_H],NOTA[[#This Row],[ID_H]]))</f>
        <v>1</v>
      </c>
      <c r="AK841" s="39">
        <f>IF(NOTA[[#This Row],[TGL.NOTA]]="",IF(NOTA[[#This Row],[SUPPLIER_H]]="","",AK840),MONTH(NOTA[[#This Row],[TGL.NOTA]]))</f>
        <v>7</v>
      </c>
      <c r="AL841" s="39" t="str">
        <f>LOWER(SUBSTITUTE(SUBSTITUTE(SUBSTITUTE(SUBSTITUTE(SUBSTITUTE(SUBSTITUTE(SUBSTITUTE(SUBSTITUTE(SUBSTITUTE(NOTA[NAMA BARANG]," ",),".",""),"-",""),"(",""),")",""),",",""),"/",""),"""",""),"+",""))</f>
        <v>bt30cm</v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PPWUNTANA0488/HW/VII/2345136bt30cm</v>
      </c>
      <c r="AP841" s="39" t="e">
        <f>IF(NOTA[[#This Row],[CONCAT4]]="","",_xlfn.IFNA(MATCH(NOTA[[#This Row],[CONCAT4]],[2]!RAW[CONCAT_H],0),FALSE))</f>
        <v>#REF!</v>
      </c>
      <c r="AQ841" s="39">
        <f>IF(NOTA[[#This Row],[CONCAT1]]="","",MATCH(NOTA[[#This Row],[CONCAT1]],[3]!db[NB NOTA_C],0))</f>
        <v>421</v>
      </c>
      <c r="AR841" s="39" t="b">
        <f>IF(NOTA[[#This Row],[QTY/ CTN]]="","",TRUE)</f>
        <v>1</v>
      </c>
      <c r="AS841" s="39" t="str">
        <f ca="1">IF(NOTA[[#This Row],[ID_H]]="","",IF(NOTA[[#This Row],[Column3]]=TRUE,NOTA[[#This Row],[QTY/ CTN]],INDEX([3]!db[QTY/ CTN],NOTA[[#This Row],[//DB]])))</f>
        <v>100 LSN</v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841" s="39" t="e">
        <f ca="1">IF(NOTA[[#This Row],[ID_H]]="","",MATCH(NOTA[[#This Row],[NB NOTA_C_QTY]],[4]!db[NB NOTA_C_QTY+F],0))</f>
        <v>#REF!</v>
      </c>
      <c r="AV841" s="55">
        <f ca="1">IF(NOTA[[#This Row],[NB NOTA_C_QTY]]="","",ROW()-2)</f>
        <v>839</v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NOTA_C_QTY]],[4]!db[NB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>
        <f ca="1">IF(INDIRECT(ADDRESS(ROW()-1,COLUMN(NOTA[[#Headers],[ID]])))="ID",1,IF(NOTA[[#This Row],[FAKTUR]]="","",COUNT(INDIRECT(ADDRESS(ROW(NOTA[ID]),COLUMN(NOTA[ID]))&amp;":"&amp;ADDRESS(ROW()-1,COLUMN(NOTA[ID]))))+1))</f>
        <v>163</v>
      </c>
      <c r="B84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COM_0108_760-1</v>
      </c>
      <c r="C843" s="39" t="e">
        <f ca="1">IF(NOTA[[#This Row],[ID_P]]="","",MATCH(NOTA[[#This Row],[ID_P]],[1]!B_MSK[N_ID],0))</f>
        <v>#REF!</v>
      </c>
      <c r="D843" s="39">
        <f ca="1">IF(NOTA[[#This Row],[NAMA BARANG]]="","",INDEX(NOTA[ID],MATCH(,INDIRECT(ADDRESS(ROW(NOTA[ID]),COLUMN(NOTA[ID]))&amp;":"&amp;ADDRESS(ROW(),COLUMN(NOTA[ID]))),-1)))</f>
        <v>163</v>
      </c>
      <c r="E843" s="47"/>
      <c r="F843" s="38" t="s">
        <v>252</v>
      </c>
      <c r="G843" s="38" t="s">
        <v>145</v>
      </c>
      <c r="H843" s="48" t="s">
        <v>898</v>
      </c>
      <c r="J843" s="40">
        <v>45139</v>
      </c>
      <c r="L843" s="38" t="s">
        <v>492</v>
      </c>
      <c r="M843" s="41">
        <v>1</v>
      </c>
      <c r="N843" s="39">
        <v>7</v>
      </c>
      <c r="O843" s="38" t="s">
        <v>152</v>
      </c>
      <c r="P843" s="42">
        <v>273000</v>
      </c>
      <c r="Q843" s="43"/>
      <c r="R843" s="49"/>
      <c r="S843" s="50"/>
      <c r="U843" s="51"/>
      <c r="V843" s="46"/>
      <c r="W843" s="51">
        <f>IF(NOTA[[#This Row],[HARGA/ CTN]]="",NOTA[[#This Row],[JUMLAH_H]],NOTA[[#This Row],[HARGA/ CTN]]*IF(NOTA[[#This Row],[C]]="",0,NOTA[[#This Row],[C]]))</f>
        <v>1911000</v>
      </c>
      <c r="X843" s="51">
        <f>IF(NOTA[[#This Row],[JUMLAH]]="","",NOTA[[#This Row],[JUMLAH]]*NOTA[[#This Row],[DISC 1]])</f>
        <v>0</v>
      </c>
      <c r="Y843" s="51">
        <f>IF(NOTA[[#This Row],[JUMLAH]]="","",(NOTA[[#This Row],[JUMLAH]]-NOTA[[#This Row],[DISC 1-]])*NOTA[[#This Row],[DISC 2]])</f>
        <v>0</v>
      </c>
      <c r="Z843" s="51">
        <f>IF(NOTA[[#This Row],[JUMLAH]]="","",NOTA[[#This Row],[DISC 1-]]+NOTA[[#This Row],[DISC 2-]])</f>
        <v>0</v>
      </c>
      <c r="AA843" s="51">
        <f>IF(NOTA[[#This Row],[JUMLAH]]="","",NOTA[[#This Row],[JUMLAH]]-NOTA[[#This Row],[DISC]])</f>
        <v>1911000</v>
      </c>
      <c r="AB843" s="51"/>
      <c r="AC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1911000</v>
      </c>
      <c r="AE84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843" s="51">
        <f>IF(OR(NOTA[[#This Row],[QTY]]="",NOTA[[#This Row],[HARGA SATUAN]]="",),"",NOTA[[#This Row],[QTY]]*NOTA[[#This Row],[HARGA SATUAN]])</f>
        <v>1911000</v>
      </c>
      <c r="AG843" s="40">
        <f ca="1">IF(NOTA[ID_H]="","",INDEX(NOTA[TANGGAL],MATCH(,INDIRECT(ADDRESS(ROW(NOTA[TANGGAL]),COLUMN(NOTA[TANGGAL]))&amp;":"&amp;ADDRESS(ROW(),COLUMN(NOTA[TANGGAL]))),-1)))</f>
        <v>45139</v>
      </c>
      <c r="AH843" s="42" t="str">
        <f ca="1">IF(NOTA[[#This Row],[NAMA BARANG]]="","",INDEX(NOTA[SUPPLIER],MATCH(,INDIRECT(ADDRESS(ROW(NOTA[ID]),COLUMN(NOTA[ID]))&amp;":"&amp;ADDRESS(ROW(),COLUMN(NOTA[ID]))),-1)))</f>
        <v>COMBI</v>
      </c>
      <c r="AI843" s="42" t="str">
        <f ca="1">IF(NOTA[[#This Row],[ID_H]]="","",IF(NOTA[[#This Row],[FAKTUR]]="",INDIRECT(ADDRESS(ROW()-1,COLUMN())),NOTA[[#This Row],[FAKTUR]]))</f>
        <v>UNTANA</v>
      </c>
      <c r="AJ843" s="39">
        <f ca="1">IF(NOTA[[#This Row],[ID]]="","",COUNTIF(NOTA[ID_H],NOTA[[#This Row],[ID_H]]))</f>
        <v>1</v>
      </c>
      <c r="AK843" s="39">
        <f>IF(NOTA[[#This Row],[TGL.NOTA]]="",IF(NOTA[[#This Row],[SUPPLIER_H]]="","",AK842),MONTH(NOTA[[#This Row],[TGL.NOTA]]))</f>
        <v>8</v>
      </c>
      <c r="AL84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COMBIUNTANA076045139docritelegance</v>
      </c>
      <c r="AP843" s="39" t="e">
        <f>IF(NOTA[[#This Row],[CONCAT4]]="","",_xlfn.IFNA(MATCH(NOTA[[#This Row],[CONCAT4]],[2]!RAW[CONCAT_H],0),FALSE))</f>
        <v>#REF!</v>
      </c>
      <c r="AQ843" s="39">
        <f>IF(NOTA[[#This Row],[CONCAT1]]="","",MATCH(NOTA[[#This Row],[CONCAT1]],[3]!db[NB NOTA_C],0))</f>
        <v>739</v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>7 LSN</v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843" s="39" t="e">
        <f ca="1">IF(NOTA[[#This Row],[ID_H]]="","",MATCH(NOTA[[#This Row],[NB NOTA_C_QTY]],[4]!db[NB NOTA_C_QTY+F],0))</f>
        <v>#REF!</v>
      </c>
      <c r="AV843" s="55">
        <f ca="1">IF(NOTA[[#This Row],[NB NOTA_C_QTY]]="","",ROW()-2)</f>
        <v>841</v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NOTA_C_QTY]],[4]!db[NB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>
        <f ca="1">IF(INDIRECT(ADDRESS(ROW()-1,COLUMN(NOTA[[#Headers],[ID]])))="ID",1,IF(NOTA[[#This Row],[FAKTUR]]="","",COUNT(INDIRECT(ADDRESS(ROW(NOTA[ID]),COLUMN(NOTA[ID]))&amp;":"&amp;ADDRESS(ROW()-1,COLUMN(NOTA[ID]))))+1))</f>
        <v>164</v>
      </c>
      <c r="B8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ATA_0408_405-9</v>
      </c>
      <c r="C845" s="39" t="e">
        <f ca="1">IF(NOTA[[#This Row],[ID_P]]="","",MATCH(NOTA[[#This Row],[ID_P]],[1]!B_MSK[N_ID],0))</f>
        <v>#REF!</v>
      </c>
      <c r="D845" s="39">
        <f ca="1">IF(NOTA[[#This Row],[NAMA BARANG]]="","",INDEX(NOTA[ID],MATCH(,INDIRECT(ADDRESS(ROW(NOTA[ID]),COLUMN(NOTA[ID]))&amp;":"&amp;ADDRESS(ROW(),COLUMN(NOTA[ID]))),-1)))</f>
        <v>164</v>
      </c>
      <c r="E845" s="47">
        <v>45142</v>
      </c>
      <c r="F845" s="38" t="s">
        <v>24</v>
      </c>
      <c r="G845" s="38" t="s">
        <v>23</v>
      </c>
      <c r="H845" s="48" t="s">
        <v>899</v>
      </c>
      <c r="J845" s="40">
        <v>45138</v>
      </c>
      <c r="K845" s="38">
        <v>1</v>
      </c>
      <c r="L845" s="38" t="s">
        <v>900</v>
      </c>
      <c r="M845" s="41">
        <v>1</v>
      </c>
      <c r="N845" s="39">
        <v>48</v>
      </c>
      <c r="O845" s="38" t="s">
        <v>901</v>
      </c>
      <c r="P845" s="42">
        <v>14500</v>
      </c>
      <c r="Q845" s="43"/>
      <c r="R845" s="49" t="s">
        <v>902</v>
      </c>
      <c r="S845" s="50">
        <v>0.125</v>
      </c>
      <c r="T845" s="45">
        <v>0.05</v>
      </c>
      <c r="U845" s="51"/>
      <c r="V845" s="46"/>
      <c r="W845" s="51">
        <f>IF(NOTA[[#This Row],[HARGA/ CTN]]="",NOTA[[#This Row],[JUMLAH_H]],NOTA[[#This Row],[HARGA/ CTN]]*IF(NOTA[[#This Row],[C]]="",0,NOTA[[#This Row],[C]]))</f>
        <v>696000</v>
      </c>
      <c r="X845" s="51">
        <f>IF(NOTA[[#This Row],[JUMLAH]]="","",NOTA[[#This Row],[JUMLAH]]*NOTA[[#This Row],[DISC 1]])</f>
        <v>87000</v>
      </c>
      <c r="Y845" s="51">
        <f>IF(NOTA[[#This Row],[JUMLAH]]="","",(NOTA[[#This Row],[JUMLAH]]-NOTA[[#This Row],[DISC 1-]])*NOTA[[#This Row],[DISC 2]])</f>
        <v>30450</v>
      </c>
      <c r="Z845" s="51">
        <f>IF(NOTA[[#This Row],[JUMLAH]]="","",NOTA[[#This Row],[DISC 1-]]+NOTA[[#This Row],[DISC 2-]])</f>
        <v>117450</v>
      </c>
      <c r="AA845" s="51">
        <f>IF(NOTA[[#This Row],[JUMLAH]]="","",NOTA[[#This Row],[JUMLAH]]-NOTA[[#This Row],[DISC]])</f>
        <v>578550</v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F845" s="51">
        <f>IF(OR(NOTA[[#This Row],[QTY]]="",NOTA[[#This Row],[HARGA SATUAN]]="",),"",NOTA[[#This Row],[QTY]]*NOTA[[#This Row],[HARGA SATUAN]])</f>
        <v>696000</v>
      </c>
      <c r="AG845" s="40">
        <f ca="1">IF(NOTA[ID_H]="","",INDEX(NOTA[TANGGAL],MATCH(,INDIRECT(ADDRESS(ROW(NOTA[TANGGAL]),COLUMN(NOTA[TANGGAL]))&amp;":"&amp;ADDRESS(ROW(),COLUMN(NOTA[TANGGAL]))),-1)))</f>
        <v>45142</v>
      </c>
      <c r="AH845" s="42" t="str">
        <f ca="1">IF(NOTA[[#This Row],[NAMA BARANG]]="","",INDEX(NOTA[SUPPLIER],MATCH(,INDIRECT(ADDRESS(ROW(NOTA[ID]),COLUMN(NOTA[ID]))&amp;":"&amp;ADDRESS(ROW(),COLUMN(NOTA[ID]))),-1)))</f>
        <v>ATALI MAKMUR</v>
      </c>
      <c r="AI845" s="42" t="str">
        <f ca="1">IF(NOTA[[#This Row],[ID_H]]="","",IF(NOTA[[#This Row],[FAKTUR]]="",INDIRECT(ADDRESS(ROW()-1,COLUMN())),NOTA[[#This Row],[FAKTUR]]))</f>
        <v>ARTO MORO</v>
      </c>
      <c r="AJ845" s="39">
        <f ca="1">IF(NOTA[[#This Row],[ID]]="","",COUNTIF(NOTA[ID_H],NOTA[[#This Row],[ID_H]]))</f>
        <v>9</v>
      </c>
      <c r="AK845" s="39">
        <f>IF(NOTA[[#This Row],[TGL.NOTA]]="",IF(NOTA[[#This Row],[SUPPLIER_H]]="","",AK844),MONTH(NOTA[[#This Row],[TGL.NOTA]]))</f>
        <v>7</v>
      </c>
      <c r="AL845" s="39" t="str">
        <f>LOWER(SUBSTITUTE(SUBSTITUTE(SUBSTITUTE(SUBSTITUTE(SUBSTITUTE(SUBSTITUTE(SUBSTITUTE(SUBSTITUTE(SUBSTITUTE(NOTA[NAMA BARANG]," ",),".",""),"-",""),"(",""),")",""),",",""),"/",""),"""",""),"+",""))</f>
        <v>binderclip105cdjk</v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binderclip105cdjk6960000.1250.05</v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binderclip105cdjk6960000.1250.05</v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MOROSA23071340545138binderclip105cdjk</v>
      </c>
      <c r="AP845" s="39" t="e">
        <f>IF(NOTA[[#This Row],[CONCAT4]]="","",_xlfn.IFNA(MATCH(NOTA[[#This Row],[CONCAT4]],[2]!RAW[CONCAT_H],0),FALSE))</f>
        <v>#REF!</v>
      </c>
      <c r="AQ845" s="39">
        <f>IF(NOTA[[#This Row],[CONCAT1]]="","",MATCH(NOTA[[#This Row],[CONCAT1]],[3]!db[NB NOTA_C],0))</f>
        <v>244</v>
      </c>
      <c r="AR845" s="39" t="b">
        <f>IF(NOTA[[#This Row],[QTY/ CTN]]="","",TRUE)</f>
        <v>1</v>
      </c>
      <c r="AS845" s="39" t="str">
        <f ca="1">IF(NOTA[[#This Row],[ID_H]]="","",IF(NOTA[[#This Row],[Column3]]=TRUE,NOTA[[#This Row],[QTY/ CTN]],INDEX([3]!db[QTY/ CTN],NOTA[[#This Row],[//DB]])))</f>
        <v>48 DRM (60 PCS)</v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binderclip105cdjk48drm60pcsartomoro</v>
      </c>
      <c r="AU845" s="39" t="e">
        <f ca="1">IF(NOTA[[#This Row],[ID_H]]="","",MATCH(NOTA[[#This Row],[NB NOTA_C_QTY]],[4]!db[NB NOTA_C_QTY+F],0))</f>
        <v>#REF!</v>
      </c>
      <c r="AV845" s="55">
        <f ca="1">IF(NOTA[[#This Row],[NB NOTA_C_QTY]]="","",ROW()-2)</f>
        <v>843</v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164</v>
      </c>
      <c r="E846" s="47"/>
      <c r="H846" s="48"/>
      <c r="K846" s="38">
        <v>1</v>
      </c>
      <c r="L846" s="38" t="s">
        <v>903</v>
      </c>
      <c r="M846" s="41">
        <v>1</v>
      </c>
      <c r="N846" s="39">
        <v>96</v>
      </c>
      <c r="O846" s="38" t="s">
        <v>901</v>
      </c>
      <c r="P846" s="42">
        <v>12000</v>
      </c>
      <c r="Q846" s="43"/>
      <c r="R846" s="49" t="s">
        <v>904</v>
      </c>
      <c r="S846" s="50">
        <v>0.125</v>
      </c>
      <c r="T846" s="45">
        <v>0.05</v>
      </c>
      <c r="U846" s="51"/>
      <c r="V846" s="46"/>
      <c r="W846" s="51">
        <f>IF(NOTA[[#This Row],[HARGA/ CTN]]="",NOTA[[#This Row],[JUMLAH_H]],NOTA[[#This Row],[HARGA/ CTN]]*IF(NOTA[[#This Row],[C]]="",0,NOTA[[#This Row],[C]]))</f>
        <v>1152000</v>
      </c>
      <c r="X846" s="51">
        <f>IF(NOTA[[#This Row],[JUMLAH]]="","",NOTA[[#This Row],[JUMLAH]]*NOTA[[#This Row],[DISC 1]])</f>
        <v>144000</v>
      </c>
      <c r="Y846" s="51">
        <f>IF(NOTA[[#This Row],[JUMLAH]]="","",(NOTA[[#This Row],[JUMLAH]]-NOTA[[#This Row],[DISC 1-]])*NOTA[[#This Row],[DISC 2]])</f>
        <v>50400</v>
      </c>
      <c r="Z846" s="51">
        <f>IF(NOTA[[#This Row],[JUMLAH]]="","",NOTA[[#This Row],[DISC 1-]]+NOTA[[#This Row],[DISC 2-]])</f>
        <v>194400</v>
      </c>
      <c r="AA846" s="51">
        <f>IF(NOTA[[#This Row],[JUMLAH]]="","",NOTA[[#This Row],[JUMLAH]]-NOTA[[#This Row],[DISC]])</f>
        <v>957600</v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846" s="51">
        <f>IF(OR(NOTA[[#This Row],[QTY]]="",NOTA[[#This Row],[HARGA SATUAN]]="",),"",NOTA[[#This Row],[QTY]]*NOTA[[#This Row],[HARGA SATUAN]])</f>
        <v>1152000</v>
      </c>
      <c r="AG846" s="40">
        <f ca="1">IF(NOTA[ID_H]="","",INDEX(NOTA[TANGGAL],MATCH(,INDIRECT(ADDRESS(ROW(NOTA[TANGGAL]),COLUMN(NOTA[TANGGAL]))&amp;":"&amp;ADDRESS(ROW(),COLUMN(NOTA[TANGGAL]))),-1)))</f>
        <v>45142</v>
      </c>
      <c r="AH846" s="42" t="str">
        <f ca="1">IF(NOTA[[#This Row],[NAMA BARANG]]="","",INDEX(NOTA[SUPPLIER],MATCH(,INDIRECT(ADDRESS(ROW(NOTA[ID]),COLUMN(NOTA[ID]))&amp;":"&amp;ADDRESS(ROW(),COLUMN(NOTA[ID]))),-1)))</f>
        <v>ATALI MAKMUR</v>
      </c>
      <c r="AI846" s="42" t="str">
        <f ca="1">IF(NOTA[[#This Row],[ID_H]]="","",IF(NOTA[[#This Row],[FAKTUR]]="",INDIRECT(ADDRESS(ROW()-1,COLUMN())),NOTA[[#This Row],[FAKTUR]]))</f>
        <v>ARTO MORO</v>
      </c>
      <c r="AJ846" s="39" t="str">
        <f ca="1">IF(NOTA[[#This Row],[ID]]="","",COUNTIF(NOTA[ID_H],NOTA[[#This Row],[ID_H]]))</f>
        <v/>
      </c>
      <c r="AK846" s="39">
        <f ca="1">IF(NOTA[[#This Row],[TGL.NOTA]]="",IF(NOTA[[#This Row],[SUPPLIER_H]]="","",AK845),MONTH(NOTA[[#This Row],[TGL.NOTA]]))</f>
        <v>7</v>
      </c>
      <c r="AL846" s="39" t="str">
        <f>LOWER(SUBSTITUTE(SUBSTITUTE(SUBSTITUTE(SUBSTITUTE(SUBSTITUTE(SUBSTITUTE(SUBSTITUTE(SUBSTITUTE(SUBSTITUTE(NOTA[NAMA BARANG]," ",),".",""),"-",""),"(",""),")",""),",",""),"/",""),"""",""),"+",""))</f>
        <v>binderclip107cdjk</v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binderclip107cdjk11520000.1250.05</v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binderclip107cdjk11520000.1250.05</v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>
        <f>IF(NOTA[[#This Row],[CONCAT1]]="","",MATCH(NOTA[[#This Row],[CONCAT1]],[3]!db[NB NOTA_C],0))</f>
        <v>247</v>
      </c>
      <c r="AR846" s="39" t="b">
        <f>IF(NOTA[[#This Row],[QTY/ CTN]]="","",TRUE)</f>
        <v>1</v>
      </c>
      <c r="AS846" s="39" t="str">
        <f ca="1">IF(NOTA[[#This Row],[ID_H]]="","",IF(NOTA[[#This Row],[Column3]]=TRUE,NOTA[[#This Row],[QTY/ CTN]],INDEX([3]!db[QTY/ CTN],NOTA[[#This Row],[//DB]])))</f>
        <v>96 DRM (40 PCS)</v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binderclip107cdjk96drm40pcsartomoro</v>
      </c>
      <c r="AU846" s="39" t="e">
        <f ca="1">IF(NOTA[[#This Row],[ID_H]]="","",MATCH(NOTA[[#This Row],[NB NOTA_C_QTY]],[4]!db[NB NOTA_C_QTY+F],0))</f>
        <v>#REF!</v>
      </c>
      <c r="AV846" s="55">
        <f ca="1">IF(NOTA[[#This Row],[NB NOTA_C_QTY]]="","",ROW()-2)</f>
        <v>844</v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164</v>
      </c>
      <c r="E847" s="47"/>
      <c r="H847" s="48"/>
      <c r="K847" s="38">
        <v>5</v>
      </c>
      <c r="L847" s="38" t="s">
        <v>905</v>
      </c>
      <c r="M847" s="41">
        <v>5</v>
      </c>
      <c r="N847" s="39">
        <v>360</v>
      </c>
      <c r="O847" s="38" t="s">
        <v>263</v>
      </c>
      <c r="P847" s="42">
        <v>23000</v>
      </c>
      <c r="Q847" s="43"/>
      <c r="R847" s="49" t="s">
        <v>906</v>
      </c>
      <c r="S847" s="50">
        <v>0.125</v>
      </c>
      <c r="T847" s="45">
        <v>0.05</v>
      </c>
      <c r="U847" s="51"/>
      <c r="V847" s="46"/>
      <c r="W847" s="51">
        <f>IF(NOTA[[#This Row],[HARGA/ CTN]]="",NOTA[[#This Row],[JUMLAH_H]],NOTA[[#This Row],[HARGA/ CTN]]*IF(NOTA[[#This Row],[C]]="",0,NOTA[[#This Row],[C]]))</f>
        <v>8280000</v>
      </c>
      <c r="X847" s="51">
        <f>IF(NOTA[[#This Row],[JUMLAH]]="","",NOTA[[#This Row],[JUMLAH]]*NOTA[[#This Row],[DISC 1]])</f>
        <v>1035000</v>
      </c>
      <c r="Y847" s="51">
        <f>IF(NOTA[[#This Row],[JUMLAH]]="","",(NOTA[[#This Row],[JUMLAH]]-NOTA[[#This Row],[DISC 1-]])*NOTA[[#This Row],[DISC 2]])</f>
        <v>362250</v>
      </c>
      <c r="Z847" s="51">
        <f>IF(NOTA[[#This Row],[JUMLAH]]="","",NOTA[[#This Row],[DISC 1-]]+NOTA[[#This Row],[DISC 2-]])</f>
        <v>1397250</v>
      </c>
      <c r="AA847" s="51">
        <f>IF(NOTA[[#This Row],[JUMLAH]]="","",NOTA[[#This Row],[JUMLAH]]-NOTA[[#This Row],[DISC]])</f>
        <v>6882750</v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47" s="51">
        <f>IF(OR(NOTA[[#This Row],[QTY]]="",NOTA[[#This Row],[HARGA SATUAN]]="",),"",NOTA[[#This Row],[QTY]]*NOTA[[#This Row],[HARGA SATUAN]])</f>
        <v>8280000</v>
      </c>
      <c r="AG847" s="40">
        <f ca="1">IF(NOTA[ID_H]="","",INDEX(NOTA[TANGGAL],MATCH(,INDIRECT(ADDRESS(ROW(NOTA[TANGGAL]),COLUMN(NOTA[TANGGAL]))&amp;":"&amp;ADDRESS(ROW(),COLUMN(NOTA[TANGGAL]))),-1)))</f>
        <v>45142</v>
      </c>
      <c r="AH847" s="42" t="str">
        <f ca="1">IF(NOTA[[#This Row],[NAMA BARANG]]="","",INDEX(NOTA[SUPPLIER],MATCH(,INDIRECT(ADDRESS(ROW(NOTA[ID]),COLUMN(NOTA[ID]))&amp;":"&amp;ADDRESS(ROW(),COLUMN(NOTA[ID]))),-1)))</f>
        <v>ATALI MAKMUR</v>
      </c>
      <c r="AI847" s="42" t="str">
        <f ca="1">IF(NOTA[[#This Row],[ID_H]]="","",IF(NOTA[[#This Row],[FAKTUR]]="",INDIRECT(ADDRESS(ROW()-1,COLUMN())),NOTA[[#This Row],[FAKTUR]]))</f>
        <v>ARTO MORO</v>
      </c>
      <c r="AJ847" s="39" t="str">
        <f ca="1">IF(NOTA[[#This Row],[ID]]="","",COUNTIF(NOTA[ID_H],NOTA[[#This Row],[ID_H]]))</f>
        <v/>
      </c>
      <c r="AK847" s="39">
        <f ca="1">IF(NOTA[[#This Row],[TGL.NOTA]]="",IF(NOTA[[#This Row],[SUPPLIER_H]]="","",AK846),MONTH(NOTA[[#This Row],[TGL.NOTA]]))</f>
        <v>7</v>
      </c>
      <c r="AL84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>
        <f>IF(NOTA[[#This Row],[CONCAT1]]="","",MATCH(NOTA[[#This Row],[CONCAT1]],[3]!db[NB NOTA_C],0))</f>
        <v>1898</v>
      </c>
      <c r="AR847" s="39" t="b">
        <f>IF(NOTA[[#This Row],[QTY/ CTN]]="","",TRUE)</f>
        <v>1</v>
      </c>
      <c r="AS847" s="39" t="str">
        <f ca="1">IF(NOTA[[#This Row],[ID_H]]="","",IF(NOTA[[#This Row],[Column3]]=TRUE,NOTA[[#This Row],[QTY/ CTN]],INDEX([3]!db[QTY/ CTN],NOTA[[#This Row],[//DB]])))</f>
        <v>6 LSN</v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47" s="39" t="e">
        <f ca="1">IF(NOTA[[#This Row],[ID_H]]="","",MATCH(NOTA[[#This Row],[NB NOTA_C_QTY]],[4]!db[NB NOTA_C_QTY+F],0))</f>
        <v>#REF!</v>
      </c>
      <c r="AV847" s="55">
        <f ca="1">IF(NOTA[[#This Row],[NB NOTA_C_QTY]]="","",ROW()-2)</f>
        <v>845</v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164</v>
      </c>
      <c r="E848" s="47"/>
      <c r="H848" s="48"/>
      <c r="K848" s="38">
        <v>2</v>
      </c>
      <c r="L848" s="38" t="s">
        <v>907</v>
      </c>
      <c r="M848" s="41">
        <v>2</v>
      </c>
      <c r="N848" s="39">
        <v>12</v>
      </c>
      <c r="O848" s="38" t="s">
        <v>117</v>
      </c>
      <c r="P848" s="42">
        <v>187000</v>
      </c>
      <c r="Q848" s="43"/>
      <c r="R848" s="49" t="s">
        <v>908</v>
      </c>
      <c r="S848" s="50">
        <v>0.125</v>
      </c>
      <c r="T848" s="45">
        <v>0.05</v>
      </c>
      <c r="U848" s="51"/>
      <c r="V848" s="46"/>
      <c r="W848" s="51">
        <f>IF(NOTA[[#This Row],[HARGA/ CTN]]="",NOTA[[#This Row],[JUMLAH_H]],NOTA[[#This Row],[HARGA/ CTN]]*IF(NOTA[[#This Row],[C]]="",0,NOTA[[#This Row],[C]]))</f>
        <v>2244000</v>
      </c>
      <c r="X848" s="51">
        <f>IF(NOTA[[#This Row],[JUMLAH]]="","",NOTA[[#This Row],[JUMLAH]]*NOTA[[#This Row],[DISC 1]])</f>
        <v>280500</v>
      </c>
      <c r="Y848" s="51">
        <f>IF(NOTA[[#This Row],[JUMLAH]]="","",(NOTA[[#This Row],[JUMLAH]]-NOTA[[#This Row],[DISC 1-]])*NOTA[[#This Row],[DISC 2]])</f>
        <v>98175</v>
      </c>
      <c r="Z848" s="51">
        <f>IF(NOTA[[#This Row],[JUMLAH]]="","",NOTA[[#This Row],[DISC 1-]]+NOTA[[#This Row],[DISC 2-]])</f>
        <v>378675</v>
      </c>
      <c r="AA848" s="51">
        <f>IF(NOTA[[#This Row],[JUMLAH]]="","",NOTA[[#This Row],[JUMLAH]]-NOTA[[#This Row],[DISC]])</f>
        <v>1865325</v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848" s="51">
        <f>IF(OR(NOTA[[#This Row],[QTY]]="",NOTA[[#This Row],[HARGA SATUAN]]="",),"",NOTA[[#This Row],[QTY]]*NOTA[[#This Row],[HARGA SATUAN]])</f>
        <v>2244000</v>
      </c>
      <c r="AG848" s="40">
        <f ca="1">IF(NOTA[ID_H]="","",INDEX(NOTA[TANGGAL],MATCH(,INDIRECT(ADDRESS(ROW(NOTA[TANGGAL]),COLUMN(NOTA[TANGGAL]))&amp;":"&amp;ADDRESS(ROW(),COLUMN(NOTA[TANGGAL]))),-1)))</f>
        <v>45142</v>
      </c>
      <c r="AH848" s="42" t="str">
        <f ca="1">IF(NOTA[[#This Row],[NAMA BARANG]]="","",INDEX(NOTA[SUPPLIER],MATCH(,INDIRECT(ADDRESS(ROW(NOTA[ID]),COLUMN(NOTA[ID]))&amp;":"&amp;ADDRESS(ROW(),COLUMN(NOTA[ID]))),-1)))</f>
        <v>ATALI MAKMUR</v>
      </c>
      <c r="AI848" s="42" t="str">
        <f ca="1">IF(NOTA[[#This Row],[ID_H]]="","",IF(NOTA[[#This Row],[FAKTUR]]="",INDIRECT(ADDRESS(ROW()-1,COLUMN())),NOTA[[#This Row],[FAKTUR]]))</f>
        <v>ARTO MORO</v>
      </c>
      <c r="AJ848" s="39" t="str">
        <f ca="1">IF(NOTA[[#This Row],[ID]]="","",COUNTIF(NOTA[ID_H],NOTA[[#This Row],[ID_H]]))</f>
        <v/>
      </c>
      <c r="AK848" s="39">
        <f ca="1">IF(NOTA[[#This Row],[TGL.NOTA]]="",IF(NOTA[[#This Row],[SUPPLIER_H]]="","",AK847),MONTH(NOTA[[#This Row],[TGL.NOTA]]))</f>
        <v>7</v>
      </c>
      <c r="AL848" s="39" t="str">
        <f>LOWER(SUBSTITUTE(SUBSTITUTE(SUBSTITUTE(SUBSTITUTE(SUBSTITUTE(SUBSTITUTE(SUBSTITUTE(SUBSTITUTE(SUBSTITUTE(NOTA[NAMA BARANG]," ",),".",""),"-",""),"(",""),")",""),",",""),"/",""),"""",""),"+",""))</f>
        <v>staplerhd12n24jk</v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staplerhd12n24jk11220000.1250.05</v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>
        <f>IF(NOTA[[#This Row],[CONCAT1]]="","",MATCH(NOTA[[#This Row],[CONCAT1]],[3]!db[NB NOTA_C],0))</f>
        <v>2477</v>
      </c>
      <c r="AR848" s="39" t="b">
        <f>IF(NOTA[[#This Row],[QTY/ CTN]]="","",TRUE)</f>
        <v>1</v>
      </c>
      <c r="AS848" s="39" t="str">
        <f ca="1">IF(NOTA[[#This Row],[ID_H]]="","",IF(NOTA[[#This Row],[Column3]]=TRUE,NOTA[[#This Row],[QTY/ CTN]],INDEX([3]!db[QTY/ CTN],NOTA[[#This Row],[//DB]])))</f>
        <v>6 PCS</v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staplerhd12n24jk6pcsartomoro</v>
      </c>
      <c r="AU848" s="39" t="e">
        <f ca="1">IF(NOTA[[#This Row],[ID_H]]="","",MATCH(NOTA[[#This Row],[NB NOTA_C_QTY]],[4]!db[NB NOTA_C_QTY+F],0))</f>
        <v>#REF!</v>
      </c>
      <c r="AV848" s="55">
        <f ca="1">IF(NOTA[[#This Row],[NB NOTA_C_QTY]]="","",ROW()-2)</f>
        <v>846</v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>
        <f ca="1">IF(NOTA[[#This Row],[NAMA BARANG]]="","",INDEX(NOTA[ID],MATCH(,INDIRECT(ADDRESS(ROW(NOTA[ID]),COLUMN(NOTA[ID]))&amp;":"&amp;ADDRESS(ROW(),COLUMN(NOTA[ID]))),-1)))</f>
        <v>164</v>
      </c>
      <c r="E849" s="47"/>
      <c r="H849" s="48"/>
      <c r="K849" s="38">
        <v>2</v>
      </c>
      <c r="L849" s="38" t="s">
        <v>910</v>
      </c>
      <c r="M849" s="41">
        <v>2</v>
      </c>
      <c r="N849" s="39">
        <v>240</v>
      </c>
      <c r="O849" s="38" t="s">
        <v>117</v>
      </c>
      <c r="P849" s="42">
        <v>12950</v>
      </c>
      <c r="Q849" s="43"/>
      <c r="R849" s="49" t="s">
        <v>909</v>
      </c>
      <c r="S849" s="50">
        <v>0.125</v>
      </c>
      <c r="T849" s="45">
        <v>0.05</v>
      </c>
      <c r="U849" s="51"/>
      <c r="V849" s="46"/>
      <c r="W849" s="51">
        <f>IF(NOTA[[#This Row],[HARGA/ CTN]]="",NOTA[[#This Row],[JUMLAH_H]],NOTA[[#This Row],[HARGA/ CTN]]*IF(NOTA[[#This Row],[C]]="",0,NOTA[[#This Row],[C]]))</f>
        <v>3108000</v>
      </c>
      <c r="X849" s="51">
        <f>IF(NOTA[[#This Row],[JUMLAH]]="","",NOTA[[#This Row],[JUMLAH]]*NOTA[[#This Row],[DISC 1]])</f>
        <v>388500</v>
      </c>
      <c r="Y849" s="51">
        <f>IF(NOTA[[#This Row],[JUMLAH]]="","",(NOTA[[#This Row],[JUMLAH]]-NOTA[[#This Row],[DISC 1-]])*NOTA[[#This Row],[DISC 2]])</f>
        <v>135975</v>
      </c>
      <c r="Z849" s="51">
        <f>IF(NOTA[[#This Row],[JUMLAH]]="","",NOTA[[#This Row],[DISC 1-]]+NOTA[[#This Row],[DISC 2-]])</f>
        <v>524475</v>
      </c>
      <c r="AA849" s="51">
        <f>IF(NOTA[[#This Row],[JUMLAH]]="","",NOTA[[#This Row],[JUMLAH]]-NOTA[[#This Row],[DISC]])</f>
        <v>2583525</v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849" s="51">
        <f>IF(OR(NOTA[[#This Row],[QTY]]="",NOTA[[#This Row],[HARGA SATUAN]]="",),"",NOTA[[#This Row],[QTY]]*NOTA[[#This Row],[HARGA SATUAN]])</f>
        <v>3108000</v>
      </c>
      <c r="AG849" s="40">
        <f ca="1">IF(NOTA[ID_H]="","",INDEX(NOTA[TANGGAL],MATCH(,INDIRECT(ADDRESS(ROW(NOTA[TANGGAL]),COLUMN(NOTA[TANGGAL]))&amp;":"&amp;ADDRESS(ROW(),COLUMN(NOTA[TANGGAL]))),-1)))</f>
        <v>45142</v>
      </c>
      <c r="AH849" s="42" t="str">
        <f ca="1">IF(NOTA[[#This Row],[NAMA BARANG]]="","",INDEX(NOTA[SUPPLIER],MATCH(,INDIRECT(ADDRESS(ROW(NOTA[ID]),COLUMN(NOTA[ID]))&amp;":"&amp;ADDRESS(ROW(),COLUMN(NOTA[ID]))),-1)))</f>
        <v>ATALI MAKMUR</v>
      </c>
      <c r="AI849" s="42" t="str">
        <f ca="1">IF(NOTA[[#This Row],[ID_H]]="","",IF(NOTA[[#This Row],[FAKTUR]]="",INDIRECT(ADDRESS(ROW()-1,COLUMN())),NOTA[[#This Row],[FAKTUR]]))</f>
        <v>ARTO MORO</v>
      </c>
      <c r="AJ849" s="39" t="str">
        <f ca="1">IF(NOTA[[#This Row],[ID]]="","",COUNTIF(NOTA[ID_H],NOTA[[#This Row],[ID_H]]))</f>
        <v/>
      </c>
      <c r="AK849" s="39">
        <f ca="1">IF(NOTA[[#This Row],[TGL.NOTA]]="",IF(NOTA[[#This Row],[SUPPLIER_H]]="","",AK848),MONTH(NOTA[[#This Row],[TGL.NOTA]]))</f>
        <v>7</v>
      </c>
      <c r="AL849" s="39" t="str">
        <f>LOWER(SUBSTITUTE(SUBSTITUTE(SUBSTITUTE(SUBSTITUTE(SUBSTITUTE(SUBSTITUTE(SUBSTITUTE(SUBSTITUTE(SUBSTITUTE(NOTA[NAMA BARANG]," ",),".",""),"-",""),"(",""),")",""),",",""),"/",""),"""",""),"+",""))</f>
        <v>punch30xljk</v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>
        <f>IF(NOTA[[#This Row],[CONCAT1]]="","",MATCH(NOTA[[#This Row],[CONCAT1]],[3]!db[NB NOTA_C],0))</f>
        <v>2340</v>
      </c>
      <c r="AR849" s="39" t="b">
        <f>IF(NOTA[[#This Row],[QTY/ CTN]]="","",TRUE)</f>
        <v>1</v>
      </c>
      <c r="AS849" s="39" t="str">
        <f ca="1">IF(NOTA[[#This Row],[ID_H]]="","",IF(NOTA[[#This Row],[Column3]]=TRUE,NOTA[[#This Row],[QTY/ CTN]],INDEX([3]!db[QTY/ CTN],NOTA[[#This Row],[//DB]])))</f>
        <v>10 LSN</v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punch30xljk10lsnartomoro</v>
      </c>
      <c r="AU849" s="39" t="e">
        <f ca="1">IF(NOTA[[#This Row],[ID_H]]="","",MATCH(NOTA[[#This Row],[NB NOTA_C_QTY]],[4]!db[NB NOTA_C_QTY+F],0))</f>
        <v>#REF!</v>
      </c>
      <c r="AV849" s="55">
        <f ca="1">IF(NOTA[[#This Row],[NB NOTA_C_QTY]]="","",ROW()-2)</f>
        <v>847</v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>
        <f ca="1">IF(NOTA[[#This Row],[NAMA BARANG]]="","",INDEX(NOTA[ID],MATCH(,INDIRECT(ADDRESS(ROW(NOTA[ID]),COLUMN(NOTA[ID]))&amp;":"&amp;ADDRESS(ROW(),COLUMN(NOTA[ID]))),-1)))</f>
        <v>164</v>
      </c>
      <c r="E850" s="47"/>
      <c r="H850" s="48"/>
      <c r="K850" s="38">
        <v>2</v>
      </c>
      <c r="L850" s="38" t="s">
        <v>829</v>
      </c>
      <c r="M850" s="41">
        <v>2</v>
      </c>
      <c r="N850" s="39">
        <v>40</v>
      </c>
      <c r="O850" s="38" t="s">
        <v>305</v>
      </c>
      <c r="P850" s="42">
        <v>67800</v>
      </c>
      <c r="Q850" s="43"/>
      <c r="R850" s="49" t="s">
        <v>298</v>
      </c>
      <c r="S850" s="50">
        <v>0.125</v>
      </c>
      <c r="T850" s="45">
        <v>0.05</v>
      </c>
      <c r="U850" s="51"/>
      <c r="V850" s="46"/>
      <c r="W850" s="51">
        <f>IF(NOTA[[#This Row],[HARGA/ CTN]]="",NOTA[[#This Row],[JUMLAH_H]],NOTA[[#This Row],[HARGA/ CTN]]*IF(NOTA[[#This Row],[C]]="",0,NOTA[[#This Row],[C]]))</f>
        <v>2712000</v>
      </c>
      <c r="X850" s="51">
        <f>IF(NOTA[[#This Row],[JUMLAH]]="","",NOTA[[#This Row],[JUMLAH]]*NOTA[[#This Row],[DISC 1]])</f>
        <v>339000</v>
      </c>
      <c r="Y850" s="51">
        <f>IF(NOTA[[#This Row],[JUMLAH]]="","",(NOTA[[#This Row],[JUMLAH]]-NOTA[[#This Row],[DISC 1-]])*NOTA[[#This Row],[DISC 2]])</f>
        <v>118650</v>
      </c>
      <c r="Z850" s="51">
        <f>IF(NOTA[[#This Row],[JUMLAH]]="","",NOTA[[#This Row],[DISC 1-]]+NOTA[[#This Row],[DISC 2-]])</f>
        <v>457650</v>
      </c>
      <c r="AA850" s="51">
        <f>IF(NOTA[[#This Row],[JUMLAH]]="","",NOTA[[#This Row],[JUMLAH]]-NOTA[[#This Row],[DISC]])</f>
        <v>2254350</v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850" s="51">
        <f>IF(OR(NOTA[[#This Row],[QTY]]="",NOTA[[#This Row],[HARGA SATUAN]]="",),"",NOTA[[#This Row],[QTY]]*NOTA[[#This Row],[HARGA SATUAN]])</f>
        <v>2712000</v>
      </c>
      <c r="AG850" s="40">
        <f ca="1">IF(NOTA[ID_H]="","",INDEX(NOTA[TANGGAL],MATCH(,INDIRECT(ADDRESS(ROW(NOTA[TANGGAL]),COLUMN(NOTA[TANGGAL]))&amp;":"&amp;ADDRESS(ROW(),COLUMN(NOTA[TANGGAL]))),-1)))</f>
        <v>45142</v>
      </c>
      <c r="AH850" s="42" t="str">
        <f ca="1">IF(NOTA[[#This Row],[NAMA BARANG]]="","",INDEX(NOTA[SUPPLIER],MATCH(,INDIRECT(ADDRESS(ROW(NOTA[ID]),COLUMN(NOTA[ID]))&amp;":"&amp;ADDRESS(ROW(),COLUMN(NOTA[ID]))),-1)))</f>
        <v>ATALI MAKMUR</v>
      </c>
      <c r="AI850" s="42" t="str">
        <f ca="1">IF(NOTA[[#This Row],[ID_H]]="","",IF(NOTA[[#This Row],[FAKTUR]]="",INDIRECT(ADDRESS(ROW()-1,COLUMN())),NOTA[[#This Row],[FAKTUR]]))</f>
        <v>ARTO MORO</v>
      </c>
      <c r="AJ850" s="39" t="str">
        <f ca="1">IF(NOTA[[#This Row],[ID]]="","",COUNTIF(NOTA[ID_H],NOTA[[#This Row],[ID_H]]))</f>
        <v/>
      </c>
      <c r="AK850" s="39">
        <f ca="1">IF(NOTA[[#This Row],[TGL.NOTA]]="",IF(NOTA[[#This Row],[SUPPLIER_H]]="","",AK849),MONTH(NOTA[[#This Row],[TGL.NOTA]]))</f>
        <v>7</v>
      </c>
      <c r="AL850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>
        <f>IF(NOTA[[#This Row],[CONCAT1]]="","",MATCH(NOTA[[#This Row],[CONCAT1]],[3]!db[NB NOTA_C],0))</f>
        <v>251</v>
      </c>
      <c r="AR850" s="39" t="b">
        <f>IF(NOTA[[#This Row],[QTY/ CTN]]="","",TRUE)</f>
        <v>1</v>
      </c>
      <c r="AS850" s="39" t="str">
        <f ca="1">IF(NOTA[[#This Row],[ID_H]]="","",IF(NOTA[[#This Row],[Column3]]=TRUE,NOTA[[#This Row],[QTY/ CTN]],INDEX([3]!db[QTY/ CTN],NOTA[[#This Row],[//DB]])))</f>
        <v>20 GRS</v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850" s="39" t="e">
        <f ca="1">IF(NOTA[[#This Row],[ID_H]]="","",MATCH(NOTA[[#This Row],[NB NOTA_C_QTY]],[4]!db[NB NOTA_C_QTY+F],0))</f>
        <v>#REF!</v>
      </c>
      <c r="AV850" s="55">
        <f ca="1">IF(NOTA[[#This Row],[NB NOTA_C_QTY]]="","",ROW()-2)</f>
        <v>848</v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>
        <f ca="1">IF(NOTA[[#This Row],[NAMA BARANG]]="","",INDEX(NOTA[ID],MATCH(,INDIRECT(ADDRESS(ROW(NOTA[ID]),COLUMN(NOTA[ID]))&amp;":"&amp;ADDRESS(ROW(),COLUMN(NOTA[ID]))),-1)))</f>
        <v>164</v>
      </c>
      <c r="E851" s="47"/>
      <c r="H851" s="48"/>
      <c r="K851" s="38">
        <v>1</v>
      </c>
      <c r="L851" s="38" t="s">
        <v>911</v>
      </c>
      <c r="M851" s="41">
        <v>2</v>
      </c>
      <c r="N851" s="39">
        <v>20</v>
      </c>
      <c r="O851" s="38" t="s">
        <v>305</v>
      </c>
      <c r="P851" s="42">
        <v>115800</v>
      </c>
      <c r="Q851" s="43"/>
      <c r="R851" s="49" t="s">
        <v>299</v>
      </c>
      <c r="S851" s="50">
        <v>0.125</v>
      </c>
      <c r="T851" s="45">
        <v>0.05</v>
      </c>
      <c r="U851" s="51"/>
      <c r="V851" s="46"/>
      <c r="W851" s="51">
        <f>IF(NOTA[[#This Row],[HARGA/ CTN]]="",NOTA[[#This Row],[JUMLAH_H]],NOTA[[#This Row],[HARGA/ CTN]]*IF(NOTA[[#This Row],[C]]="",0,NOTA[[#This Row],[C]]))</f>
        <v>2316000</v>
      </c>
      <c r="X851" s="51">
        <f>IF(NOTA[[#This Row],[JUMLAH]]="","",NOTA[[#This Row],[JUMLAH]]*NOTA[[#This Row],[DISC 1]])</f>
        <v>289500</v>
      </c>
      <c r="Y851" s="51">
        <f>IF(NOTA[[#This Row],[JUMLAH]]="","",(NOTA[[#This Row],[JUMLAH]]-NOTA[[#This Row],[DISC 1-]])*NOTA[[#This Row],[DISC 2]])</f>
        <v>101325</v>
      </c>
      <c r="Z851" s="51">
        <f>IF(NOTA[[#This Row],[JUMLAH]]="","",NOTA[[#This Row],[DISC 1-]]+NOTA[[#This Row],[DISC 2-]])</f>
        <v>390825</v>
      </c>
      <c r="AA851" s="51">
        <f>IF(NOTA[[#This Row],[JUMLAH]]="","",NOTA[[#This Row],[JUMLAH]]-NOTA[[#This Row],[DISC]])</f>
        <v>1925175</v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F851" s="51">
        <f>IF(OR(NOTA[[#This Row],[QTY]]="",NOTA[[#This Row],[HARGA SATUAN]]="",),"",NOTA[[#This Row],[QTY]]*NOTA[[#This Row],[HARGA SATUAN]])</f>
        <v>2316000</v>
      </c>
      <c r="AG851" s="40">
        <f ca="1">IF(NOTA[ID_H]="","",INDEX(NOTA[TANGGAL],MATCH(,INDIRECT(ADDRESS(ROW(NOTA[TANGGAL]),COLUMN(NOTA[TANGGAL]))&amp;":"&amp;ADDRESS(ROW(),COLUMN(NOTA[TANGGAL]))),-1)))</f>
        <v>45142</v>
      </c>
      <c r="AH851" s="42" t="str">
        <f ca="1">IF(NOTA[[#This Row],[NAMA BARANG]]="","",INDEX(NOTA[SUPPLIER],MATCH(,INDIRECT(ADDRESS(ROW(NOTA[ID]),COLUMN(NOTA[ID]))&amp;":"&amp;ADDRESS(ROW(),COLUMN(NOTA[ID]))),-1)))</f>
        <v>ATALI MAKMUR</v>
      </c>
      <c r="AI851" s="42" t="str">
        <f ca="1">IF(NOTA[[#This Row],[ID_H]]="","",IF(NOTA[[#This Row],[FAKTUR]]="",INDIRECT(ADDRESS(ROW()-1,COLUMN())),NOTA[[#This Row],[FAKTUR]]))</f>
        <v>ARTO MORO</v>
      </c>
      <c r="AJ851" s="39" t="str">
        <f ca="1">IF(NOTA[[#This Row],[ID]]="","",COUNTIF(NOTA[ID_H],NOTA[[#This Row],[ID_H]]))</f>
        <v/>
      </c>
      <c r="AK851" s="39">
        <f ca="1">IF(NOTA[[#This Row],[TGL.NOTA]]="",IF(NOTA[[#This Row],[SUPPLIER_H]]="","",AK850),MONTH(NOTA[[#This Row],[TGL.NOTA]]))</f>
        <v>7</v>
      </c>
      <c r="AL851" s="39" t="str">
        <f>LOWER(SUBSTITUTE(SUBSTITUTE(SUBSTITUTE(SUBSTITUTE(SUBSTITUTE(SUBSTITUTE(SUBSTITUTE(SUBSTITUTE(SUBSTITUTE(NOTA[NAMA BARANG]," ",),".",""),"-",""),"(",""),")",""),",",""),"/",""),"""",""),"+",""))</f>
        <v>binderclip200jk</v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>
        <f>IF(NOTA[[#This Row],[CONCAT1]]="","",MATCH(NOTA[[#This Row],[CONCAT1]],[3]!db[NB NOTA_C],0))</f>
        <v>253</v>
      </c>
      <c r="AR851" s="39" t="b">
        <f>IF(NOTA[[#This Row],[QTY/ CTN]]="","",TRUE)</f>
        <v>1</v>
      </c>
      <c r="AS851" s="39" t="str">
        <f ca="1">IF(NOTA[[#This Row],[ID_H]]="","",IF(NOTA[[#This Row],[Column3]]=TRUE,NOTA[[#This Row],[QTY/ CTN]],INDEX([3]!db[QTY/ CTN],NOTA[[#This Row],[//DB]])))</f>
        <v>10 GRS</v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U851" s="39" t="e">
        <f ca="1">IF(NOTA[[#This Row],[ID_H]]="","",MATCH(NOTA[[#This Row],[NB NOTA_C_QTY]],[4]!db[NB NOTA_C_QTY+F],0))</f>
        <v>#REF!</v>
      </c>
      <c r="AV851" s="55">
        <f ca="1">IF(NOTA[[#This Row],[NB NOTA_C_QTY]]="","",ROW()-2)</f>
        <v>849</v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164</v>
      </c>
      <c r="E852" s="47"/>
      <c r="H852" s="48"/>
      <c r="K852" s="38">
        <v>4</v>
      </c>
      <c r="L852" s="38" t="s">
        <v>912</v>
      </c>
      <c r="M852" s="41">
        <v>4</v>
      </c>
      <c r="N852" s="39">
        <v>20</v>
      </c>
      <c r="O852" s="38" t="s">
        <v>305</v>
      </c>
      <c r="P852" s="42">
        <v>177000</v>
      </c>
      <c r="Q852" s="43"/>
      <c r="R852" s="49" t="s">
        <v>302</v>
      </c>
      <c r="S852" s="50">
        <v>0.125</v>
      </c>
      <c r="T852" s="45">
        <v>0.05</v>
      </c>
      <c r="U852" s="51"/>
      <c r="V852" s="46"/>
      <c r="W852" s="51">
        <f>IF(NOTA[[#This Row],[HARGA/ CTN]]="",NOTA[[#This Row],[JUMLAH_H]],NOTA[[#This Row],[HARGA/ CTN]]*IF(NOTA[[#This Row],[C]]="",0,NOTA[[#This Row],[C]]))</f>
        <v>3540000</v>
      </c>
      <c r="X852" s="51">
        <f>IF(NOTA[[#This Row],[JUMLAH]]="","",NOTA[[#This Row],[JUMLAH]]*NOTA[[#This Row],[DISC 1]])</f>
        <v>442500</v>
      </c>
      <c r="Y852" s="51">
        <f>IF(NOTA[[#This Row],[JUMLAH]]="","",(NOTA[[#This Row],[JUMLAH]]-NOTA[[#This Row],[DISC 1-]])*NOTA[[#This Row],[DISC 2]])</f>
        <v>154875</v>
      </c>
      <c r="Z852" s="51">
        <f>IF(NOTA[[#This Row],[JUMLAH]]="","",NOTA[[#This Row],[DISC 1-]]+NOTA[[#This Row],[DISC 2-]])</f>
        <v>597375</v>
      </c>
      <c r="AA852" s="51">
        <f>IF(NOTA[[#This Row],[JUMLAH]]="","",NOTA[[#This Row],[JUMLAH]]-NOTA[[#This Row],[DISC]])</f>
        <v>2942625</v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852" s="51">
        <f>IF(OR(NOTA[[#This Row],[QTY]]="",NOTA[[#This Row],[HARGA SATUAN]]="",),"",NOTA[[#This Row],[QTY]]*NOTA[[#This Row],[HARGA SATUAN]])</f>
        <v>3540000</v>
      </c>
      <c r="AG852" s="40">
        <f ca="1">IF(NOTA[ID_H]="","",INDEX(NOTA[TANGGAL],MATCH(,INDIRECT(ADDRESS(ROW(NOTA[TANGGAL]),COLUMN(NOTA[TANGGAL]))&amp;":"&amp;ADDRESS(ROW(),COLUMN(NOTA[TANGGAL]))),-1)))</f>
        <v>45142</v>
      </c>
      <c r="AH852" s="42" t="str">
        <f ca="1">IF(NOTA[[#This Row],[NAMA BARANG]]="","",INDEX(NOTA[SUPPLIER],MATCH(,INDIRECT(ADDRESS(ROW(NOTA[ID]),COLUMN(NOTA[ID]))&amp;":"&amp;ADDRESS(ROW(),COLUMN(NOTA[ID]))),-1)))</f>
        <v>ATALI MAKMUR</v>
      </c>
      <c r="AI852" s="42" t="str">
        <f ca="1">IF(NOTA[[#This Row],[ID_H]]="","",IF(NOTA[[#This Row],[FAKTUR]]="",INDIRECT(ADDRESS(ROW()-1,COLUMN())),NOTA[[#This Row],[FAKTUR]]))</f>
        <v>ARTO MORO</v>
      </c>
      <c r="AJ852" s="39" t="str">
        <f ca="1">IF(NOTA[[#This Row],[ID]]="","",COUNTIF(NOTA[ID_H],NOTA[[#This Row],[ID_H]]))</f>
        <v/>
      </c>
      <c r="AK852" s="39">
        <f ca="1">IF(NOTA[[#This Row],[TGL.NOTA]]="",IF(NOTA[[#This Row],[SUPPLIER_H]]="","",AK851),MONTH(NOTA[[#This Row],[TGL.NOTA]]))</f>
        <v>7</v>
      </c>
      <c r="AL852" s="39" t="str">
        <f>LOWER(SUBSTITUTE(SUBSTITUTE(SUBSTITUTE(SUBSTITUTE(SUBSTITUTE(SUBSTITUTE(SUBSTITUTE(SUBSTITUTE(SUBSTITUTE(NOTA[NAMA BARANG]," ",),".",""),"-",""),"(",""),")",""),",",""),"/",""),"""",""),"+",""))</f>
        <v>binderclip260jk</v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>
        <f>IF(NOTA[[#This Row],[CONCAT1]]="","",MATCH(NOTA[[#This Row],[CONCAT1]],[3]!db[NB NOTA_C],0))</f>
        <v>255</v>
      </c>
      <c r="AR852" s="39" t="b">
        <f>IF(NOTA[[#This Row],[QTY/ CTN]]="","",TRUE)</f>
        <v>1</v>
      </c>
      <c r="AS852" s="39" t="str">
        <f ca="1">IF(NOTA[[#This Row],[ID_H]]="","",IF(NOTA[[#This Row],[Column3]]=TRUE,NOTA[[#This Row],[QTY/ CTN]],INDEX([3]!db[QTY/ CTN],NOTA[[#This Row],[//DB]])))</f>
        <v>5 GRS</v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U852" s="39" t="e">
        <f ca="1">IF(NOTA[[#This Row],[ID_H]]="","",MATCH(NOTA[[#This Row],[NB NOTA_C_QTY]],[4]!db[NB NOTA_C_QTY+F],0))</f>
        <v>#REF!</v>
      </c>
      <c r="AV852" s="55">
        <f ca="1">IF(NOTA[[#This Row],[NB NOTA_C_QTY]]="","",ROW()-2)</f>
        <v>850</v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164</v>
      </c>
      <c r="E853" s="47"/>
      <c r="H853" s="48"/>
      <c r="L853" s="38" t="s">
        <v>124</v>
      </c>
      <c r="N853" s="39">
        <v>48</v>
      </c>
      <c r="O853" s="38" t="s">
        <v>152</v>
      </c>
      <c r="P853" s="42">
        <v>13200</v>
      </c>
      <c r="Q853" s="43"/>
      <c r="R853" s="49" t="s">
        <v>538</v>
      </c>
      <c r="S853" s="50">
        <v>0.125</v>
      </c>
      <c r="T853" s="45">
        <v>0.05</v>
      </c>
      <c r="U853" s="51">
        <v>526680</v>
      </c>
      <c r="V853" s="46"/>
      <c r="W853" s="51">
        <f>IF(NOTA[[#This Row],[HARGA/ CTN]]="",NOTA[[#This Row],[JUMLAH_H]],NOTA[[#This Row],[HARGA/ CTN]]*IF(NOTA[[#This Row],[C]]="",0,NOTA[[#This Row],[C]]))</f>
        <v>633600</v>
      </c>
      <c r="X853" s="51">
        <f>IF(NOTA[[#This Row],[JUMLAH]]="","",NOTA[[#This Row],[JUMLAH]]*NOTA[[#This Row],[DISC 1]])</f>
        <v>79200</v>
      </c>
      <c r="Y853" s="51">
        <f>IF(NOTA[[#This Row],[JUMLAH]]="","",(NOTA[[#This Row],[JUMLAH]]-NOTA[[#This Row],[DISC 1-]])*NOTA[[#This Row],[DISC 2]])</f>
        <v>27720</v>
      </c>
      <c r="Z853" s="51">
        <f>IF(NOTA[[#This Row],[JUMLAH]]="","",NOTA[[#This Row],[DISC 1-]]+NOTA[[#This Row],[DISC 2-]])</f>
        <v>106920</v>
      </c>
      <c r="AA853" s="51">
        <f>IF(NOTA[[#This Row],[JUMLAH]]="","",NOTA[[#This Row],[JUMLAH]]-NOTA[[#This Row],[DISC]])</f>
        <v>526680</v>
      </c>
      <c r="AB853" s="51"/>
      <c r="AC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4691700</v>
      </c>
      <c r="AD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19989900</v>
      </c>
      <c r="AE853" s="42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F853" s="51">
        <f>IF(OR(NOTA[[#This Row],[QTY]]="",NOTA[[#This Row],[HARGA SATUAN]]="",),"",NOTA[[#This Row],[QTY]]*NOTA[[#This Row],[HARGA SATUAN]])</f>
        <v>633600</v>
      </c>
      <c r="AG853" s="40">
        <f ca="1">IF(NOTA[ID_H]="","",INDEX(NOTA[TANGGAL],MATCH(,INDIRECT(ADDRESS(ROW(NOTA[TANGGAL]),COLUMN(NOTA[TANGGAL]))&amp;":"&amp;ADDRESS(ROW(),COLUMN(NOTA[TANGGAL]))),-1)))</f>
        <v>45142</v>
      </c>
      <c r="AH853" s="42" t="str">
        <f ca="1">IF(NOTA[[#This Row],[NAMA BARANG]]="","",INDEX(NOTA[SUPPLIER],MATCH(,INDIRECT(ADDRESS(ROW(NOTA[ID]),COLUMN(NOTA[ID]))&amp;":"&amp;ADDRESS(ROW(),COLUMN(NOTA[ID]))),-1)))</f>
        <v>ATALI MAKMUR</v>
      </c>
      <c r="AI853" s="42" t="str">
        <f ca="1">IF(NOTA[[#This Row],[ID_H]]="","",IF(NOTA[[#This Row],[FAKTUR]]="",INDIRECT(ADDRESS(ROW()-1,COLUMN())),NOTA[[#This Row],[FAKTUR]]))</f>
        <v>ARTO MORO</v>
      </c>
      <c r="AJ853" s="39" t="str">
        <f ca="1">IF(NOTA[[#This Row],[ID]]="","",COUNTIF(NOTA[ID_H],NOTA[[#This Row],[ID_H]]))</f>
        <v/>
      </c>
      <c r="AK853" s="39">
        <f ca="1">IF(NOTA[[#This Row],[TGL.NOTA]]="",IF(NOTA[[#This Row],[SUPPLIER_H]]="","",AK852),MONTH(NOTA[[#This Row],[TGL.NOTA]]))</f>
        <v>7</v>
      </c>
      <c r="AL853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>
        <f>IF(NOTA[[#This Row],[CONCAT1]]="","",MATCH(NOTA[[#This Row],[CONCAT1]],[3]!db[NB NOTA_C],0))</f>
        <v>101</v>
      </c>
      <c r="AR853" s="39" t="b">
        <f>IF(NOTA[[#This Row],[QTY/ CTN]]="","",TRUE)</f>
        <v>1</v>
      </c>
      <c r="AS853" s="39" t="str">
        <f ca="1">IF(NOTA[[#This Row],[ID_H]]="","",IF(NOTA[[#This Row],[Column3]]=TRUE,NOTA[[#This Row],[QTY/ CTN]],INDEX([3]!db[QTY/ CTN],NOTA[[#This Row],[//DB]])))</f>
        <v>144 LSN</v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853" s="39" t="e">
        <f ca="1">IF(NOTA[[#This Row],[ID_H]]="","",MATCH(NOTA[[#This Row],[NB NOTA_C_QTY]],[4]!db[NB NOTA_C_QTY+F],0))</f>
        <v>#REF!</v>
      </c>
      <c r="AV853" s="55">
        <f ca="1">IF(NOTA[[#This Row],[NB NOTA_C_QTY]]="","",ROW()-2)</f>
        <v>851</v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>
        <f ca="1">IF(INDIRECT(ADDRESS(ROW()-1,COLUMN(NOTA[[#Headers],[ID]])))="ID",1,IF(NOTA[[#This Row],[FAKTUR]]="","",COUNT(INDIRECT(ADDRESS(ROW(NOTA[ID]),COLUMN(NOTA[ID]))&amp;":"&amp;ADDRESS(ROW()-1,COLUMN(NOTA[ID]))))+1))</f>
        <v>165</v>
      </c>
      <c r="B8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ATA_0408_430-2</v>
      </c>
      <c r="C855" s="39" t="e">
        <f ca="1">IF(NOTA[[#This Row],[ID_P]]="","",MATCH(NOTA[[#This Row],[ID_P]],[1]!B_MSK[N_ID],0))</f>
        <v>#REF!</v>
      </c>
      <c r="D855" s="39">
        <f ca="1">IF(NOTA[[#This Row],[NAMA BARANG]]="","",INDEX(NOTA[ID],MATCH(,INDIRECT(ADDRESS(ROW(NOTA[ID]),COLUMN(NOTA[ID]))&amp;":"&amp;ADDRESS(ROW(),COLUMN(NOTA[ID]))),-1)))</f>
        <v>165</v>
      </c>
      <c r="E855" s="47">
        <v>45142</v>
      </c>
      <c r="F855" s="38" t="s">
        <v>24</v>
      </c>
      <c r="G855" s="38" t="s">
        <v>23</v>
      </c>
      <c r="H855" s="48" t="s">
        <v>913</v>
      </c>
      <c r="J855" s="40">
        <v>45138</v>
      </c>
      <c r="K855" s="38">
        <v>2</v>
      </c>
      <c r="L855" s="38" t="s">
        <v>264</v>
      </c>
      <c r="M855" s="41">
        <v>3</v>
      </c>
      <c r="N855" s="39">
        <v>216</v>
      </c>
      <c r="O855" s="38" t="s">
        <v>263</v>
      </c>
      <c r="P855" s="42">
        <v>23000</v>
      </c>
      <c r="Q855" s="43"/>
      <c r="R855" s="49" t="s">
        <v>906</v>
      </c>
      <c r="S855" s="50">
        <v>0.125</v>
      </c>
      <c r="T855" s="45">
        <v>0.05</v>
      </c>
      <c r="U855" s="51"/>
      <c r="V855" s="46"/>
      <c r="W855" s="51">
        <f>IF(NOTA[[#This Row],[HARGA/ CTN]]="",NOTA[[#This Row],[JUMLAH_H]],NOTA[[#This Row],[HARGA/ CTN]]*IF(NOTA[[#This Row],[C]]="",0,NOTA[[#This Row],[C]]))</f>
        <v>4968000</v>
      </c>
      <c r="X855" s="51">
        <f>IF(NOTA[[#This Row],[JUMLAH]]="","",NOTA[[#This Row],[JUMLAH]]*NOTA[[#This Row],[DISC 1]])</f>
        <v>621000</v>
      </c>
      <c r="Y855" s="51">
        <f>IF(NOTA[[#This Row],[JUMLAH]]="","",(NOTA[[#This Row],[JUMLAH]]-NOTA[[#This Row],[DISC 1-]])*NOTA[[#This Row],[DISC 2]])</f>
        <v>217350</v>
      </c>
      <c r="Z855" s="51">
        <f>IF(NOTA[[#This Row],[JUMLAH]]="","",NOTA[[#This Row],[DISC 1-]]+NOTA[[#This Row],[DISC 2-]])</f>
        <v>838350</v>
      </c>
      <c r="AA855" s="51">
        <f>IF(NOTA[[#This Row],[JUMLAH]]="","",NOTA[[#This Row],[JUMLAH]]-NOTA[[#This Row],[DISC]])</f>
        <v>4129650</v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55" s="51">
        <f>IF(OR(NOTA[[#This Row],[QTY]]="",NOTA[[#This Row],[HARGA SATUAN]]="",),"",NOTA[[#This Row],[QTY]]*NOTA[[#This Row],[HARGA SATUAN]])</f>
        <v>4968000</v>
      </c>
      <c r="AG855" s="40">
        <f ca="1">IF(NOTA[ID_H]="","",INDEX(NOTA[TANGGAL],MATCH(,INDIRECT(ADDRESS(ROW(NOTA[TANGGAL]),COLUMN(NOTA[TANGGAL]))&amp;":"&amp;ADDRESS(ROW(),COLUMN(NOTA[TANGGAL]))),-1)))</f>
        <v>45142</v>
      </c>
      <c r="AH855" s="42" t="str">
        <f ca="1">IF(NOTA[[#This Row],[NAMA BARANG]]="","",INDEX(NOTA[SUPPLIER],MATCH(,INDIRECT(ADDRESS(ROW(NOTA[ID]),COLUMN(NOTA[ID]))&amp;":"&amp;ADDRESS(ROW(),COLUMN(NOTA[ID]))),-1)))</f>
        <v>ATALI MAKMUR</v>
      </c>
      <c r="AI855" s="42" t="str">
        <f ca="1">IF(NOTA[[#This Row],[ID_H]]="","",IF(NOTA[[#This Row],[FAKTUR]]="",INDIRECT(ADDRESS(ROW()-1,COLUMN())),NOTA[[#This Row],[FAKTUR]]))</f>
        <v>ARTO MORO</v>
      </c>
      <c r="AJ855" s="39">
        <f ca="1">IF(NOTA[[#This Row],[ID]]="","",COUNTIF(NOTA[ID_H],NOTA[[#This Row],[ID_H]]))</f>
        <v>2</v>
      </c>
      <c r="AK855" s="39">
        <f>IF(NOTA[[#This Row],[TGL.NOTA]]="",IF(NOTA[[#This Row],[SUPPLIER_H]]="","",AK854),MONTH(NOTA[[#This Row],[TGL.NOTA]]))</f>
        <v>7</v>
      </c>
      <c r="AL85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MOROSA23071343045138oilpastelop18sppcaseseaworldjk</v>
      </c>
      <c r="AP855" s="39" t="e">
        <f>IF(NOTA[[#This Row],[CONCAT4]]="","",_xlfn.IFNA(MATCH(NOTA[[#This Row],[CONCAT4]],[2]!RAW[CONCAT_H],0),FALSE))</f>
        <v>#REF!</v>
      </c>
      <c r="AQ855" s="39">
        <f>IF(NOTA[[#This Row],[CONCAT1]]="","",MATCH(NOTA[[#This Row],[CONCAT1]],[3]!db[NB NOTA_C],0))</f>
        <v>1898</v>
      </c>
      <c r="AR855" s="39" t="b">
        <f>IF(NOTA[[#This Row],[QTY/ CTN]]="","",TRUE)</f>
        <v>1</v>
      </c>
      <c r="AS855" s="39" t="str">
        <f ca="1">IF(NOTA[[#This Row],[ID_H]]="","",IF(NOTA[[#This Row],[Column3]]=TRUE,NOTA[[#This Row],[QTY/ CTN]],INDEX([3]!db[QTY/ CTN],NOTA[[#This Row],[//DB]])))</f>
        <v>6 LSN</v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55" s="39" t="e">
        <f ca="1">IF(NOTA[[#This Row],[ID_H]]="","",MATCH(NOTA[[#This Row],[NB NOTA_C_QTY]],[4]!db[NB NOTA_C_QTY+F],0))</f>
        <v>#REF!</v>
      </c>
      <c r="AV855" s="55">
        <f ca="1">IF(NOTA[[#This Row],[NB NOTA_C_QTY]]="","",ROW()-2)</f>
        <v>853</v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165</v>
      </c>
      <c r="E856" s="47"/>
      <c r="H856" s="48"/>
      <c r="K856" s="38">
        <v>1</v>
      </c>
      <c r="L856" s="38" t="s">
        <v>267</v>
      </c>
      <c r="M856" s="41">
        <v>2</v>
      </c>
      <c r="N856" s="39">
        <v>48</v>
      </c>
      <c r="O856" s="38" t="s">
        <v>263</v>
      </c>
      <c r="P856" s="42">
        <v>58900</v>
      </c>
      <c r="Q856" s="43"/>
      <c r="R856" s="49" t="s">
        <v>914</v>
      </c>
      <c r="S856" s="50">
        <v>0.125</v>
      </c>
      <c r="T856" s="45">
        <v>0.05</v>
      </c>
      <c r="U856" s="51"/>
      <c r="V856" s="46"/>
      <c r="W856" s="51">
        <f>IF(NOTA[[#This Row],[HARGA/ CTN]]="",NOTA[[#This Row],[JUMLAH_H]],NOTA[[#This Row],[HARGA/ CTN]]*IF(NOTA[[#This Row],[C]]="",0,NOTA[[#This Row],[C]]))</f>
        <v>2827200</v>
      </c>
      <c r="X856" s="51">
        <f>IF(NOTA[[#This Row],[JUMLAH]]="","",NOTA[[#This Row],[JUMLAH]]*NOTA[[#This Row],[DISC 1]])</f>
        <v>353400</v>
      </c>
      <c r="Y856" s="51">
        <f>IF(NOTA[[#This Row],[JUMLAH]]="","",(NOTA[[#This Row],[JUMLAH]]-NOTA[[#This Row],[DISC 1-]])*NOTA[[#This Row],[DISC 2]])</f>
        <v>123690</v>
      </c>
      <c r="Z856" s="51">
        <f>IF(NOTA[[#This Row],[JUMLAH]]="","",NOTA[[#This Row],[DISC 1-]]+NOTA[[#This Row],[DISC 2-]])</f>
        <v>477090</v>
      </c>
      <c r="AA856" s="51">
        <f>IF(NOTA[[#This Row],[JUMLAH]]="","",NOTA[[#This Row],[JUMLAH]]-NOTA[[#This Row],[DISC]])</f>
        <v>2350110</v>
      </c>
      <c r="AB856" s="51"/>
      <c r="AC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1315440</v>
      </c>
      <c r="AD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6479760</v>
      </c>
      <c r="AE856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856" s="51">
        <f>IF(OR(NOTA[[#This Row],[QTY]]="",NOTA[[#This Row],[HARGA SATUAN]]="",),"",NOTA[[#This Row],[QTY]]*NOTA[[#This Row],[HARGA SATUAN]])</f>
        <v>2827200</v>
      </c>
      <c r="AG856" s="40">
        <f ca="1">IF(NOTA[ID_H]="","",INDEX(NOTA[TANGGAL],MATCH(,INDIRECT(ADDRESS(ROW(NOTA[TANGGAL]),COLUMN(NOTA[TANGGAL]))&amp;":"&amp;ADDRESS(ROW(),COLUMN(NOTA[TANGGAL]))),-1)))</f>
        <v>45142</v>
      </c>
      <c r="AH856" s="42" t="str">
        <f ca="1">IF(NOTA[[#This Row],[NAMA BARANG]]="","",INDEX(NOTA[SUPPLIER],MATCH(,INDIRECT(ADDRESS(ROW(NOTA[ID]),COLUMN(NOTA[ID]))&amp;":"&amp;ADDRESS(ROW(),COLUMN(NOTA[ID]))),-1)))</f>
        <v>ATALI MAKMUR</v>
      </c>
      <c r="AI856" s="42" t="str">
        <f ca="1">IF(NOTA[[#This Row],[ID_H]]="","",IF(NOTA[[#This Row],[FAKTUR]]="",INDIRECT(ADDRESS(ROW()-1,COLUMN())),NOTA[[#This Row],[FAKTUR]]))</f>
        <v>ARTO MORO</v>
      </c>
      <c r="AJ856" s="39" t="str">
        <f ca="1">IF(NOTA[[#This Row],[ID]]="","",COUNTIF(NOTA[ID_H],NOTA[[#This Row],[ID_H]]))</f>
        <v/>
      </c>
      <c r="AK856" s="39">
        <f ca="1">IF(NOTA[[#This Row],[TGL.NOTA]]="",IF(NOTA[[#This Row],[SUPPLIER_H]]="","",AK855),MONTH(NOTA[[#This Row],[TGL.NOTA]]))</f>
        <v>7</v>
      </c>
      <c r="AL856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>
        <f>IF(NOTA[[#This Row],[CONCAT1]]="","",MATCH(NOTA[[#This Row],[CONCAT1]],[3]!db[NB NOTA_C],0))</f>
        <v>1901</v>
      </c>
      <c r="AR856" s="39" t="b">
        <f>IF(NOTA[[#This Row],[QTY/ CTN]]="","",TRUE)</f>
        <v>1</v>
      </c>
      <c r="AS856" s="39" t="str">
        <f ca="1">IF(NOTA[[#This Row],[ID_H]]="","",IF(NOTA[[#This Row],[Column3]]=TRUE,NOTA[[#This Row],[QTY/ CTN]],INDEX([3]!db[QTY/ CTN],NOTA[[#This Row],[//DB]])))</f>
        <v>4 BOX (6 SET)</v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856" s="39" t="e">
        <f ca="1">IF(NOTA[[#This Row],[ID_H]]="","",MATCH(NOTA[[#This Row],[NB NOTA_C_QTY]],[4]!db[NB NOTA_C_QTY+F],0))</f>
        <v>#REF!</v>
      </c>
      <c r="AV856" s="55">
        <f ca="1">IF(NOTA[[#This Row],[NB NOTA_C_QTY]]="","",ROW()-2)</f>
        <v>854</v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Row],[SUPPLIER_H]]="","",#REF!),MONTH(NOTA[[#This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>
        <f ca="1">IF(INDIRECT(ADDRESS(ROW()-1,COLUMN(NOTA[[#Headers],[ID]])))="ID",1,IF(NOTA[[#This Row],[FAKTUR]]="","",COUNT(INDIRECT(ADDRESS(ROW(NOTA[ID]),COLUMN(NOTA[ID]))&amp;":"&amp;ADDRESS(ROW()-1,COLUMN(NOTA[ID]))))+1))</f>
        <v>166</v>
      </c>
      <c r="B8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JAY_0208_III-4</v>
      </c>
      <c r="C858" s="39" t="e">
        <f ca="1">IF(NOTA[[#This Row],[ID_P]]="","",MATCH(NOTA[[#This Row],[ID_P]],[1]!B_MSK[N_ID],0))</f>
        <v>#REF!</v>
      </c>
      <c r="D858" s="39">
        <f ca="1">IF(NOTA[[#This Row],[NAMA BARANG]]="","",INDEX(NOTA[ID],MATCH(,INDIRECT(ADDRESS(ROW(NOTA[ID]),COLUMN(NOTA[ID]))&amp;":"&amp;ADDRESS(ROW(),COLUMN(NOTA[ID]))),-1)))</f>
        <v>166</v>
      </c>
      <c r="E858" s="47">
        <v>45140</v>
      </c>
      <c r="F858" s="38" t="s">
        <v>915</v>
      </c>
      <c r="G858" s="38" t="s">
        <v>145</v>
      </c>
      <c r="H858" s="48" t="s">
        <v>916</v>
      </c>
      <c r="J858" s="40">
        <v>45139</v>
      </c>
      <c r="L858" s="38" t="s">
        <v>917</v>
      </c>
      <c r="M858" s="41">
        <v>25</v>
      </c>
      <c r="N858" s="39">
        <v>300</v>
      </c>
      <c r="O858" s="38" t="s">
        <v>117</v>
      </c>
      <c r="P858" s="42">
        <v>130000</v>
      </c>
      <c r="Q858" s="43"/>
      <c r="R858" s="49" t="s">
        <v>250</v>
      </c>
      <c r="S858" s="50">
        <v>0.05</v>
      </c>
      <c r="U858" s="51"/>
      <c r="V858" s="46"/>
      <c r="W858" s="51">
        <f>IF(NOTA[[#This Row],[HARGA/ CTN]]="",NOTA[[#This Row],[JUMLAH_H]],NOTA[[#This Row],[HARGA/ CTN]]*IF(NOTA[[#This Row],[C]]="",0,NOTA[[#This Row],[C]]))</f>
        <v>39000000</v>
      </c>
      <c r="X858" s="51">
        <f>IF(NOTA[[#This Row],[JUMLAH]]="","",NOTA[[#This Row],[JUMLAH]]*NOTA[[#This Row],[DISC 1]])</f>
        <v>1950000</v>
      </c>
      <c r="Y858" s="51">
        <f>IF(NOTA[[#This Row],[JUMLAH]]="","",(NOTA[[#This Row],[JUMLAH]]-NOTA[[#This Row],[DISC 1-]])*NOTA[[#This Row],[DISC 2]])</f>
        <v>0</v>
      </c>
      <c r="Z858" s="51">
        <f>IF(NOTA[[#This Row],[JUMLAH]]="","",NOTA[[#This Row],[DISC 1-]]+NOTA[[#This Row],[DISC 2-]])</f>
        <v>1950000</v>
      </c>
      <c r="AA858" s="51">
        <f>IF(NOTA[[#This Row],[JUMLAH]]="","",NOTA[[#This Row],[JUMLAH]]-NOTA[[#This Row],[DISC]])</f>
        <v>37050000</v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8" s="51">
        <f>IF(OR(NOTA[[#This Row],[QTY]]="",NOTA[[#This Row],[HARGA SATUAN]]="",),"",NOTA[[#This Row],[QTY]]*NOTA[[#This Row],[HARGA SATUAN]])</f>
        <v>39000000</v>
      </c>
      <c r="AG858" s="40">
        <f ca="1">IF(NOTA[ID_H]="","",INDEX(NOTA[TANGGAL],MATCH(,INDIRECT(ADDRESS(ROW(NOTA[TANGGAL]),COLUMN(NOTA[TANGGAL]))&amp;":"&amp;ADDRESS(ROW(),COLUMN(NOTA[TANGGAL]))),-1)))</f>
        <v>45140</v>
      </c>
      <c r="AH858" s="42" t="str">
        <f ca="1">IF(NOTA[[#This Row],[NAMA BARANG]]="","",INDEX(NOTA[SUPPLIER],MATCH(,INDIRECT(ADDRESS(ROW(NOTA[ID]),COLUMN(NOTA[ID]))&amp;":"&amp;ADDRESS(ROW(),COLUMN(NOTA[ID]))),-1)))</f>
        <v>JAYA MUSIK</v>
      </c>
      <c r="AI858" s="42" t="str">
        <f ca="1">IF(NOTA[[#This Row],[ID_H]]="","",IF(NOTA[[#This Row],[FAKTUR]]="",INDIRECT(ADDRESS(ROW()-1,COLUMN())),NOTA[[#This Row],[FAKTUR]]))</f>
        <v>UNTANA</v>
      </c>
      <c r="AJ858" s="39">
        <f ca="1">IF(NOTA[[#This Row],[ID]]="","",COUNTIF(NOTA[ID_H],NOTA[[#This Row],[ID_H]]))</f>
        <v>4</v>
      </c>
      <c r="AK858" s="39">
        <f>IF(NOTA[[#This Row],[TGL.NOTA]]="",IF(NOTA[[#This Row],[SUPPLIER_H]]="","",AK857),MONTH(NOTA[[#This Row],[TGL.NOTA]]))</f>
        <v>8</v>
      </c>
      <c r="AL858" s="39" t="str">
        <f>LOWER(SUBSTITUTE(SUBSTITUTE(SUBSTITUTE(SUBSTITUTE(SUBSTITUTE(SUBSTITUTE(SUBSTITUTE(SUBSTITUTE(SUBSTITUTE(NOTA[NAMA BARANG]," ",),".",""),"-",""),"(",""),")",""),",",""),"/",""),"""",""),"+",""))</f>
        <v>melodikaaltozkoper</v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melodikaaltozkoper15600000.05</v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melodikaaltozkoper15600000.05</v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>JAYA MUSIKUNTANA201/VIII45139melodikaaltozkoper</v>
      </c>
      <c r="AP858" s="39" t="e">
        <f>IF(NOTA[[#This Row],[CONCAT4]]="","",_xlfn.IFNA(MATCH(NOTA[[#This Row],[CONCAT4]],[2]!RAW[CONCAT_H],0),FALSE))</f>
        <v>#REF!</v>
      </c>
      <c r="AQ858" s="39">
        <f>IF(NOTA[[#This Row],[CONCAT1]]="","",MATCH(NOTA[[#This Row],[CONCAT1]],[3]!db[NB NOTA_C],0))</f>
        <v>1848</v>
      </c>
      <c r="AR858" s="39" t="b">
        <f>IF(NOTA[[#This Row],[QTY/ CTN]]="","",TRUE)</f>
        <v>1</v>
      </c>
      <c r="AS858" s="39" t="str">
        <f ca="1">IF(NOTA[[#This Row],[ID_H]]="","",IF(NOTA[[#This Row],[Column3]]=TRUE,NOTA[[#This Row],[QTY/ CTN]],INDEX([3]!db[QTY/ CTN],NOTA[[#This Row],[//DB]])))</f>
        <v>12 PCS</v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melodikaaltozkoper12pcsuntana</v>
      </c>
      <c r="AU858" s="39" t="e">
        <f ca="1">IF(NOTA[[#This Row],[ID_H]]="","",MATCH(NOTA[[#This Row],[NB NOTA_C_QTY]],[4]!db[NB NOTA_C_QTY+F],0))</f>
        <v>#REF!</v>
      </c>
      <c r="AV858" s="55">
        <f ca="1">IF(NOTA[[#This Row],[NB NOTA_C_QTY]]="","",ROW()-2)</f>
        <v>856</v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>
        <f ca="1">IF(NOTA[[#This Row],[NAMA BARANG]]="","",INDEX(NOTA[ID],MATCH(,INDIRECT(ADDRESS(ROW(NOTA[ID]),COLUMN(NOTA[ID]))&amp;":"&amp;ADDRESS(ROW(),COLUMN(NOTA[ID]))),-1)))</f>
        <v>166</v>
      </c>
      <c r="E859" s="47"/>
      <c r="H859" s="48"/>
      <c r="L859" s="38" t="s">
        <v>918</v>
      </c>
      <c r="M859" s="41">
        <v>5</v>
      </c>
      <c r="N859" s="39">
        <v>60</v>
      </c>
      <c r="O859" s="38" t="s">
        <v>117</v>
      </c>
      <c r="P859" s="42">
        <v>130000</v>
      </c>
      <c r="Q859" s="43"/>
      <c r="R859" s="49" t="s">
        <v>250</v>
      </c>
      <c r="S859" s="50">
        <v>0.05</v>
      </c>
      <c r="U859" s="51"/>
      <c r="V859" s="46"/>
      <c r="W859" s="51">
        <f>IF(NOTA[[#This Row],[HARGA/ CTN]]="",NOTA[[#This Row],[JUMLAH_H]],NOTA[[#This Row],[HARGA/ CTN]]*IF(NOTA[[#This Row],[C]]="",0,NOTA[[#This Row],[C]]))</f>
        <v>7800000</v>
      </c>
      <c r="X859" s="51">
        <f>IF(NOTA[[#This Row],[JUMLAH]]="","",NOTA[[#This Row],[JUMLAH]]*NOTA[[#This Row],[DISC 1]])</f>
        <v>390000</v>
      </c>
      <c r="Y859" s="51">
        <f>IF(NOTA[[#This Row],[JUMLAH]]="","",(NOTA[[#This Row],[JUMLAH]]-NOTA[[#This Row],[DISC 1-]])*NOTA[[#This Row],[DISC 2]])</f>
        <v>0</v>
      </c>
      <c r="Z859" s="51">
        <f>IF(NOTA[[#This Row],[JUMLAH]]="","",NOTA[[#This Row],[DISC 1-]]+NOTA[[#This Row],[DISC 2-]])</f>
        <v>390000</v>
      </c>
      <c r="AA859" s="51">
        <f>IF(NOTA[[#This Row],[JUMLAH]]="","",NOTA[[#This Row],[JUMLAH]]-NOTA[[#This Row],[DISC]])</f>
        <v>7410000</v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9" s="51">
        <f>IF(OR(NOTA[[#This Row],[QTY]]="",NOTA[[#This Row],[HARGA SATUAN]]="",),"",NOTA[[#This Row],[QTY]]*NOTA[[#This Row],[HARGA SATUAN]])</f>
        <v>7800000</v>
      </c>
      <c r="AG859" s="40">
        <f ca="1">IF(NOTA[ID_H]="","",INDEX(NOTA[TANGGAL],MATCH(,INDIRECT(ADDRESS(ROW(NOTA[TANGGAL]),COLUMN(NOTA[TANGGAL]))&amp;":"&amp;ADDRESS(ROW(),COLUMN(NOTA[TANGGAL]))),-1)))</f>
        <v>45140</v>
      </c>
      <c r="AH859" s="42" t="str">
        <f ca="1">IF(NOTA[[#This Row],[NAMA BARANG]]="","",INDEX(NOTA[SUPPLIER],MATCH(,INDIRECT(ADDRESS(ROW(NOTA[ID]),COLUMN(NOTA[ID]))&amp;":"&amp;ADDRESS(ROW(),COLUMN(NOTA[ID]))),-1)))</f>
        <v>JAYA MUSIK</v>
      </c>
      <c r="AI859" s="42" t="str">
        <f ca="1">IF(NOTA[[#This Row],[ID_H]]="","",IF(NOTA[[#This Row],[FAKTUR]]="",INDIRECT(ADDRESS(ROW()-1,COLUMN())),NOTA[[#This Row],[FAKTUR]]))</f>
        <v>UNTANA</v>
      </c>
      <c r="AJ859" s="39" t="str">
        <f ca="1">IF(NOTA[[#This Row],[ID]]="","",COUNTIF(NOTA[ID_H],NOTA[[#This Row],[ID_H]]))</f>
        <v/>
      </c>
      <c r="AK859" s="39">
        <f ca="1">IF(NOTA[[#This Row],[TGL.NOTA]]="",IF(NOTA[[#This Row],[SUPPLIER_H]]="","",AK858),MONTH(NOTA[[#This Row],[TGL.NOTA]]))</f>
        <v>8</v>
      </c>
      <c r="AL859" s="39" t="str">
        <f>LOWER(SUBSTITUTE(SUBSTITUTE(SUBSTITUTE(SUBSTITUTE(SUBSTITUTE(SUBSTITUTE(SUBSTITUTE(SUBSTITUTE(SUBSTITUTE(NOTA[NAMA BARANG]," ",),".",""),"-",""),"(",""),")",""),",",""),"/",""),"""",""),"+",""))</f>
        <v>melodikaaltozkoperpink</v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melodikaaltozkoperpink15600000.05</v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melodikaaltozkoperpink15600000.05</v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>
        <f>IF(NOTA[[#This Row],[CONCAT1]]="","",MATCH(NOTA[[#This Row],[CONCAT1]],[3]!db[NB NOTA_C],0))</f>
        <v>1849</v>
      </c>
      <c r="AR859" s="39" t="b">
        <f>IF(NOTA[[#This Row],[QTY/ CTN]]="","",TRUE)</f>
        <v>1</v>
      </c>
      <c r="AS859" s="39" t="str">
        <f ca="1">IF(NOTA[[#This Row],[ID_H]]="","",IF(NOTA[[#This Row],[Column3]]=TRUE,NOTA[[#This Row],[QTY/ CTN]],INDEX([3]!db[QTY/ CTN],NOTA[[#This Row],[//DB]])))</f>
        <v>12 PCS</v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melodikaaltozkoperpink12pcsuntana</v>
      </c>
      <c r="AU859" s="39" t="e">
        <f ca="1">IF(NOTA[[#This Row],[ID_H]]="","",MATCH(NOTA[[#This Row],[NB NOTA_C_QTY]],[4]!db[NB NOTA_C_QTY+F],0))</f>
        <v>#REF!</v>
      </c>
      <c r="AV859" s="55">
        <f ca="1">IF(NOTA[[#This Row],[NB NOTA_C_QTY]]="","",ROW()-2)</f>
        <v>857</v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>
        <f ca="1">IF(NOTA[[#This Row],[NAMA BARANG]]="","",INDEX(NOTA[ID],MATCH(,INDIRECT(ADDRESS(ROW(NOTA[ID]),COLUMN(NOTA[ID]))&amp;":"&amp;ADDRESS(ROW(),COLUMN(NOTA[ID]))),-1)))</f>
        <v>166</v>
      </c>
      <c r="E860" s="47"/>
      <c r="H860" s="48"/>
      <c r="L860" s="38" t="s">
        <v>919</v>
      </c>
      <c r="M860" s="41">
        <v>1</v>
      </c>
      <c r="N860" s="39">
        <v>12</v>
      </c>
      <c r="O860" s="38" t="s">
        <v>117</v>
      </c>
      <c r="P860" s="42">
        <v>200000</v>
      </c>
      <c r="Q860" s="43"/>
      <c r="R860" s="49" t="s">
        <v>250</v>
      </c>
      <c r="S860" s="50">
        <v>0.05</v>
      </c>
      <c r="U860" s="51"/>
      <c r="V860" s="46"/>
      <c r="W860" s="51">
        <f>IF(NOTA[[#This Row],[HARGA/ CTN]]="",NOTA[[#This Row],[JUMLAH_H]],NOTA[[#This Row],[HARGA/ CTN]]*IF(NOTA[[#This Row],[C]]="",0,NOTA[[#This Row],[C]]))</f>
        <v>2400000</v>
      </c>
      <c r="X860" s="51">
        <f>IF(NOTA[[#This Row],[JUMLAH]]="","",NOTA[[#This Row],[JUMLAH]]*NOTA[[#This Row],[DISC 1]])</f>
        <v>120000</v>
      </c>
      <c r="Y860" s="51">
        <f>IF(NOTA[[#This Row],[JUMLAH]]="","",(NOTA[[#This Row],[JUMLAH]]-NOTA[[#This Row],[DISC 1-]])*NOTA[[#This Row],[DISC 2]])</f>
        <v>0</v>
      </c>
      <c r="Z860" s="51">
        <f>IF(NOTA[[#This Row],[JUMLAH]]="","",NOTA[[#This Row],[DISC 1-]]+NOTA[[#This Row],[DISC 2-]])</f>
        <v>120000</v>
      </c>
      <c r="AA860" s="51">
        <f>IF(NOTA[[#This Row],[JUMLAH]]="","",NOTA[[#This Row],[JUMLAH]]-NOTA[[#This Row],[DISC]])</f>
        <v>2280000</v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60" s="51">
        <f>IF(OR(NOTA[[#This Row],[QTY]]="",NOTA[[#This Row],[HARGA SATUAN]]="",),"",NOTA[[#This Row],[QTY]]*NOTA[[#This Row],[HARGA SATUAN]])</f>
        <v>2400000</v>
      </c>
      <c r="AG860" s="40">
        <f ca="1">IF(NOTA[ID_H]="","",INDEX(NOTA[TANGGAL],MATCH(,INDIRECT(ADDRESS(ROW(NOTA[TANGGAL]),COLUMN(NOTA[TANGGAL]))&amp;":"&amp;ADDRESS(ROW(),COLUMN(NOTA[TANGGAL]))),-1)))</f>
        <v>45140</v>
      </c>
      <c r="AH860" s="42" t="str">
        <f ca="1">IF(NOTA[[#This Row],[NAMA BARANG]]="","",INDEX(NOTA[SUPPLIER],MATCH(,INDIRECT(ADDRESS(ROW(NOTA[ID]),COLUMN(NOTA[ID]))&amp;":"&amp;ADDRESS(ROW(),COLUMN(NOTA[ID]))),-1)))</f>
        <v>JAYA MUSIK</v>
      </c>
      <c r="AI860" s="42" t="str">
        <f ca="1">IF(NOTA[[#This Row],[ID_H]]="","",IF(NOTA[[#This Row],[FAKTUR]]="",INDIRECT(ADDRESS(ROW()-1,COLUMN())),NOTA[[#This Row],[FAKTUR]]))</f>
        <v>UNTANA</v>
      </c>
      <c r="AJ860" s="39" t="str">
        <f ca="1">IF(NOTA[[#This Row],[ID]]="","",COUNTIF(NOTA[ID_H],NOTA[[#This Row],[ID_H]]))</f>
        <v/>
      </c>
      <c r="AK860" s="39">
        <f ca="1">IF(NOTA[[#This Row],[TGL.NOTA]]="",IF(NOTA[[#This Row],[SUPPLIER_H]]="","",AK859),MONTH(NOTA[[#This Row],[TGL.NOTA]]))</f>
        <v>8</v>
      </c>
      <c r="AL860" s="39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>
        <f>IF(NOTA[[#This Row],[CONCAT1]]="","",MATCH(NOTA[[#This Row],[CONCAT1]],[3]!db[NB NOTA_C],0))</f>
        <v>1850</v>
      </c>
      <c r="AR860" s="39" t="b">
        <f>IF(NOTA[[#This Row],[QTY/ CTN]]="","",TRUE)</f>
        <v>1</v>
      </c>
      <c r="AS860" s="39" t="str">
        <f ca="1">IF(NOTA[[#This Row],[ID_H]]="","",IF(NOTA[[#This Row],[Column3]]=TRUE,NOTA[[#This Row],[QTY/ CTN]],INDEX([3]!db[QTY/ CTN],NOTA[[#This Row],[//DB]])))</f>
        <v>12 PCS</v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melodikamarvelkoper12pcsuntana</v>
      </c>
      <c r="AU860" s="39" t="e">
        <f ca="1">IF(NOTA[[#This Row],[ID_H]]="","",MATCH(NOTA[[#This Row],[NB NOTA_C_QTY]],[4]!db[NB NOTA_C_QTY+F],0))</f>
        <v>#REF!</v>
      </c>
      <c r="AV860" s="55">
        <f ca="1">IF(NOTA[[#This Row],[NB NOTA_C_QTY]]="","",ROW()-2)</f>
        <v>858</v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>
        <f ca="1">IF(NOTA[[#This Row],[NAMA BARANG]]="","",INDEX(NOTA[ID],MATCH(,INDIRECT(ADDRESS(ROW(NOTA[ID]),COLUMN(NOTA[ID]))&amp;":"&amp;ADDRESS(ROW(),COLUMN(NOTA[ID]))),-1)))</f>
        <v>166</v>
      </c>
      <c r="E861" s="47"/>
      <c r="H861" s="48"/>
      <c r="L861" s="38" t="s">
        <v>920</v>
      </c>
      <c r="M861" s="41">
        <v>1</v>
      </c>
      <c r="N861" s="39">
        <v>12</v>
      </c>
      <c r="O861" s="38" t="s">
        <v>117</v>
      </c>
      <c r="P861" s="42">
        <v>140000</v>
      </c>
      <c r="Q861" s="43"/>
      <c r="R861" s="49" t="s">
        <v>250</v>
      </c>
      <c r="S861" s="50">
        <v>0.05</v>
      </c>
      <c r="U861" s="51"/>
      <c r="V861" s="46"/>
      <c r="W861" s="51">
        <f>IF(NOTA[[#This Row],[HARGA/ CTN]]="",NOTA[[#This Row],[JUMLAH_H]],NOTA[[#This Row],[HARGA/ CTN]]*IF(NOTA[[#This Row],[C]]="",0,NOTA[[#This Row],[C]]))</f>
        <v>1680000</v>
      </c>
      <c r="X861" s="51">
        <f>IF(NOTA[[#This Row],[JUMLAH]]="","",NOTA[[#This Row],[JUMLAH]]*NOTA[[#This Row],[DISC 1]])</f>
        <v>84000</v>
      </c>
      <c r="Y861" s="51">
        <f>IF(NOTA[[#This Row],[JUMLAH]]="","",(NOTA[[#This Row],[JUMLAH]]-NOTA[[#This Row],[DISC 1-]])*NOTA[[#This Row],[DISC 2]])</f>
        <v>0</v>
      </c>
      <c r="Z861" s="51">
        <f>IF(NOTA[[#This Row],[JUMLAH]]="","",NOTA[[#This Row],[DISC 1-]]+NOTA[[#This Row],[DISC 2-]])</f>
        <v>84000</v>
      </c>
      <c r="AA861" s="51">
        <f>IF(NOTA[[#This Row],[JUMLAH]]="","",NOTA[[#This Row],[JUMLAH]]-NOTA[[#This Row],[DISC]])</f>
        <v>1596000</v>
      </c>
      <c r="AB861" s="51"/>
      <c r="AC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2544000</v>
      </c>
      <c r="AD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48336000</v>
      </c>
      <c r="AE861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61" s="51">
        <f>IF(OR(NOTA[[#This Row],[QTY]]="",NOTA[[#This Row],[HARGA SATUAN]]="",),"",NOTA[[#This Row],[QTY]]*NOTA[[#This Row],[HARGA SATUAN]])</f>
        <v>1680000</v>
      </c>
      <c r="AG861" s="40">
        <f ca="1">IF(NOTA[ID_H]="","",INDEX(NOTA[TANGGAL],MATCH(,INDIRECT(ADDRESS(ROW(NOTA[TANGGAL]),COLUMN(NOTA[TANGGAL]))&amp;":"&amp;ADDRESS(ROW(),COLUMN(NOTA[TANGGAL]))),-1)))</f>
        <v>45140</v>
      </c>
      <c r="AH861" s="42" t="str">
        <f ca="1">IF(NOTA[[#This Row],[NAMA BARANG]]="","",INDEX(NOTA[SUPPLIER],MATCH(,INDIRECT(ADDRESS(ROW(NOTA[ID]),COLUMN(NOTA[ID]))&amp;":"&amp;ADDRESS(ROW(),COLUMN(NOTA[ID]))),-1)))</f>
        <v>JAYA MUSIK</v>
      </c>
      <c r="AI861" s="42" t="str">
        <f ca="1">IF(NOTA[[#This Row],[ID_H]]="","",IF(NOTA[[#This Row],[FAKTUR]]="",INDIRECT(ADDRESS(ROW()-1,COLUMN())),NOTA[[#This Row],[FAKTUR]]))</f>
        <v>UNTANA</v>
      </c>
      <c r="AJ861" s="39" t="str">
        <f ca="1">IF(NOTA[[#This Row],[ID]]="","",COUNTIF(NOTA[ID_H],NOTA[[#This Row],[ID_H]]))</f>
        <v/>
      </c>
      <c r="AK861" s="39">
        <f ca="1">IF(NOTA[[#This Row],[TGL.NOTA]]="",IF(NOTA[[#This Row],[SUPPLIER_H]]="","",AK860),MONTH(NOTA[[#This Row],[TGL.NOTA]]))</f>
        <v>8</v>
      </c>
      <c r="AL861" s="39" t="str">
        <f>LOWER(SUBSTITUTE(SUBSTITUTE(SUBSTITUTE(SUBSTITUTE(SUBSTITUTE(SUBSTITUTE(SUBSTITUTE(SUBSTITUTE(SUBSTITUTE(NOTA[NAMA BARANG]," ",),".",""),"-",""),"(",""),")",""),",",""),"/",""),"""",""),"+",""))</f>
        <v>melodikamarveltas</v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>
        <f>IF(NOTA[[#This Row],[CONCAT1]]="","",MATCH(NOTA[[#This Row],[CONCAT1]],[3]!db[NB NOTA_C],0))</f>
        <v>1851</v>
      </c>
      <c r="AR861" s="39" t="b">
        <f>IF(NOTA[[#This Row],[QTY/ CTN]]="","",TRUE)</f>
        <v>1</v>
      </c>
      <c r="AS861" s="39" t="str">
        <f ca="1">IF(NOTA[[#This Row],[ID_H]]="","",IF(NOTA[[#This Row],[Column3]]=TRUE,NOTA[[#This Row],[QTY/ CTN]],INDEX([3]!db[QTY/ CTN],NOTA[[#This Row],[//DB]])))</f>
        <v>12 PCS</v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melodikamarveltas12pcsuntana</v>
      </c>
      <c r="AU861" s="39" t="e">
        <f ca="1">IF(NOTA[[#This Row],[ID_H]]="","",MATCH(NOTA[[#This Row],[NB NOTA_C_QTY]],[4]!db[NB NOTA_C_QTY+F],0))</f>
        <v>#REF!</v>
      </c>
      <c r="AV861" s="55">
        <f ca="1">IF(NOTA[[#This Row],[NB NOTA_C_QTY]]="","",ROW()-2)</f>
        <v>859</v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NOTA_C_QTY]],[4]!db[NB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>
        <f ca="1">IF(INDIRECT(ADDRESS(ROW()-1,COLUMN(NOTA[[#Headers],[ID]])))="ID",1,IF(NOTA[[#This Row],[FAKTUR]]="","",COUNT(INDIRECT(ADDRESS(ROW(NOTA[ID]),COLUMN(NOTA[ID]))&amp;":"&amp;ADDRESS(ROW()-1,COLUMN(NOTA[ID]))))+1))</f>
        <v>167</v>
      </c>
      <c r="B8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DBS_0208_023-16</v>
      </c>
      <c r="C863" s="39" t="e">
        <f ca="1">IF(NOTA[[#This Row],[ID_P]]="","",MATCH(NOTA[[#This Row],[ID_P]],[1]!B_MSK[N_ID],0))</f>
        <v>#REF!</v>
      </c>
      <c r="D863" s="39">
        <f ca="1">IF(NOTA[[#This Row],[NAMA BARANG]]="","",INDEX(NOTA[ID],MATCH(,INDIRECT(ADDRESS(ROW(NOTA[ID]),COLUMN(NOTA[ID]))&amp;":"&amp;ADDRESS(ROW(),COLUMN(NOTA[ID]))),-1)))</f>
        <v>167</v>
      </c>
      <c r="E863" s="47">
        <v>45140</v>
      </c>
      <c r="F863" s="38" t="s">
        <v>218</v>
      </c>
      <c r="G863" s="38" t="s">
        <v>145</v>
      </c>
      <c r="H863" s="48" t="s">
        <v>921</v>
      </c>
      <c r="J863" s="40">
        <v>45138</v>
      </c>
      <c r="L863" s="38" t="s">
        <v>922</v>
      </c>
      <c r="M863" s="41">
        <v>2</v>
      </c>
      <c r="N863" s="39">
        <v>240</v>
      </c>
      <c r="O863" s="38" t="s">
        <v>152</v>
      </c>
      <c r="P863" s="42">
        <v>25500</v>
      </c>
      <c r="Q863" s="43"/>
      <c r="R863" s="49" t="s">
        <v>226</v>
      </c>
      <c r="S863" s="50"/>
      <c r="U863" s="51"/>
      <c r="V863" s="46"/>
      <c r="W863" s="51">
        <f>IF(NOTA[[#This Row],[HARGA/ CTN]]="",NOTA[[#This Row],[JUMLAH_H]],NOTA[[#This Row],[HARGA/ CTN]]*IF(NOTA[[#This Row],[C]]="",0,NOTA[[#This Row],[C]]))</f>
        <v>6120000</v>
      </c>
      <c r="X863" s="51">
        <f>IF(NOTA[[#This Row],[JUMLAH]]="","",NOTA[[#This Row],[JUMLAH]]*NOTA[[#This Row],[DISC 1]])</f>
        <v>0</v>
      </c>
      <c r="Y863" s="51">
        <f>IF(NOTA[[#This Row],[JUMLAH]]="","",(NOTA[[#This Row],[JUMLAH]]-NOTA[[#This Row],[DISC 1-]])*NOTA[[#This Row],[DISC 2]])</f>
        <v>0</v>
      </c>
      <c r="Z863" s="51">
        <f>IF(NOTA[[#This Row],[JUMLAH]]="","",NOTA[[#This Row],[DISC 1-]]+NOTA[[#This Row],[DISC 2-]])</f>
        <v>0</v>
      </c>
      <c r="AA863" s="51">
        <f>IF(NOTA[[#This Row],[JUMLAH]]="","",NOTA[[#This Row],[JUMLAH]]-NOTA[[#This Row],[DISC]])</f>
        <v>6120000</v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63" s="51">
        <f>IF(OR(NOTA[[#This Row],[QTY]]="",NOTA[[#This Row],[HARGA SATUAN]]="",),"",NOTA[[#This Row],[QTY]]*NOTA[[#This Row],[HARGA SATUAN]])</f>
        <v>6120000</v>
      </c>
      <c r="AG863" s="40">
        <f ca="1">IF(NOTA[ID_H]="","",INDEX(NOTA[TANGGAL],MATCH(,INDIRECT(ADDRESS(ROW(NOTA[TANGGAL]),COLUMN(NOTA[TANGGAL]))&amp;":"&amp;ADDRESS(ROW(),COLUMN(NOTA[TANGGAL]))),-1)))</f>
        <v>45140</v>
      </c>
      <c r="AH863" s="42" t="str">
        <f ca="1">IF(NOTA[[#This Row],[NAMA BARANG]]="","",INDEX(NOTA[SUPPLIER],MATCH(,INDIRECT(ADDRESS(ROW(NOTA[ID]),COLUMN(NOTA[ID]))&amp;":"&amp;ADDRESS(ROW(),COLUMN(NOTA[ID]))),-1)))</f>
        <v>DB STATIONERY</v>
      </c>
      <c r="AI863" s="42" t="str">
        <f ca="1">IF(NOTA[[#This Row],[ID_H]]="","",IF(NOTA[[#This Row],[FAKTUR]]="",INDIRECT(ADDRESS(ROW()-1,COLUMN())),NOTA[[#This Row],[FAKTUR]]))</f>
        <v>UNTANA</v>
      </c>
      <c r="AJ863" s="39">
        <f ca="1">IF(NOTA[[#This Row],[ID]]="","",COUNTIF(NOTA[ID_H],NOTA[[#This Row],[ID_H]]))</f>
        <v>16</v>
      </c>
      <c r="AK863" s="39">
        <f>IF(NOTA[[#This Row],[TGL.NOTA]]="",IF(NOTA[[#This Row],[SUPPLIER_H]]="","",AK862),MONTH(NOTA[[#This Row],[TGL.NOTA]]))</f>
        <v>7</v>
      </c>
      <c r="AL863" s="39" t="str">
        <f>LOWER(SUBSTITUTE(SUBSTITUTE(SUBSTITUTE(SUBSTITUTE(SUBSTITUTE(SUBSTITUTE(SUBSTITUTE(SUBSTITUTE(SUBSTITUTE(NOTA[NAMA BARANG]," ",),".",""),"-",""),"(",""),")",""),",",""),"/",""),"""",""),"+",""))</f>
        <v>geldebozz07dbg07</v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STATIONERYUNTANAJUG740/2345138geldebozz07dbg07</v>
      </c>
      <c r="AP863" s="39" t="e">
        <f>IF(NOTA[[#This Row],[CONCAT4]]="","",_xlfn.IFNA(MATCH(NOTA[[#This Row],[CONCAT4]],[2]!RAW[CONCAT_H],0),FALSE))</f>
        <v>#REF!</v>
      </c>
      <c r="AQ863" s="39">
        <f>IF(NOTA[[#This Row],[CONCAT1]]="","",MATCH(NOTA[[#This Row],[CONCAT1]],[3]!db[NB NOTA_C],0))</f>
        <v>888</v>
      </c>
      <c r="AR863" s="39" t="b">
        <f>IF(NOTA[[#This Row],[QTY/ CTN]]="","",TRUE)</f>
        <v>1</v>
      </c>
      <c r="AS863" s="39" t="str">
        <f ca="1">IF(NOTA[[#This Row],[ID_H]]="","",IF(NOTA[[#This Row],[Column3]]=TRUE,NOTA[[#This Row],[QTY/ CTN]],INDEX([3]!db[QTY/ CTN],NOTA[[#This Row],[//DB]])))</f>
        <v>120 LSN</v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U863" s="39" t="e">
        <f ca="1">IF(NOTA[[#This Row],[ID_H]]="","",MATCH(NOTA[[#This Row],[NB NOTA_C_QTY]],[4]!db[NB NOTA_C_QTY+F],0))</f>
        <v>#REF!</v>
      </c>
      <c r="AV863" s="55">
        <f ca="1">IF(NOTA[[#This Row],[NB NOTA_C_QTY]]="","",ROW()-2)</f>
        <v>861</v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>
        <f ca="1">IF(NOTA[[#This Row],[NAMA BARANG]]="","",INDEX(NOTA[ID],MATCH(,INDIRECT(ADDRESS(ROW(NOTA[ID]),COLUMN(NOTA[ID]))&amp;":"&amp;ADDRESS(ROW(),COLUMN(NOTA[ID]))),-1)))</f>
        <v>167</v>
      </c>
      <c r="E864" s="47"/>
      <c r="H864" s="48"/>
      <c r="L864" s="38" t="s">
        <v>923</v>
      </c>
      <c r="M864" s="41">
        <v>2</v>
      </c>
      <c r="N864" s="39">
        <v>240</v>
      </c>
      <c r="O864" s="38" t="s">
        <v>152</v>
      </c>
      <c r="P864" s="42">
        <v>27000</v>
      </c>
      <c r="Q864" s="43"/>
      <c r="R864" s="49" t="s">
        <v>226</v>
      </c>
      <c r="S864" s="50"/>
      <c r="U864" s="51"/>
      <c r="V864" s="46"/>
      <c r="W864" s="51">
        <f>IF(NOTA[[#This Row],[HARGA/ CTN]]="",NOTA[[#This Row],[JUMLAH_H]],NOTA[[#This Row],[HARGA/ CTN]]*IF(NOTA[[#This Row],[C]]="",0,NOTA[[#This Row],[C]]))</f>
        <v>6480000</v>
      </c>
      <c r="X864" s="51">
        <f>IF(NOTA[[#This Row],[JUMLAH]]="","",NOTA[[#This Row],[JUMLAH]]*NOTA[[#This Row],[DISC 1]])</f>
        <v>0</v>
      </c>
      <c r="Y864" s="51">
        <f>IF(NOTA[[#This Row],[JUMLAH]]="","",(NOTA[[#This Row],[JUMLAH]]-NOTA[[#This Row],[DISC 1-]])*NOTA[[#This Row],[DISC 2]])</f>
        <v>0</v>
      </c>
      <c r="Z864" s="51">
        <f>IF(NOTA[[#This Row],[JUMLAH]]="","",NOTA[[#This Row],[DISC 1-]]+NOTA[[#This Row],[DISC 2-]])</f>
        <v>0</v>
      </c>
      <c r="AA864" s="51">
        <f>IF(NOTA[[#This Row],[JUMLAH]]="","",NOTA[[#This Row],[JUMLAH]]-NOTA[[#This Row],[DISC]])</f>
        <v>6480000</v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4" s="51">
        <f>IF(OR(NOTA[[#This Row],[QTY]]="",NOTA[[#This Row],[HARGA SATUAN]]="",),"",NOTA[[#This Row],[QTY]]*NOTA[[#This Row],[HARGA SATUAN]])</f>
        <v>6480000</v>
      </c>
      <c r="AG864" s="40">
        <f ca="1">IF(NOTA[ID_H]="","",INDEX(NOTA[TANGGAL],MATCH(,INDIRECT(ADDRESS(ROW(NOTA[TANGGAL]),COLUMN(NOTA[TANGGAL]))&amp;":"&amp;ADDRESS(ROW(),COLUMN(NOTA[TANGGAL]))),-1)))</f>
        <v>45140</v>
      </c>
      <c r="AH864" s="42" t="str">
        <f ca="1">IF(NOTA[[#This Row],[NAMA BARANG]]="","",INDEX(NOTA[SUPPLIER],MATCH(,INDIRECT(ADDRESS(ROW(NOTA[ID]),COLUMN(NOTA[ID]))&amp;":"&amp;ADDRESS(ROW(),COLUMN(NOTA[ID]))),-1)))</f>
        <v>DB STATIONERY</v>
      </c>
      <c r="AI864" s="42" t="str">
        <f ca="1">IF(NOTA[[#This Row],[ID_H]]="","",IF(NOTA[[#This Row],[FAKTUR]]="",INDIRECT(ADDRESS(ROW()-1,COLUMN())),NOTA[[#This Row],[FAKTUR]]))</f>
        <v>UNTANA</v>
      </c>
      <c r="AJ864" s="39" t="str">
        <f ca="1">IF(NOTA[[#This Row],[ID]]="","",COUNTIF(NOTA[ID_H],NOTA[[#This Row],[ID_H]]))</f>
        <v/>
      </c>
      <c r="AK864" s="39">
        <f ca="1">IF(NOTA[[#This Row],[TGL.NOTA]]="",IF(NOTA[[#This Row],[SUPPLIER_H]]="","",AK863),MONTH(NOTA[[#This Row],[TGL.NOTA]]))</f>
        <v>7</v>
      </c>
      <c r="AL864" s="39" t="str">
        <f>LOWER(SUBSTITUTE(SUBSTITUTE(SUBSTITUTE(SUBSTITUTE(SUBSTITUTE(SUBSTITUTE(SUBSTITUTE(SUBSTITUTE(SUBSTITUTE(NOTA[NAMA BARANG]," ",),".",""),"-",""),"(",""),")",""),",",""),"/",""),"""",""),"+",""))</f>
        <v>geldebozz05dbg08</v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geldebozz05dbg083240000</v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geldebozz05dbg083240000</v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>
        <f>IF(NOTA[[#This Row],[CONCAT1]]="","",MATCH(NOTA[[#This Row],[CONCAT1]],[3]!db[NB NOTA_C],0))</f>
        <v>885</v>
      </c>
      <c r="AR864" s="39" t="b">
        <f>IF(NOTA[[#This Row],[QTY/ CTN]]="","",TRUE)</f>
        <v>1</v>
      </c>
      <c r="AS864" s="39" t="str">
        <f ca="1">IF(NOTA[[#This Row],[ID_H]]="","",IF(NOTA[[#This Row],[Column3]]=TRUE,NOTA[[#This Row],[QTY/ CTN]],INDEX([3]!db[QTY/ CTN],NOTA[[#This Row],[//DB]])))</f>
        <v>120 LSN</v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geldebozz05dbg08120lsnuntana</v>
      </c>
      <c r="AU864" s="39" t="e">
        <f ca="1">IF(NOTA[[#This Row],[ID_H]]="","",MATCH(NOTA[[#This Row],[NB NOTA_C_QTY]],[4]!db[NB NOTA_C_QTY+F],0))</f>
        <v>#REF!</v>
      </c>
      <c r="AV864" s="55">
        <f ca="1">IF(NOTA[[#This Row],[NB NOTA_C_QTY]]="","",ROW()-2)</f>
        <v>862</v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167</v>
      </c>
      <c r="E865" s="47"/>
      <c r="H865" s="48"/>
      <c r="L865" s="38" t="s">
        <v>924</v>
      </c>
      <c r="M865" s="41">
        <v>2</v>
      </c>
      <c r="N865" s="39">
        <v>288</v>
      </c>
      <c r="O865" s="38" t="s">
        <v>152</v>
      </c>
      <c r="P865" s="42">
        <v>22500</v>
      </c>
      <c r="Q865" s="43"/>
      <c r="R865" s="49" t="s">
        <v>538</v>
      </c>
      <c r="S865" s="50"/>
      <c r="U865" s="51"/>
      <c r="V865" s="46"/>
      <c r="W865" s="51">
        <f>IF(NOTA[[#This Row],[HARGA/ CTN]]="",NOTA[[#This Row],[JUMLAH_H]],NOTA[[#This Row],[HARGA/ CTN]]*IF(NOTA[[#This Row],[C]]="",0,NOTA[[#This Row],[C]]))</f>
        <v>6480000</v>
      </c>
      <c r="X865" s="51">
        <f>IF(NOTA[[#This Row],[JUMLAH]]="","",NOTA[[#This Row],[JUMLAH]]*NOTA[[#This Row],[DISC 1]])</f>
        <v>0</v>
      </c>
      <c r="Y865" s="51">
        <f>IF(NOTA[[#This Row],[JUMLAH]]="","",(NOTA[[#This Row],[JUMLAH]]-NOTA[[#This Row],[DISC 1-]])*NOTA[[#This Row],[DISC 2]])</f>
        <v>0</v>
      </c>
      <c r="Z865" s="51">
        <f>IF(NOTA[[#This Row],[JUMLAH]]="","",NOTA[[#This Row],[DISC 1-]]+NOTA[[#This Row],[DISC 2-]])</f>
        <v>0</v>
      </c>
      <c r="AA865" s="51">
        <f>IF(NOTA[[#This Row],[JUMLAH]]="","",NOTA[[#This Row],[JUMLAH]]-NOTA[[#This Row],[DISC]])</f>
        <v>6480000</v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5" s="51">
        <f>IF(OR(NOTA[[#This Row],[QTY]]="",NOTA[[#This Row],[HARGA SATUAN]]="",),"",NOTA[[#This Row],[QTY]]*NOTA[[#This Row],[HARGA SATUAN]])</f>
        <v>6480000</v>
      </c>
      <c r="AG865" s="40">
        <f ca="1">IF(NOTA[ID_H]="","",INDEX(NOTA[TANGGAL],MATCH(,INDIRECT(ADDRESS(ROW(NOTA[TANGGAL]),COLUMN(NOTA[TANGGAL]))&amp;":"&amp;ADDRESS(ROW(),COLUMN(NOTA[TANGGAL]))),-1)))</f>
        <v>45140</v>
      </c>
      <c r="AH865" s="42" t="str">
        <f ca="1">IF(NOTA[[#This Row],[NAMA BARANG]]="","",INDEX(NOTA[SUPPLIER],MATCH(,INDIRECT(ADDRESS(ROW(NOTA[ID]),COLUMN(NOTA[ID]))&amp;":"&amp;ADDRESS(ROW(),COLUMN(NOTA[ID]))),-1)))</f>
        <v>DB STATIONERY</v>
      </c>
      <c r="AI865" s="42" t="str">
        <f ca="1">IF(NOTA[[#This Row],[ID_H]]="","",IF(NOTA[[#This Row],[FAKTUR]]="",INDIRECT(ADDRESS(ROW()-1,COLUMN())),NOTA[[#This Row],[FAKTUR]]))</f>
        <v>UNTANA</v>
      </c>
      <c r="AJ865" s="39" t="str">
        <f ca="1">IF(NOTA[[#This Row],[ID]]="","",COUNTIF(NOTA[ID_H],NOTA[[#This Row],[ID_H]]))</f>
        <v/>
      </c>
      <c r="AK865" s="39">
        <f ca="1">IF(NOTA[[#This Row],[TGL.NOTA]]="",IF(NOTA[[#This Row],[SUPPLIER_H]]="","",AK864),MONTH(NOTA[[#This Row],[TGL.NOTA]]))</f>
        <v>7</v>
      </c>
      <c r="AL865" s="39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>
        <f>IF(NOTA[[#This Row],[CONCAT1]]="","",MATCH(NOTA[[#This Row],[CONCAT1]],[3]!db[NB NOTA_C],0))</f>
        <v>894</v>
      </c>
      <c r="AR865" s="39" t="b">
        <f>IF(NOTA[[#This Row],[QTY/ CTN]]="","",TRUE)</f>
        <v>1</v>
      </c>
      <c r="AS865" s="39" t="str">
        <f ca="1">IF(NOTA[[#This Row],[ID_H]]="","",IF(NOTA[[#This Row],[Column3]]=TRUE,NOTA[[#This Row],[QTY/ CTN]],INDEX([3]!db[QTY/ CTN],NOTA[[#This Row],[//DB]])))</f>
        <v>144 LSN</v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U865" s="39" t="e">
        <f ca="1">IF(NOTA[[#This Row],[ID_H]]="","",MATCH(NOTA[[#This Row],[NB NOTA_C_QTY]],[4]!db[NB NOTA_C_QTY+F],0))</f>
        <v>#REF!</v>
      </c>
      <c r="AV865" s="55">
        <f ca="1">IF(NOTA[[#This Row],[NB NOTA_C_QTY]]="","",ROW()-2)</f>
        <v>863</v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167</v>
      </c>
      <c r="E866" s="47"/>
      <c r="H866" s="48"/>
      <c r="L866" s="38" t="s">
        <v>925</v>
      </c>
      <c r="M866" s="41">
        <v>2</v>
      </c>
      <c r="N866" s="39">
        <v>288</v>
      </c>
      <c r="O866" s="38" t="s">
        <v>152</v>
      </c>
      <c r="P866" s="42">
        <v>21000</v>
      </c>
      <c r="Q866" s="43"/>
      <c r="R866" s="49" t="s">
        <v>538</v>
      </c>
      <c r="S866" s="50"/>
      <c r="U866" s="51"/>
      <c r="V866" s="46"/>
      <c r="W866" s="51">
        <f>IF(NOTA[[#This Row],[HARGA/ CTN]]="",NOTA[[#This Row],[JUMLAH_H]],NOTA[[#This Row],[HARGA/ CTN]]*IF(NOTA[[#This Row],[C]]="",0,NOTA[[#This Row],[C]]))</f>
        <v>6048000</v>
      </c>
      <c r="X866" s="51">
        <f>IF(NOTA[[#This Row],[JUMLAH]]="","",NOTA[[#This Row],[JUMLAH]]*NOTA[[#This Row],[DISC 1]])</f>
        <v>0</v>
      </c>
      <c r="Y866" s="51">
        <f>IF(NOTA[[#This Row],[JUMLAH]]="","",(NOTA[[#This Row],[JUMLAH]]-NOTA[[#This Row],[DISC 1-]])*NOTA[[#This Row],[DISC 2]])</f>
        <v>0</v>
      </c>
      <c r="Z866" s="51">
        <f>IF(NOTA[[#This Row],[JUMLAH]]="","",NOTA[[#This Row],[DISC 1-]]+NOTA[[#This Row],[DISC 2-]])</f>
        <v>0</v>
      </c>
      <c r="AA866" s="51">
        <f>IF(NOTA[[#This Row],[JUMLAH]]="","",NOTA[[#This Row],[JUMLAH]]-NOTA[[#This Row],[DISC]])</f>
        <v>6048000</v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6" s="51">
        <f>IF(OR(NOTA[[#This Row],[QTY]]="",NOTA[[#This Row],[HARGA SATUAN]]="",),"",NOTA[[#This Row],[QTY]]*NOTA[[#This Row],[HARGA SATUAN]])</f>
        <v>6048000</v>
      </c>
      <c r="AG866" s="40">
        <f ca="1">IF(NOTA[ID_H]="","",INDEX(NOTA[TANGGAL],MATCH(,INDIRECT(ADDRESS(ROW(NOTA[TANGGAL]),COLUMN(NOTA[TANGGAL]))&amp;":"&amp;ADDRESS(ROW(),COLUMN(NOTA[TANGGAL]))),-1)))</f>
        <v>45140</v>
      </c>
      <c r="AH866" s="42" t="str">
        <f ca="1">IF(NOTA[[#This Row],[NAMA BARANG]]="","",INDEX(NOTA[SUPPLIER],MATCH(,INDIRECT(ADDRESS(ROW(NOTA[ID]),COLUMN(NOTA[ID]))&amp;":"&amp;ADDRESS(ROW(),COLUMN(NOTA[ID]))),-1)))</f>
        <v>DB STATIONERY</v>
      </c>
      <c r="AI866" s="42" t="str">
        <f ca="1">IF(NOTA[[#This Row],[ID_H]]="","",IF(NOTA[[#This Row],[FAKTUR]]="",INDIRECT(ADDRESS(ROW()-1,COLUMN())),NOTA[[#This Row],[FAKTUR]]))</f>
        <v>UNTANA</v>
      </c>
      <c r="AJ866" s="39" t="str">
        <f ca="1">IF(NOTA[[#This Row],[ID]]="","",COUNTIF(NOTA[ID_H],NOTA[[#This Row],[ID_H]]))</f>
        <v/>
      </c>
      <c r="AK866" s="39">
        <f ca="1">IF(NOTA[[#This Row],[TGL.NOTA]]="",IF(NOTA[[#This Row],[SUPPLIER_H]]="","",AK865),MONTH(NOTA[[#This Row],[TGL.NOTA]]))</f>
        <v>7</v>
      </c>
      <c r="AL866" s="39" t="str">
        <f>LOWER(SUBSTITUTE(SUBSTITUTE(SUBSTITUTE(SUBSTITUTE(SUBSTITUTE(SUBSTITUTE(SUBSTITUTE(SUBSTITUTE(SUBSTITUTE(NOTA[NAMA BARANG]," ",),".",""),"-",""),"(",""),")",""),",",""),"/",""),"""",""),"+",""))</f>
        <v>geltizotg31220</v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>
        <f>IF(NOTA[[#This Row],[CONCAT1]]="","",MATCH(NOTA[[#This Row],[CONCAT1]],[3]!db[NB NOTA_C],0))</f>
        <v>1046</v>
      </c>
      <c r="AR866" s="39" t="b">
        <f>IF(NOTA[[#This Row],[QTY/ CTN]]="","",TRUE)</f>
        <v>1</v>
      </c>
      <c r="AS866" s="39" t="str">
        <f ca="1">IF(NOTA[[#This Row],[ID_H]]="","",IF(NOTA[[#This Row],[Column3]]=TRUE,NOTA[[#This Row],[QTY/ CTN]],INDEX([3]!db[QTY/ CTN],NOTA[[#This Row],[//DB]])))</f>
        <v>144 LSN</v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U866" s="39" t="e">
        <f ca="1">IF(NOTA[[#This Row],[ID_H]]="","",MATCH(NOTA[[#This Row],[NB NOTA_C_QTY]],[4]!db[NB NOTA_C_QTY+F],0))</f>
        <v>#REF!</v>
      </c>
      <c r="AV866" s="55">
        <f ca="1">IF(NOTA[[#This Row],[NB NOTA_C_QTY]]="","",ROW()-2)</f>
        <v>864</v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167</v>
      </c>
      <c r="E867" s="47"/>
      <c r="H867" s="48"/>
      <c r="L867" s="38" t="s">
        <v>926</v>
      </c>
      <c r="M867" s="41">
        <v>2</v>
      </c>
      <c r="N867" s="39">
        <v>288</v>
      </c>
      <c r="O867" s="38" t="s">
        <v>152</v>
      </c>
      <c r="P867" s="42">
        <v>24000</v>
      </c>
      <c r="Q867" s="43"/>
      <c r="R867" s="49" t="s">
        <v>538</v>
      </c>
      <c r="S867" s="50"/>
      <c r="U867" s="51"/>
      <c r="V867" s="46"/>
      <c r="W867" s="51">
        <f>IF(NOTA[[#This Row],[HARGA/ CTN]]="",NOTA[[#This Row],[JUMLAH_H]],NOTA[[#This Row],[HARGA/ CTN]]*IF(NOTA[[#This Row],[C]]="",0,NOTA[[#This Row],[C]]))</f>
        <v>6912000</v>
      </c>
      <c r="X867" s="51">
        <f>IF(NOTA[[#This Row],[JUMLAH]]="","",NOTA[[#This Row],[JUMLAH]]*NOTA[[#This Row],[DISC 1]])</f>
        <v>0</v>
      </c>
      <c r="Y867" s="51">
        <f>IF(NOTA[[#This Row],[JUMLAH]]="","",(NOTA[[#This Row],[JUMLAH]]-NOTA[[#This Row],[DISC 1-]])*NOTA[[#This Row],[DISC 2]])</f>
        <v>0</v>
      </c>
      <c r="Z867" s="51">
        <f>IF(NOTA[[#This Row],[JUMLAH]]="","",NOTA[[#This Row],[DISC 1-]]+NOTA[[#This Row],[DISC 2-]])</f>
        <v>0</v>
      </c>
      <c r="AA867" s="51">
        <f>IF(NOTA[[#This Row],[JUMLAH]]="","",NOTA[[#This Row],[JUMLAH]]-NOTA[[#This Row],[DISC]])</f>
        <v>6912000</v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67" s="51">
        <f>IF(OR(NOTA[[#This Row],[QTY]]="",NOTA[[#This Row],[HARGA SATUAN]]="",),"",NOTA[[#This Row],[QTY]]*NOTA[[#This Row],[HARGA SATUAN]])</f>
        <v>6912000</v>
      </c>
      <c r="AG867" s="40">
        <f ca="1">IF(NOTA[ID_H]="","",INDEX(NOTA[TANGGAL],MATCH(,INDIRECT(ADDRESS(ROW(NOTA[TANGGAL]),COLUMN(NOTA[TANGGAL]))&amp;":"&amp;ADDRESS(ROW(),COLUMN(NOTA[TANGGAL]))),-1)))</f>
        <v>45140</v>
      </c>
      <c r="AH867" s="42" t="str">
        <f ca="1">IF(NOTA[[#This Row],[NAMA BARANG]]="","",INDEX(NOTA[SUPPLIER],MATCH(,INDIRECT(ADDRESS(ROW(NOTA[ID]),COLUMN(NOTA[ID]))&amp;":"&amp;ADDRESS(ROW(),COLUMN(NOTA[ID]))),-1)))</f>
        <v>DB STATIONERY</v>
      </c>
      <c r="AI867" s="42" t="str">
        <f ca="1">IF(NOTA[[#This Row],[ID_H]]="","",IF(NOTA[[#This Row],[FAKTUR]]="",INDIRECT(ADDRESS(ROW()-1,COLUMN())),NOTA[[#This Row],[FAKTUR]]))</f>
        <v>UNTANA</v>
      </c>
      <c r="AJ867" s="39" t="str">
        <f ca="1">IF(NOTA[[#This Row],[ID]]="","",COUNTIF(NOTA[ID_H],NOTA[[#This Row],[ID_H]]))</f>
        <v/>
      </c>
      <c r="AK867" s="39">
        <f ca="1">IF(NOTA[[#This Row],[TGL.NOTA]]="",IF(NOTA[[#This Row],[SUPPLIER_H]]="","",AK866),MONTH(NOTA[[#This Row],[TGL.NOTA]]))</f>
        <v>7</v>
      </c>
      <c r="AL867" s="39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>
        <f>IF(NOTA[[#This Row],[CONCAT1]]="","",MATCH(NOTA[[#This Row],[CONCAT1]],[3]!db[NB NOTA_C],0))</f>
        <v>949</v>
      </c>
      <c r="AR867" s="39" t="b">
        <f>IF(NOTA[[#This Row],[QTY/ CTN]]="","",TRUE)</f>
        <v>1</v>
      </c>
      <c r="AS867" s="39" t="str">
        <f ca="1">IF(NOTA[[#This Row],[ID_H]]="","",IF(NOTA[[#This Row],[Column3]]=TRUE,NOTA[[#This Row],[QTY/ CTN]],INDEX([3]!db[QTY/ CTN],NOTA[[#This Row],[//DB]])))</f>
        <v>144 LSN</v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U867" s="39" t="e">
        <f ca="1">IF(NOTA[[#This Row],[ID_H]]="","",MATCH(NOTA[[#This Row],[NB NOTA_C_QTY]],[4]!db[NB NOTA_C_QTY+F],0))</f>
        <v>#REF!</v>
      </c>
      <c r="AV867" s="55">
        <f ca="1">IF(NOTA[[#This Row],[NB NOTA_C_QTY]]="","",ROW()-2)</f>
        <v>865</v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167</v>
      </c>
      <c r="E868" s="47"/>
      <c r="H868" s="48"/>
      <c r="L868" s="38" t="s">
        <v>927</v>
      </c>
      <c r="M868" s="41">
        <v>2</v>
      </c>
      <c r="N868" s="39">
        <v>288</v>
      </c>
      <c r="O868" s="38" t="s">
        <v>152</v>
      </c>
      <c r="P868" s="42">
        <v>29500</v>
      </c>
      <c r="Q868" s="43"/>
      <c r="R868" s="49" t="s">
        <v>538</v>
      </c>
      <c r="S868" s="50"/>
      <c r="U868" s="51"/>
      <c r="V868" s="46"/>
      <c r="W868" s="51">
        <f>IF(NOTA[[#This Row],[HARGA/ CTN]]="",NOTA[[#This Row],[JUMLAH_H]],NOTA[[#This Row],[HARGA/ CTN]]*IF(NOTA[[#This Row],[C]]="",0,NOTA[[#This Row],[C]]))</f>
        <v>8496000</v>
      </c>
      <c r="X868" s="51">
        <f>IF(NOTA[[#This Row],[JUMLAH]]="","",NOTA[[#This Row],[JUMLAH]]*NOTA[[#This Row],[DISC 1]])</f>
        <v>0</v>
      </c>
      <c r="Y868" s="51">
        <f>IF(NOTA[[#This Row],[JUMLAH]]="","",(NOTA[[#This Row],[JUMLAH]]-NOTA[[#This Row],[DISC 1-]])*NOTA[[#This Row],[DISC 2]])</f>
        <v>0</v>
      </c>
      <c r="Z868" s="51">
        <f>IF(NOTA[[#This Row],[JUMLAH]]="","",NOTA[[#This Row],[DISC 1-]]+NOTA[[#This Row],[DISC 2-]])</f>
        <v>0</v>
      </c>
      <c r="AA868" s="51">
        <f>IF(NOTA[[#This Row],[JUMLAH]]="","",NOTA[[#This Row],[JUMLAH]]-NOTA[[#This Row],[DISC]])</f>
        <v>8496000</v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68" s="51">
        <f>IF(OR(NOTA[[#This Row],[QTY]]="",NOTA[[#This Row],[HARGA SATUAN]]="",),"",NOTA[[#This Row],[QTY]]*NOTA[[#This Row],[HARGA SATUAN]])</f>
        <v>8496000</v>
      </c>
      <c r="AG868" s="40">
        <f ca="1">IF(NOTA[ID_H]="","",INDEX(NOTA[TANGGAL],MATCH(,INDIRECT(ADDRESS(ROW(NOTA[TANGGAL]),COLUMN(NOTA[TANGGAL]))&amp;":"&amp;ADDRESS(ROW(),COLUMN(NOTA[TANGGAL]))),-1)))</f>
        <v>45140</v>
      </c>
      <c r="AH868" s="42" t="str">
        <f ca="1">IF(NOTA[[#This Row],[NAMA BARANG]]="","",INDEX(NOTA[SUPPLIER],MATCH(,INDIRECT(ADDRESS(ROW(NOTA[ID]),COLUMN(NOTA[ID]))&amp;":"&amp;ADDRESS(ROW(),COLUMN(NOTA[ID]))),-1)))</f>
        <v>DB STATIONERY</v>
      </c>
      <c r="AI868" s="42" t="str">
        <f ca="1">IF(NOTA[[#This Row],[ID_H]]="","",IF(NOTA[[#This Row],[FAKTUR]]="",INDIRECT(ADDRESS(ROW()-1,COLUMN())),NOTA[[#This Row],[FAKTUR]]))</f>
        <v>UNTANA</v>
      </c>
      <c r="AJ868" s="39" t="str">
        <f ca="1">IF(NOTA[[#This Row],[ID]]="","",COUNTIF(NOTA[ID_H],NOTA[[#This Row],[ID_H]]))</f>
        <v/>
      </c>
      <c r="AK868" s="39">
        <f ca="1">IF(NOTA[[#This Row],[TGL.NOTA]]="",IF(NOTA[[#This Row],[SUPPLIER_H]]="","",AK867),MONTH(NOTA[[#This Row],[TGL.NOTA]]))</f>
        <v>7</v>
      </c>
      <c r="AL868" s="39" t="str">
        <f>LOWER(SUBSTITUTE(SUBSTITUTE(SUBSTITUTE(SUBSTITUTE(SUBSTITUTE(SUBSTITUTE(SUBSTITUTE(SUBSTITUTE(SUBSTITUTE(NOTA[NAMA BARANG]," ",),".",""),"-",""),"(",""),")",""),",",""),"/",""),"""",""),"+",""))</f>
        <v>geltizotg31060</v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>
        <f>IF(NOTA[[#This Row],[CONCAT1]]="","",MATCH(NOTA[[#This Row],[CONCAT1]],[3]!db[NB NOTA_C],0))</f>
        <v>1044</v>
      </c>
      <c r="AR868" s="39" t="b">
        <f>IF(NOTA[[#This Row],[QTY/ CTN]]="","",TRUE)</f>
        <v>1</v>
      </c>
      <c r="AS868" s="39" t="str">
        <f ca="1">IF(NOTA[[#This Row],[ID_H]]="","",IF(NOTA[[#This Row],[Column3]]=TRUE,NOTA[[#This Row],[QTY/ CTN]],INDEX([3]!db[QTY/ CTN],NOTA[[#This Row],[//DB]])))</f>
        <v>144 LSN</v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U868" s="39" t="e">
        <f ca="1">IF(NOTA[[#This Row],[ID_H]]="","",MATCH(NOTA[[#This Row],[NB NOTA_C_QTY]],[4]!db[NB NOTA_C_QTY+F],0))</f>
        <v>#REF!</v>
      </c>
      <c r="AV868" s="55">
        <f ca="1">IF(NOTA[[#This Row],[NB NOTA_C_QTY]]="","",ROW()-2)</f>
        <v>866</v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167</v>
      </c>
      <c r="E869" s="47"/>
      <c r="H869" s="48"/>
      <c r="L869" s="38" t="s">
        <v>928</v>
      </c>
      <c r="M869" s="41">
        <v>2</v>
      </c>
      <c r="N869" s="39">
        <v>288</v>
      </c>
      <c r="O869" s="38" t="s">
        <v>152</v>
      </c>
      <c r="P869" s="42">
        <v>13500</v>
      </c>
      <c r="Q869" s="43"/>
      <c r="R869" s="49" t="s">
        <v>538</v>
      </c>
      <c r="S869" s="50"/>
      <c r="U869" s="51"/>
      <c r="V869" s="46"/>
      <c r="W869" s="51">
        <f>IF(NOTA[[#This Row],[HARGA/ CTN]]="",NOTA[[#This Row],[JUMLAH_H]],NOTA[[#This Row],[HARGA/ CTN]]*IF(NOTA[[#This Row],[C]]="",0,NOTA[[#This Row],[C]]))</f>
        <v>3888000</v>
      </c>
      <c r="X869" s="51">
        <f>IF(NOTA[[#This Row],[JUMLAH]]="","",NOTA[[#This Row],[JUMLAH]]*NOTA[[#This Row],[DISC 1]])</f>
        <v>0</v>
      </c>
      <c r="Y869" s="51">
        <f>IF(NOTA[[#This Row],[JUMLAH]]="","",(NOTA[[#This Row],[JUMLAH]]-NOTA[[#This Row],[DISC 1-]])*NOTA[[#This Row],[DISC 2]])</f>
        <v>0</v>
      </c>
      <c r="Z869" s="51">
        <f>IF(NOTA[[#This Row],[JUMLAH]]="","",NOTA[[#This Row],[DISC 1-]]+NOTA[[#This Row],[DISC 2-]])</f>
        <v>0</v>
      </c>
      <c r="AA869" s="51">
        <f>IF(NOTA[[#This Row],[JUMLAH]]="","",NOTA[[#This Row],[JUMLAH]]-NOTA[[#This Row],[DISC]])</f>
        <v>3888000</v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869" s="51">
        <f>IF(OR(NOTA[[#This Row],[QTY]]="",NOTA[[#This Row],[HARGA SATUAN]]="",),"",NOTA[[#This Row],[QTY]]*NOTA[[#This Row],[HARGA SATUAN]])</f>
        <v>3888000</v>
      </c>
      <c r="AG869" s="40">
        <f ca="1">IF(NOTA[ID_H]="","",INDEX(NOTA[TANGGAL],MATCH(,INDIRECT(ADDRESS(ROW(NOTA[TANGGAL]),COLUMN(NOTA[TANGGAL]))&amp;":"&amp;ADDRESS(ROW(),COLUMN(NOTA[TANGGAL]))),-1)))</f>
        <v>45140</v>
      </c>
      <c r="AH869" s="42" t="str">
        <f ca="1">IF(NOTA[[#This Row],[NAMA BARANG]]="","",INDEX(NOTA[SUPPLIER],MATCH(,INDIRECT(ADDRESS(ROW(NOTA[ID]),COLUMN(NOTA[ID]))&amp;":"&amp;ADDRESS(ROW(),COLUMN(NOTA[ID]))),-1)))</f>
        <v>DB STATIONERY</v>
      </c>
      <c r="AI869" s="42" t="str">
        <f ca="1">IF(NOTA[[#This Row],[ID_H]]="","",IF(NOTA[[#This Row],[FAKTUR]]="",INDIRECT(ADDRESS(ROW()-1,COLUMN())),NOTA[[#This Row],[FAKTUR]]))</f>
        <v>UNTANA</v>
      </c>
      <c r="AJ869" s="39" t="str">
        <f ca="1">IF(NOTA[[#This Row],[ID]]="","",COUNTIF(NOTA[ID_H],NOTA[[#This Row],[ID_H]]))</f>
        <v/>
      </c>
      <c r="AK869" s="39">
        <f ca="1">IF(NOTA[[#This Row],[TGL.NOTA]]="",IF(NOTA[[#This Row],[SUPPLIER_H]]="","",AK868),MONTH(NOTA[[#This Row],[TGL.NOTA]]))</f>
        <v>7</v>
      </c>
      <c r="AL869" s="39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>
        <f>IF(NOTA[[#This Row],[CONCAT1]]="","",MATCH(NOTA[[#This Row],[CONCAT1]],[3]!db[NB NOTA_C],0))</f>
        <v>1846</v>
      </c>
      <c r="AR869" s="39" t="b">
        <f>IF(NOTA[[#This Row],[QTY/ CTN]]="","",TRUE)</f>
        <v>1</v>
      </c>
      <c r="AS869" s="39" t="str">
        <f ca="1">IF(NOTA[[#This Row],[ID_H]]="","",IF(NOTA[[#This Row],[Column3]]=TRUE,NOTA[[#This Row],[QTY/ CTN]],INDEX([3]!db[QTY/ CTN],NOTA[[#This Row],[//DB]])))</f>
        <v>144 LSN</v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U869" s="39" t="e">
        <f ca="1">IF(NOTA[[#This Row],[ID_H]]="","",MATCH(NOTA[[#This Row],[NB NOTA_C_QTY]],[4]!db[NB NOTA_C_QTY+F],0))</f>
        <v>#REF!</v>
      </c>
      <c r="AV869" s="55">
        <f ca="1">IF(NOTA[[#This Row],[NB NOTA_C_QTY]]="","",ROW()-2)</f>
        <v>867</v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167</v>
      </c>
      <c r="E870" s="47"/>
      <c r="H870" s="48"/>
      <c r="L870" s="38" t="s">
        <v>224</v>
      </c>
      <c r="M870" s="41">
        <v>1</v>
      </c>
      <c r="N870" s="39">
        <v>96</v>
      </c>
      <c r="O870" s="38" t="s">
        <v>152</v>
      </c>
      <c r="P870" s="42">
        <v>29000</v>
      </c>
      <c r="Q870" s="43"/>
      <c r="R870" s="49" t="s">
        <v>161</v>
      </c>
      <c r="S870" s="50"/>
      <c r="U870" s="51"/>
      <c r="V870" s="46"/>
      <c r="W870" s="51">
        <f>IF(NOTA[[#This Row],[HARGA/ CTN]]="",NOTA[[#This Row],[JUMLAH_H]],NOTA[[#This Row],[HARGA/ CTN]]*IF(NOTA[[#This Row],[C]]="",0,NOTA[[#This Row],[C]]))</f>
        <v>2784000</v>
      </c>
      <c r="X870" s="51">
        <f>IF(NOTA[[#This Row],[JUMLAH]]="","",NOTA[[#This Row],[JUMLAH]]*NOTA[[#This Row],[DISC 1]])</f>
        <v>0</v>
      </c>
      <c r="Y870" s="51">
        <f>IF(NOTA[[#This Row],[JUMLAH]]="","",(NOTA[[#This Row],[JUMLAH]]-NOTA[[#This Row],[DISC 1-]])*NOTA[[#This Row],[DISC 2]])</f>
        <v>0</v>
      </c>
      <c r="Z870" s="51">
        <f>IF(NOTA[[#This Row],[JUMLAH]]="","",NOTA[[#This Row],[DISC 1-]]+NOTA[[#This Row],[DISC 2-]])</f>
        <v>0</v>
      </c>
      <c r="AA870" s="51">
        <f>IF(NOTA[[#This Row],[JUMLAH]]="","",NOTA[[#This Row],[JUMLAH]]-NOTA[[#This Row],[DISC]])</f>
        <v>2784000</v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0" s="51">
        <f>IF(OR(NOTA[[#This Row],[QTY]]="",NOTA[[#This Row],[HARGA SATUAN]]="",),"",NOTA[[#This Row],[QTY]]*NOTA[[#This Row],[HARGA SATUAN]])</f>
        <v>2784000</v>
      </c>
      <c r="AG870" s="40">
        <f ca="1">IF(NOTA[ID_H]="","",INDEX(NOTA[TANGGAL],MATCH(,INDIRECT(ADDRESS(ROW(NOTA[TANGGAL]),COLUMN(NOTA[TANGGAL]))&amp;":"&amp;ADDRESS(ROW(),COLUMN(NOTA[TANGGAL]))),-1)))</f>
        <v>45140</v>
      </c>
      <c r="AH870" s="42" t="str">
        <f ca="1">IF(NOTA[[#This Row],[NAMA BARANG]]="","",INDEX(NOTA[SUPPLIER],MATCH(,INDIRECT(ADDRESS(ROW(NOTA[ID]),COLUMN(NOTA[ID]))&amp;":"&amp;ADDRESS(ROW(),COLUMN(NOTA[ID]))),-1)))</f>
        <v>DB STATIONERY</v>
      </c>
      <c r="AI870" s="42" t="str">
        <f ca="1">IF(NOTA[[#This Row],[ID_H]]="","",IF(NOTA[[#This Row],[FAKTUR]]="",INDIRECT(ADDRESS(ROW()-1,COLUMN())),NOTA[[#This Row],[FAKTUR]]))</f>
        <v>UNTANA</v>
      </c>
      <c r="AJ870" s="39" t="str">
        <f ca="1">IF(NOTA[[#This Row],[ID]]="","",COUNTIF(NOTA[ID_H],NOTA[[#This Row],[ID_H]]))</f>
        <v/>
      </c>
      <c r="AK870" s="39">
        <f ca="1">IF(NOTA[[#This Row],[TGL.NOTA]]="",IF(NOTA[[#This Row],[SUPPLIER_H]]="","",AK869),MONTH(NOTA[[#This Row],[TGL.NOTA]]))</f>
        <v>7</v>
      </c>
      <c r="AL870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>
        <f>IF(NOTA[[#This Row],[CONCAT1]]="","",MATCH(NOTA[[#This Row],[CONCAT1]],[3]!db[NB NOTA_C],0))</f>
        <v>1815</v>
      </c>
      <c r="AR870" s="39" t="b">
        <f>IF(NOTA[[#This Row],[QTY/ CTN]]="","",TRUE)</f>
        <v>1</v>
      </c>
      <c r="AS870" s="39" t="str">
        <f ca="1">IF(NOTA[[#This Row],[ID_H]]="","",IF(NOTA[[#This Row],[Column3]]=TRUE,NOTA[[#This Row],[QTY/ CTN]],INDEX([3]!db[QTY/ CTN],NOTA[[#This Row],[//DB]])))</f>
        <v>96 LSN</v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870" s="39" t="e">
        <f ca="1">IF(NOTA[[#This Row],[ID_H]]="","",MATCH(NOTA[[#This Row],[NB NOTA_C_QTY]],[4]!db[NB NOTA_C_QTY+F],0))</f>
        <v>#REF!</v>
      </c>
      <c r="AV870" s="55">
        <f ca="1">IF(NOTA[[#This Row],[NB NOTA_C_QTY]]="","",ROW()-2)</f>
        <v>868</v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167</v>
      </c>
      <c r="E871" s="47"/>
      <c r="H871" s="48"/>
      <c r="L871" s="38" t="s">
        <v>929</v>
      </c>
      <c r="M871" s="41">
        <v>1</v>
      </c>
      <c r="N871" s="39">
        <v>96</v>
      </c>
      <c r="O871" s="38" t="s">
        <v>152</v>
      </c>
      <c r="P871" s="42">
        <v>29000</v>
      </c>
      <c r="Q871" s="43"/>
      <c r="R871" s="49" t="s">
        <v>161</v>
      </c>
      <c r="S871" s="50"/>
      <c r="U871" s="51"/>
      <c r="V871" s="46"/>
      <c r="W871" s="51">
        <f>IF(NOTA[[#This Row],[HARGA/ CTN]]="",NOTA[[#This Row],[JUMLAH_H]],NOTA[[#This Row],[HARGA/ CTN]]*IF(NOTA[[#This Row],[C]]="",0,NOTA[[#This Row],[C]]))</f>
        <v>2784000</v>
      </c>
      <c r="X871" s="51">
        <f>IF(NOTA[[#This Row],[JUMLAH]]="","",NOTA[[#This Row],[JUMLAH]]*NOTA[[#This Row],[DISC 1]])</f>
        <v>0</v>
      </c>
      <c r="Y871" s="51">
        <f>IF(NOTA[[#This Row],[JUMLAH]]="","",(NOTA[[#This Row],[JUMLAH]]-NOTA[[#This Row],[DISC 1-]])*NOTA[[#This Row],[DISC 2]])</f>
        <v>0</v>
      </c>
      <c r="Z871" s="51">
        <f>IF(NOTA[[#This Row],[JUMLAH]]="","",NOTA[[#This Row],[DISC 1-]]+NOTA[[#This Row],[DISC 2-]])</f>
        <v>0</v>
      </c>
      <c r="AA871" s="51">
        <f>IF(NOTA[[#This Row],[JUMLAH]]="","",NOTA[[#This Row],[JUMLAH]]-NOTA[[#This Row],[DISC]])</f>
        <v>2784000</v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1" s="51">
        <f>IF(OR(NOTA[[#This Row],[QTY]]="",NOTA[[#This Row],[HARGA SATUAN]]="",),"",NOTA[[#This Row],[QTY]]*NOTA[[#This Row],[HARGA SATUAN]])</f>
        <v>2784000</v>
      </c>
      <c r="AG871" s="40">
        <f ca="1">IF(NOTA[ID_H]="","",INDEX(NOTA[TANGGAL],MATCH(,INDIRECT(ADDRESS(ROW(NOTA[TANGGAL]),COLUMN(NOTA[TANGGAL]))&amp;":"&amp;ADDRESS(ROW(),COLUMN(NOTA[TANGGAL]))),-1)))</f>
        <v>45140</v>
      </c>
      <c r="AH871" s="42" t="str">
        <f ca="1">IF(NOTA[[#This Row],[NAMA BARANG]]="","",INDEX(NOTA[SUPPLIER],MATCH(,INDIRECT(ADDRESS(ROW(NOTA[ID]),COLUMN(NOTA[ID]))&amp;":"&amp;ADDRESS(ROW(),COLUMN(NOTA[ID]))),-1)))</f>
        <v>DB STATIONERY</v>
      </c>
      <c r="AI871" s="42" t="str">
        <f ca="1">IF(NOTA[[#This Row],[ID_H]]="","",IF(NOTA[[#This Row],[FAKTUR]]="",INDIRECT(ADDRESS(ROW()-1,COLUMN())),NOTA[[#This Row],[FAKTUR]]))</f>
        <v>UNTANA</v>
      </c>
      <c r="AJ871" s="39" t="str">
        <f ca="1">IF(NOTA[[#This Row],[ID]]="","",COUNTIF(NOTA[ID_H],NOTA[[#This Row],[ID_H]]))</f>
        <v/>
      </c>
      <c r="AK871" s="39">
        <f ca="1">IF(NOTA[[#This Row],[TGL.NOTA]]="",IF(NOTA[[#This Row],[SUPPLIER_H]]="","",AK870),MONTH(NOTA[[#This Row],[TGL.NOTA]]))</f>
        <v>7</v>
      </c>
      <c r="AL871" s="39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>
        <f>IF(NOTA[[#This Row],[CONCAT1]]="","",MATCH(NOTA[[#This Row],[CONCAT1]],[3]!db[NB NOTA_C],0))</f>
        <v>1812</v>
      </c>
      <c r="AR871" s="39" t="b">
        <f>IF(NOTA[[#This Row],[QTY/ CTN]]="","",TRUE)</f>
        <v>1</v>
      </c>
      <c r="AS871" s="39" t="str">
        <f ca="1">IF(NOTA[[#This Row],[ID_H]]="","",IF(NOTA[[#This Row],[Column3]]=TRUE,NOTA[[#This Row],[QTY/ CTN]],INDEX([3]!db[QTY/ CTN],NOTA[[#This Row],[//DB]])))</f>
        <v>96 LSN</v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U871" s="39" t="e">
        <f ca="1">IF(NOTA[[#This Row],[ID_H]]="","",MATCH(NOTA[[#This Row],[NB NOTA_C_QTY]],[4]!db[NB NOTA_C_QTY+F],0))</f>
        <v>#REF!</v>
      </c>
      <c r="AV871" s="55">
        <f ca="1">IF(NOTA[[#This Row],[NB NOTA_C_QTY]]="","",ROW()-2)</f>
        <v>869</v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167</v>
      </c>
      <c r="E872" s="47"/>
      <c r="H872" s="48"/>
      <c r="L872" s="38" t="s">
        <v>930</v>
      </c>
      <c r="M872" s="41">
        <v>1</v>
      </c>
      <c r="N872" s="39">
        <v>72</v>
      </c>
      <c r="O872" s="38" t="s">
        <v>152</v>
      </c>
      <c r="P872" s="42">
        <v>43500</v>
      </c>
      <c r="Q872" s="43"/>
      <c r="R872" s="49" t="s">
        <v>931</v>
      </c>
      <c r="S872" s="50"/>
      <c r="U872" s="51"/>
      <c r="V872" s="46"/>
      <c r="W872" s="51">
        <f>IF(NOTA[[#This Row],[HARGA/ CTN]]="",NOTA[[#This Row],[JUMLAH_H]],NOTA[[#This Row],[HARGA/ CTN]]*IF(NOTA[[#This Row],[C]]="",0,NOTA[[#This Row],[C]]))</f>
        <v>3132000</v>
      </c>
      <c r="X872" s="51">
        <f>IF(NOTA[[#This Row],[JUMLAH]]="","",NOTA[[#This Row],[JUMLAH]]*NOTA[[#This Row],[DISC 1]])</f>
        <v>0</v>
      </c>
      <c r="Y872" s="51">
        <f>IF(NOTA[[#This Row],[JUMLAH]]="","",(NOTA[[#This Row],[JUMLAH]]-NOTA[[#This Row],[DISC 1-]])*NOTA[[#This Row],[DISC 2]])</f>
        <v>0</v>
      </c>
      <c r="Z872" s="51">
        <f>IF(NOTA[[#This Row],[JUMLAH]]="","",NOTA[[#This Row],[DISC 1-]]+NOTA[[#This Row],[DISC 2-]])</f>
        <v>0</v>
      </c>
      <c r="AA872" s="51">
        <f>IF(NOTA[[#This Row],[JUMLAH]]="","",NOTA[[#This Row],[JUMLAH]]-NOTA[[#This Row],[DISC]])</f>
        <v>3132000</v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72" s="51">
        <f>IF(OR(NOTA[[#This Row],[QTY]]="",NOTA[[#This Row],[HARGA SATUAN]]="",),"",NOTA[[#This Row],[QTY]]*NOTA[[#This Row],[HARGA SATUAN]])</f>
        <v>3132000</v>
      </c>
      <c r="AG872" s="40">
        <f ca="1">IF(NOTA[ID_H]="","",INDEX(NOTA[TANGGAL],MATCH(,INDIRECT(ADDRESS(ROW(NOTA[TANGGAL]),COLUMN(NOTA[TANGGAL]))&amp;":"&amp;ADDRESS(ROW(),COLUMN(NOTA[TANGGAL]))),-1)))</f>
        <v>45140</v>
      </c>
      <c r="AH872" s="42" t="str">
        <f ca="1">IF(NOTA[[#This Row],[NAMA BARANG]]="","",INDEX(NOTA[SUPPLIER],MATCH(,INDIRECT(ADDRESS(ROW(NOTA[ID]),COLUMN(NOTA[ID]))&amp;":"&amp;ADDRESS(ROW(),COLUMN(NOTA[ID]))),-1)))</f>
        <v>DB STATIONERY</v>
      </c>
      <c r="AI872" s="42" t="str">
        <f ca="1">IF(NOTA[[#This Row],[ID_H]]="","",IF(NOTA[[#This Row],[FAKTUR]]="",INDIRECT(ADDRESS(ROW()-1,COLUMN())),NOTA[[#This Row],[FAKTUR]]))</f>
        <v>UNTANA</v>
      </c>
      <c r="AJ872" s="39" t="str">
        <f ca="1">IF(NOTA[[#This Row],[ID]]="","",COUNTIF(NOTA[ID_H],NOTA[[#This Row],[ID_H]]))</f>
        <v/>
      </c>
      <c r="AK872" s="39">
        <f ca="1">IF(NOTA[[#This Row],[TGL.NOTA]]="",IF(NOTA[[#This Row],[SUPPLIER_H]]="","",AK871),MONTH(NOTA[[#This Row],[TGL.NOTA]]))</f>
        <v>7</v>
      </c>
      <c r="AL872" s="39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>
        <f>IF(NOTA[[#This Row],[CONCAT1]]="","",MATCH(NOTA[[#This Row],[CONCAT1]],[3]!db[NB NOTA_C],0))</f>
        <v>1039</v>
      </c>
      <c r="AR872" s="39" t="b">
        <f>IF(NOTA[[#This Row],[QTY/ CTN]]="","",TRUE)</f>
        <v>1</v>
      </c>
      <c r="AS872" s="39" t="str">
        <f ca="1">IF(NOTA[[#This Row],[ID_H]]="","",IF(NOTA[[#This Row],[Column3]]=TRUE,NOTA[[#This Row],[QTY/ CTN]],INDEX([3]!db[QTY/ CTN],NOTA[[#This Row],[//DB]])))</f>
        <v>72 LSN</v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geltizoretrc10tg63072lsnuntana</v>
      </c>
      <c r="AU872" s="39" t="e">
        <f ca="1">IF(NOTA[[#This Row],[ID_H]]="","",MATCH(NOTA[[#This Row],[NB NOTA_C_QTY]],[4]!db[NB NOTA_C_QTY+F],0))</f>
        <v>#REF!</v>
      </c>
      <c r="AV872" s="55">
        <f ca="1">IF(NOTA[[#This Row],[NB NOTA_C_QTY]]="","",ROW()-2)</f>
        <v>870</v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>
        <f ca="1">IF(NOTA[[#This Row],[NAMA BARANG]]="","",INDEX(NOTA[ID],MATCH(,INDIRECT(ADDRESS(ROW(NOTA[ID]),COLUMN(NOTA[ID]))&amp;":"&amp;ADDRESS(ROW(),COLUMN(NOTA[ID]))),-1)))</f>
        <v>167</v>
      </c>
      <c r="E873" s="47"/>
      <c r="H873" s="48"/>
      <c r="L873" s="38" t="s">
        <v>932</v>
      </c>
      <c r="M873" s="41">
        <v>1</v>
      </c>
      <c r="N873" s="39">
        <v>144</v>
      </c>
      <c r="O873" s="38" t="s">
        <v>152</v>
      </c>
      <c r="P873" s="42">
        <v>29000</v>
      </c>
      <c r="Q873" s="43"/>
      <c r="R873" s="49" t="s">
        <v>538</v>
      </c>
      <c r="S873" s="50"/>
      <c r="U873" s="51"/>
      <c r="V873" s="46"/>
      <c r="W873" s="51">
        <f>IF(NOTA[[#This Row],[HARGA/ CTN]]="",NOTA[[#This Row],[JUMLAH_H]],NOTA[[#This Row],[HARGA/ CTN]]*IF(NOTA[[#This Row],[C]]="",0,NOTA[[#This Row],[C]]))</f>
        <v>4176000</v>
      </c>
      <c r="X873" s="51">
        <f>IF(NOTA[[#This Row],[JUMLAH]]="","",NOTA[[#This Row],[JUMLAH]]*NOTA[[#This Row],[DISC 1]])</f>
        <v>0</v>
      </c>
      <c r="Y873" s="51">
        <f>IF(NOTA[[#This Row],[JUMLAH]]="","",(NOTA[[#This Row],[JUMLAH]]-NOTA[[#This Row],[DISC 1-]])*NOTA[[#This Row],[DISC 2]])</f>
        <v>0</v>
      </c>
      <c r="Z873" s="51">
        <f>IF(NOTA[[#This Row],[JUMLAH]]="","",NOTA[[#This Row],[DISC 1-]]+NOTA[[#This Row],[DISC 2-]])</f>
        <v>0</v>
      </c>
      <c r="AA873" s="51">
        <f>IF(NOTA[[#This Row],[JUMLAH]]="","",NOTA[[#This Row],[JUMLAH]]-NOTA[[#This Row],[DISC]])</f>
        <v>4176000</v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873" s="51">
        <f>IF(OR(NOTA[[#This Row],[QTY]]="",NOTA[[#This Row],[HARGA SATUAN]]="",),"",NOTA[[#This Row],[QTY]]*NOTA[[#This Row],[HARGA SATUAN]])</f>
        <v>4176000</v>
      </c>
      <c r="AG873" s="40">
        <f ca="1">IF(NOTA[ID_H]="","",INDEX(NOTA[TANGGAL],MATCH(,INDIRECT(ADDRESS(ROW(NOTA[TANGGAL]),COLUMN(NOTA[TANGGAL]))&amp;":"&amp;ADDRESS(ROW(),COLUMN(NOTA[TANGGAL]))),-1)))</f>
        <v>45140</v>
      </c>
      <c r="AH873" s="42" t="str">
        <f ca="1">IF(NOTA[[#This Row],[NAMA BARANG]]="","",INDEX(NOTA[SUPPLIER],MATCH(,INDIRECT(ADDRESS(ROW(NOTA[ID]),COLUMN(NOTA[ID]))&amp;":"&amp;ADDRESS(ROW(),COLUMN(NOTA[ID]))),-1)))</f>
        <v>DB STATIONERY</v>
      </c>
      <c r="AI873" s="42" t="str">
        <f ca="1">IF(NOTA[[#This Row],[ID_H]]="","",IF(NOTA[[#This Row],[FAKTUR]]="",INDIRECT(ADDRESS(ROW()-1,COLUMN())),NOTA[[#This Row],[FAKTUR]]))</f>
        <v>UNTANA</v>
      </c>
      <c r="AJ873" s="39" t="str">
        <f ca="1">IF(NOTA[[#This Row],[ID]]="","",COUNTIF(NOTA[ID_H],NOTA[[#This Row],[ID_H]]))</f>
        <v/>
      </c>
      <c r="AK873" s="39">
        <f ca="1">IF(NOTA[[#This Row],[TGL.NOTA]]="",IF(NOTA[[#This Row],[SUPPLIER_H]]="","",AK872),MONTH(NOTA[[#This Row],[TGL.NOTA]]))</f>
        <v>7</v>
      </c>
      <c r="AL873" s="39" t="str">
        <f>LOWER(SUBSTITUTE(SUBSTITUTE(SUBSTITUTE(SUBSTITUTE(SUBSTITUTE(SUBSTITUTE(SUBSTITUTE(SUBSTITUTE(SUBSTITUTE(NOTA[NAMA BARANG]," ",),".",""),"-",""),"(",""),")",""),",",""),"/",""),"""",""),"+",""))</f>
        <v>geltizosavextg396d</v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geltizosavextg396d4176000</v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geltizosavextg396d4176000</v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>
        <f>IF(NOTA[[#This Row],[CONCAT1]]="","",MATCH(NOTA[[#This Row],[CONCAT1]],[3]!db[NB NOTA_C],0))</f>
        <v>1041</v>
      </c>
      <c r="AR873" s="39" t="b">
        <f>IF(NOTA[[#This Row],[QTY/ CTN]]="","",TRUE)</f>
        <v>1</v>
      </c>
      <c r="AS873" s="39" t="str">
        <f ca="1">IF(NOTA[[#This Row],[ID_H]]="","",IF(NOTA[[#This Row],[Column3]]=TRUE,NOTA[[#This Row],[QTY/ CTN]],INDEX([3]!db[QTY/ CTN],NOTA[[#This Row],[//DB]])))</f>
        <v>144 LSN</v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geltizosavextg396d144lsnuntana</v>
      </c>
      <c r="AU873" s="39" t="e">
        <f ca="1">IF(NOTA[[#This Row],[ID_H]]="","",MATCH(NOTA[[#This Row],[NB NOTA_C_QTY]],[4]!db[NB NOTA_C_QTY+F],0))</f>
        <v>#REF!</v>
      </c>
      <c r="AV873" s="55">
        <f ca="1">IF(NOTA[[#This Row],[NB NOTA_C_QTY]]="","",ROW()-2)</f>
        <v>871</v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>
        <f ca="1">IF(NOTA[[#This Row],[NAMA BARANG]]="","",INDEX(NOTA[ID],MATCH(,INDIRECT(ADDRESS(ROW(NOTA[ID]),COLUMN(NOTA[ID]))&amp;":"&amp;ADDRESS(ROW(),COLUMN(NOTA[ID]))),-1)))</f>
        <v>167</v>
      </c>
      <c r="E874" s="47"/>
      <c r="H874" s="48"/>
      <c r="L874" s="38" t="s">
        <v>220</v>
      </c>
      <c r="M874" s="41">
        <v>1</v>
      </c>
      <c r="N874" s="39">
        <v>96</v>
      </c>
      <c r="O874" s="38" t="s">
        <v>152</v>
      </c>
      <c r="P874" s="42">
        <v>29000</v>
      </c>
      <c r="Q874" s="43"/>
      <c r="R874" s="49" t="s">
        <v>161</v>
      </c>
      <c r="S874" s="50"/>
      <c r="U874" s="51"/>
      <c r="V874" s="46"/>
      <c r="W874" s="51">
        <f>IF(NOTA[[#This Row],[HARGA/ CTN]]="",NOTA[[#This Row],[JUMLAH_H]],NOTA[[#This Row],[HARGA/ CTN]]*IF(NOTA[[#This Row],[C]]="",0,NOTA[[#This Row],[C]]))</f>
        <v>2784000</v>
      </c>
      <c r="X874" s="51">
        <f>IF(NOTA[[#This Row],[JUMLAH]]="","",NOTA[[#This Row],[JUMLAH]]*NOTA[[#This Row],[DISC 1]])</f>
        <v>0</v>
      </c>
      <c r="Y874" s="51">
        <f>IF(NOTA[[#This Row],[JUMLAH]]="","",(NOTA[[#This Row],[JUMLAH]]-NOTA[[#This Row],[DISC 1-]])*NOTA[[#This Row],[DISC 2]])</f>
        <v>0</v>
      </c>
      <c r="Z874" s="51">
        <f>IF(NOTA[[#This Row],[JUMLAH]]="","",NOTA[[#This Row],[DISC 1-]]+NOTA[[#This Row],[DISC 2-]])</f>
        <v>0</v>
      </c>
      <c r="AA874" s="51">
        <f>IF(NOTA[[#This Row],[JUMLAH]]="","",NOTA[[#This Row],[JUMLAH]]-NOTA[[#This Row],[DISC]])</f>
        <v>2784000</v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4" s="51">
        <f>IF(OR(NOTA[[#This Row],[QTY]]="",NOTA[[#This Row],[HARGA SATUAN]]="",),"",NOTA[[#This Row],[QTY]]*NOTA[[#This Row],[HARGA SATUAN]])</f>
        <v>2784000</v>
      </c>
      <c r="AG874" s="40">
        <f ca="1">IF(NOTA[ID_H]="","",INDEX(NOTA[TANGGAL],MATCH(,INDIRECT(ADDRESS(ROW(NOTA[TANGGAL]),COLUMN(NOTA[TANGGAL]))&amp;":"&amp;ADDRESS(ROW(),COLUMN(NOTA[TANGGAL]))),-1)))</f>
        <v>45140</v>
      </c>
      <c r="AH874" s="42" t="str">
        <f ca="1">IF(NOTA[[#This Row],[NAMA BARANG]]="","",INDEX(NOTA[SUPPLIER],MATCH(,INDIRECT(ADDRESS(ROW(NOTA[ID]),COLUMN(NOTA[ID]))&amp;":"&amp;ADDRESS(ROW(),COLUMN(NOTA[ID]))),-1)))</f>
        <v>DB STATIONERY</v>
      </c>
      <c r="AI874" s="42" t="str">
        <f ca="1">IF(NOTA[[#This Row],[ID_H]]="","",IF(NOTA[[#This Row],[FAKTUR]]="",INDIRECT(ADDRESS(ROW()-1,COLUMN())),NOTA[[#This Row],[FAKTUR]]))</f>
        <v>UNTANA</v>
      </c>
      <c r="AJ874" s="39" t="str">
        <f ca="1">IF(NOTA[[#This Row],[ID]]="","",COUNTIF(NOTA[ID_H],NOTA[[#This Row],[ID_H]]))</f>
        <v/>
      </c>
      <c r="AK874" s="39">
        <f ca="1">IF(NOTA[[#This Row],[TGL.NOTA]]="",IF(NOTA[[#This Row],[SUPPLIER_H]]="","",AK873),MONTH(NOTA[[#This Row],[TGL.NOTA]]))</f>
        <v>7</v>
      </c>
      <c r="AL874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>
        <f>IF(NOTA[[#This Row],[CONCAT1]]="","",MATCH(NOTA[[#This Row],[CONCAT1]],[3]!db[NB NOTA_C],0))</f>
        <v>1844</v>
      </c>
      <c r="AR874" s="39" t="b">
        <f>IF(NOTA[[#This Row],[QTY/ CTN]]="","",TRUE)</f>
        <v>1</v>
      </c>
      <c r="AS874" s="39" t="str">
        <f ca="1">IF(NOTA[[#This Row],[ID_H]]="","",IF(NOTA[[#This Row],[Column3]]=TRUE,NOTA[[#This Row],[QTY/ CTN]],INDEX([3]!db[QTY/ CTN],NOTA[[#This Row],[//DB]])))</f>
        <v>96 LSN</v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874" s="39" t="e">
        <f ca="1">IF(NOTA[[#This Row],[ID_H]]="","",MATCH(NOTA[[#This Row],[NB NOTA_C_QTY]],[4]!db[NB NOTA_C_QTY+F],0))</f>
        <v>#REF!</v>
      </c>
      <c r="AV874" s="55">
        <f ca="1">IF(NOTA[[#This Row],[NB NOTA_C_QTY]]="","",ROW()-2)</f>
        <v>872</v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167</v>
      </c>
      <c r="E875" s="47"/>
      <c r="H875" s="48"/>
      <c r="L875" s="38" t="s">
        <v>933</v>
      </c>
      <c r="M875" s="41">
        <v>1</v>
      </c>
      <c r="N875" s="39">
        <v>96</v>
      </c>
      <c r="O875" s="38" t="s">
        <v>152</v>
      </c>
      <c r="P875" s="42">
        <v>29000</v>
      </c>
      <c r="Q875" s="43"/>
      <c r="R875" s="49" t="s">
        <v>161</v>
      </c>
      <c r="S875" s="50"/>
      <c r="U875" s="51"/>
      <c r="V875" s="46"/>
      <c r="W875" s="51">
        <f>IF(NOTA[[#This Row],[HARGA/ CTN]]="",NOTA[[#This Row],[JUMLAH_H]],NOTA[[#This Row],[HARGA/ CTN]]*IF(NOTA[[#This Row],[C]]="",0,NOTA[[#This Row],[C]]))</f>
        <v>2784000</v>
      </c>
      <c r="X875" s="51">
        <f>IF(NOTA[[#This Row],[JUMLAH]]="","",NOTA[[#This Row],[JUMLAH]]*NOTA[[#This Row],[DISC 1]])</f>
        <v>0</v>
      </c>
      <c r="Y875" s="51">
        <f>IF(NOTA[[#This Row],[JUMLAH]]="","",(NOTA[[#This Row],[JUMLAH]]-NOTA[[#This Row],[DISC 1-]])*NOTA[[#This Row],[DISC 2]])</f>
        <v>0</v>
      </c>
      <c r="Z875" s="51">
        <f>IF(NOTA[[#This Row],[JUMLAH]]="","",NOTA[[#This Row],[DISC 1-]]+NOTA[[#This Row],[DISC 2-]])</f>
        <v>0</v>
      </c>
      <c r="AA875" s="51">
        <f>IF(NOTA[[#This Row],[JUMLAH]]="","",NOTA[[#This Row],[JUMLAH]]-NOTA[[#This Row],[DISC]])</f>
        <v>2784000</v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5" s="51">
        <f>IF(OR(NOTA[[#This Row],[QTY]]="",NOTA[[#This Row],[HARGA SATUAN]]="",),"",NOTA[[#This Row],[QTY]]*NOTA[[#This Row],[HARGA SATUAN]])</f>
        <v>2784000</v>
      </c>
      <c r="AG875" s="40">
        <f ca="1">IF(NOTA[ID_H]="","",INDEX(NOTA[TANGGAL],MATCH(,INDIRECT(ADDRESS(ROW(NOTA[TANGGAL]),COLUMN(NOTA[TANGGAL]))&amp;":"&amp;ADDRESS(ROW(),COLUMN(NOTA[TANGGAL]))),-1)))</f>
        <v>45140</v>
      </c>
      <c r="AH875" s="42" t="str">
        <f ca="1">IF(NOTA[[#This Row],[NAMA BARANG]]="","",INDEX(NOTA[SUPPLIER],MATCH(,INDIRECT(ADDRESS(ROW(NOTA[ID]),COLUMN(NOTA[ID]))&amp;":"&amp;ADDRESS(ROW(),COLUMN(NOTA[ID]))),-1)))</f>
        <v>DB STATIONERY</v>
      </c>
      <c r="AI875" s="42" t="str">
        <f ca="1">IF(NOTA[[#This Row],[ID_H]]="","",IF(NOTA[[#This Row],[FAKTUR]]="",INDIRECT(ADDRESS(ROW()-1,COLUMN())),NOTA[[#This Row],[FAKTUR]]))</f>
        <v>UNTANA</v>
      </c>
      <c r="AJ875" s="39" t="str">
        <f ca="1">IF(NOTA[[#This Row],[ID]]="","",COUNTIF(NOTA[ID_H],NOTA[[#This Row],[ID_H]]))</f>
        <v/>
      </c>
      <c r="AK875" s="39">
        <f ca="1">IF(NOTA[[#This Row],[TGL.NOTA]]="",IF(NOTA[[#This Row],[SUPPLIER_H]]="","",AK874),MONTH(NOTA[[#This Row],[TGL.NOTA]]))</f>
        <v>7</v>
      </c>
      <c r="AL875" s="39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>
        <f>IF(NOTA[[#This Row],[CONCAT1]]="","",MATCH(NOTA[[#This Row],[CONCAT1]],[3]!db[NB NOTA_C],0))</f>
        <v>1847</v>
      </c>
      <c r="AR875" s="39" t="b">
        <f>IF(NOTA[[#This Row],[QTY/ CTN]]="","",TRUE)</f>
        <v>1</v>
      </c>
      <c r="AS875" s="39" t="str">
        <f ca="1">IF(NOTA[[#This Row],[ID_H]]="","",IF(NOTA[[#This Row],[Column3]]=TRUE,NOTA[[#This Row],[QTY/ CTN]],INDEX([3]!db[QTY/ CTN],NOTA[[#This Row],[//DB]])))</f>
        <v>96 LSN</v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U875" s="39" t="e">
        <f ca="1">IF(NOTA[[#This Row],[ID_H]]="","",MATCH(NOTA[[#This Row],[NB NOTA_C_QTY]],[4]!db[NB NOTA_C_QTY+F],0))</f>
        <v>#REF!</v>
      </c>
      <c r="AV875" s="55">
        <f ca="1">IF(NOTA[[#This Row],[NB NOTA_C_QTY]]="","",ROW()-2)</f>
        <v>873</v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>
        <f ca="1">IF(NOTA[[#This Row],[NAMA BARANG]]="","",INDEX(NOTA[ID],MATCH(,INDIRECT(ADDRESS(ROW(NOTA[ID]),COLUMN(NOTA[ID]))&amp;":"&amp;ADDRESS(ROW(),COLUMN(NOTA[ID]))),-1)))</f>
        <v>167</v>
      </c>
      <c r="E876" s="47"/>
      <c r="H876" s="48"/>
      <c r="L876" s="38" t="s">
        <v>223</v>
      </c>
      <c r="M876" s="41">
        <v>1</v>
      </c>
      <c r="N876" s="39">
        <v>96</v>
      </c>
      <c r="O876" s="38" t="s">
        <v>152</v>
      </c>
      <c r="P876" s="42">
        <v>29000</v>
      </c>
      <c r="Q876" s="43"/>
      <c r="R876" s="49" t="s">
        <v>161</v>
      </c>
      <c r="S876" s="50"/>
      <c r="U876" s="51"/>
      <c r="V876" s="46"/>
      <c r="W876" s="51">
        <f>IF(NOTA[[#This Row],[HARGA/ CTN]]="",NOTA[[#This Row],[JUMLAH_H]],NOTA[[#This Row],[HARGA/ CTN]]*IF(NOTA[[#This Row],[C]]="",0,NOTA[[#This Row],[C]]))</f>
        <v>2784000</v>
      </c>
      <c r="X876" s="51">
        <f>IF(NOTA[[#This Row],[JUMLAH]]="","",NOTA[[#This Row],[JUMLAH]]*NOTA[[#This Row],[DISC 1]])</f>
        <v>0</v>
      </c>
      <c r="Y876" s="51">
        <f>IF(NOTA[[#This Row],[JUMLAH]]="","",(NOTA[[#This Row],[JUMLAH]]-NOTA[[#This Row],[DISC 1-]])*NOTA[[#This Row],[DISC 2]])</f>
        <v>0</v>
      </c>
      <c r="Z876" s="51">
        <f>IF(NOTA[[#This Row],[JUMLAH]]="","",NOTA[[#This Row],[DISC 1-]]+NOTA[[#This Row],[DISC 2-]])</f>
        <v>0</v>
      </c>
      <c r="AA876" s="51">
        <f>IF(NOTA[[#This Row],[JUMLAH]]="","",NOTA[[#This Row],[JUMLAH]]-NOTA[[#This Row],[DISC]])</f>
        <v>2784000</v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6" s="51">
        <f>IF(OR(NOTA[[#This Row],[QTY]]="",NOTA[[#This Row],[HARGA SATUAN]]="",),"",NOTA[[#This Row],[QTY]]*NOTA[[#This Row],[HARGA SATUAN]])</f>
        <v>2784000</v>
      </c>
      <c r="AG876" s="40">
        <f ca="1">IF(NOTA[ID_H]="","",INDEX(NOTA[TANGGAL],MATCH(,INDIRECT(ADDRESS(ROW(NOTA[TANGGAL]),COLUMN(NOTA[TANGGAL]))&amp;":"&amp;ADDRESS(ROW(),COLUMN(NOTA[TANGGAL]))),-1)))</f>
        <v>45140</v>
      </c>
      <c r="AH876" s="42" t="str">
        <f ca="1">IF(NOTA[[#This Row],[NAMA BARANG]]="","",INDEX(NOTA[SUPPLIER],MATCH(,INDIRECT(ADDRESS(ROW(NOTA[ID]),COLUMN(NOTA[ID]))&amp;":"&amp;ADDRESS(ROW(),COLUMN(NOTA[ID]))),-1)))</f>
        <v>DB STATIONERY</v>
      </c>
      <c r="AI876" s="42" t="str">
        <f ca="1">IF(NOTA[[#This Row],[ID_H]]="","",IF(NOTA[[#This Row],[FAKTUR]]="",INDIRECT(ADDRESS(ROW()-1,COLUMN())),NOTA[[#This Row],[FAKTUR]]))</f>
        <v>UNTANA</v>
      </c>
      <c r="AJ876" s="39" t="str">
        <f ca="1">IF(NOTA[[#This Row],[ID]]="","",COUNTIF(NOTA[ID_H],NOTA[[#This Row],[ID_H]]))</f>
        <v/>
      </c>
      <c r="AK876" s="39">
        <f ca="1">IF(NOTA[[#This Row],[TGL.NOTA]]="",IF(NOTA[[#This Row],[SUPPLIER_H]]="","",AK875),MONTH(NOTA[[#This Row],[TGL.NOTA]]))</f>
        <v>7</v>
      </c>
      <c r="AL8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>
        <f>IF(NOTA[[#This Row],[CONCAT1]]="","",MATCH(NOTA[[#This Row],[CONCAT1]],[3]!db[NB NOTA_C],0))</f>
        <v>1813</v>
      </c>
      <c r="AR876" s="39" t="b">
        <f>IF(NOTA[[#This Row],[QTY/ CTN]]="","",TRUE)</f>
        <v>1</v>
      </c>
      <c r="AS876" s="39" t="str">
        <f ca="1">IF(NOTA[[#This Row],[ID_H]]="","",IF(NOTA[[#This Row],[Column3]]=TRUE,NOTA[[#This Row],[QTY/ CTN]],INDEX([3]!db[QTY/ CTN],NOTA[[#This Row],[//DB]])))</f>
        <v>96 LSN</v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876" s="39" t="e">
        <f ca="1">IF(NOTA[[#This Row],[ID_H]]="","",MATCH(NOTA[[#This Row],[NB NOTA_C_QTY]],[4]!db[NB NOTA_C_QTY+F],0))</f>
        <v>#REF!</v>
      </c>
      <c r="AV876" s="55">
        <f ca="1">IF(NOTA[[#This Row],[NB NOTA_C_QTY]]="","",ROW()-2)</f>
        <v>874</v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>
        <f ca="1">IF(NOTA[[#This Row],[NAMA BARANG]]="","",INDEX(NOTA[ID],MATCH(,INDIRECT(ADDRESS(ROW(NOTA[ID]),COLUMN(NOTA[ID]))&amp;":"&amp;ADDRESS(ROW(),COLUMN(NOTA[ID]))),-1)))</f>
        <v>167</v>
      </c>
      <c r="E877" s="47"/>
      <c r="H877" s="48"/>
      <c r="L877" s="38" t="s">
        <v>934</v>
      </c>
      <c r="N877" s="39">
        <v>24</v>
      </c>
      <c r="O877" s="38" t="s">
        <v>935</v>
      </c>
      <c r="P877" s="42">
        <v>60000</v>
      </c>
      <c r="Q877" s="43"/>
      <c r="R877" s="49" t="s">
        <v>936</v>
      </c>
      <c r="S877" s="50"/>
      <c r="U877" s="51"/>
      <c r="V877" s="46"/>
      <c r="W877" s="51">
        <f>IF(NOTA[[#This Row],[HARGA/ CTN]]="",NOTA[[#This Row],[JUMLAH_H]],NOTA[[#This Row],[HARGA/ CTN]]*IF(NOTA[[#This Row],[C]]="",0,NOTA[[#This Row],[C]]))</f>
        <v>1440000</v>
      </c>
      <c r="X877" s="51">
        <f>IF(NOTA[[#This Row],[JUMLAH]]="","",NOTA[[#This Row],[JUMLAH]]*NOTA[[#This Row],[DISC 1]])</f>
        <v>0</v>
      </c>
      <c r="Y877" s="51">
        <f>IF(NOTA[[#This Row],[JUMLAH]]="","",(NOTA[[#This Row],[JUMLAH]]-NOTA[[#This Row],[DISC 1-]])*NOTA[[#This Row],[DISC 2]])</f>
        <v>0</v>
      </c>
      <c r="Z877" s="51">
        <f>IF(NOTA[[#This Row],[JUMLAH]]="","",NOTA[[#This Row],[DISC 1-]]+NOTA[[#This Row],[DISC 2-]])</f>
        <v>0</v>
      </c>
      <c r="AA877" s="51">
        <f>IF(NOTA[[#This Row],[JUMLAH]]="","",NOTA[[#This Row],[JUMLAH]]-NOTA[[#This Row],[DISC]])</f>
        <v>1440000</v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77" s="51">
        <f>IF(OR(NOTA[[#This Row],[QTY]]="",NOTA[[#This Row],[HARGA SATUAN]]="",),"",NOTA[[#This Row],[QTY]]*NOTA[[#This Row],[HARGA SATUAN]])</f>
        <v>1440000</v>
      </c>
      <c r="AG877" s="40">
        <f ca="1">IF(NOTA[ID_H]="","",INDEX(NOTA[TANGGAL],MATCH(,INDIRECT(ADDRESS(ROW(NOTA[TANGGAL]),COLUMN(NOTA[TANGGAL]))&amp;":"&amp;ADDRESS(ROW(),COLUMN(NOTA[TANGGAL]))),-1)))</f>
        <v>45140</v>
      </c>
      <c r="AH877" s="42" t="str">
        <f ca="1">IF(NOTA[[#This Row],[NAMA BARANG]]="","",INDEX(NOTA[SUPPLIER],MATCH(,INDIRECT(ADDRESS(ROW(NOTA[ID]),COLUMN(NOTA[ID]))&amp;":"&amp;ADDRESS(ROW(),COLUMN(NOTA[ID]))),-1)))</f>
        <v>DB STATIONERY</v>
      </c>
      <c r="AI877" s="42" t="str">
        <f ca="1">IF(NOTA[[#This Row],[ID_H]]="","",IF(NOTA[[#This Row],[FAKTUR]]="",INDIRECT(ADDRESS(ROW()-1,COLUMN())),NOTA[[#This Row],[FAKTUR]]))</f>
        <v>UNTANA</v>
      </c>
      <c r="AJ877" s="39" t="str">
        <f ca="1">IF(NOTA[[#This Row],[ID]]="","",COUNTIF(NOTA[ID_H],NOTA[[#This Row],[ID_H]]))</f>
        <v/>
      </c>
      <c r="AK877" s="39">
        <f ca="1">IF(NOTA[[#This Row],[TGL.NOTA]]="",IF(NOTA[[#This Row],[SUPPLIER_H]]="","",AK876),MONTH(NOTA[[#This Row],[TGL.NOTA]]))</f>
        <v>7</v>
      </c>
      <c r="AL877" s="39" t="str">
        <f>LOWER(SUBSTITUTE(SUBSTITUTE(SUBSTITUTE(SUBSTITUTE(SUBSTITUTE(SUBSTITUTE(SUBSTITUTE(SUBSTITUTE(SUBSTITUTE(NOTA[NAMA BARANG]," ",),".",""),"-",""),"(",""),")",""),",",""),"/",""),"""",""),"+",""))</f>
        <v>rautankittytoplesr5842</v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rautankittytoplesr584260000</v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>
        <f>IF(NOTA[[#This Row],[CONCAT1]]="","",MATCH(NOTA[[#This Row],[CONCAT1]],[3]!db[NB NOTA_C],0))</f>
        <v>2353</v>
      </c>
      <c r="AR877" s="39" t="b">
        <f>IF(NOTA[[#This Row],[QTY/ CTN]]="","",TRUE)</f>
        <v>1</v>
      </c>
      <c r="AS877" s="39" t="str">
        <f ca="1">IF(NOTA[[#This Row],[ID_H]]="","",IF(NOTA[[#This Row],[Column3]]=TRUE,NOTA[[#This Row],[QTY/ CTN]],INDEX([3]!db[QTY/ CTN],NOTA[[#This Row],[//DB]])))</f>
        <v xml:space="preserve">24 TOP </v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U877" s="39" t="e">
        <f ca="1">IF(NOTA[[#This Row],[ID_H]]="","",MATCH(NOTA[[#This Row],[NB NOTA_C_QTY]],[4]!db[NB NOTA_C_QTY+F],0))</f>
        <v>#REF!</v>
      </c>
      <c r="AV877" s="55">
        <f ca="1">IF(NOTA[[#This Row],[NB NOTA_C_QTY]]="","",ROW()-2)</f>
        <v>875</v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>
        <f ca="1">IF(NOTA[[#This Row],[NAMA BARANG]]="","",INDEX(NOTA[ID],MATCH(,INDIRECT(ADDRESS(ROW(NOTA[ID]),COLUMN(NOTA[ID]))&amp;":"&amp;ADDRESS(ROW(),COLUMN(NOTA[ID]))),-1)))</f>
        <v>167</v>
      </c>
      <c r="E878" s="47"/>
      <c r="H878" s="48"/>
      <c r="L878" s="38" t="s">
        <v>937</v>
      </c>
      <c r="N878" s="39">
        <v>8</v>
      </c>
      <c r="O878" s="38" t="s">
        <v>117</v>
      </c>
      <c r="Q878" s="43"/>
      <c r="R878" s="49" t="s">
        <v>938</v>
      </c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67092000</v>
      </c>
      <c r="AE87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78" s="51" t="str">
        <f>IF(OR(NOTA[[#This Row],[QTY]]="",NOTA[[#This Row],[HARGA SATUAN]]="",),"",NOTA[[#This Row],[QTY]]*NOTA[[#This Row],[HARGA SATUAN]])</f>
        <v/>
      </c>
      <c r="AG878" s="40">
        <f ca="1">IF(NOTA[ID_H]="","",INDEX(NOTA[TANGGAL],MATCH(,INDIRECT(ADDRESS(ROW(NOTA[TANGGAL]),COLUMN(NOTA[TANGGAL]))&amp;":"&amp;ADDRESS(ROW(),COLUMN(NOTA[TANGGAL]))),-1)))</f>
        <v>45140</v>
      </c>
      <c r="AH878" s="42" t="str">
        <f ca="1">IF(NOTA[[#This Row],[NAMA BARANG]]="","",INDEX(NOTA[SUPPLIER],MATCH(,INDIRECT(ADDRESS(ROW(NOTA[ID]),COLUMN(NOTA[ID]))&amp;":"&amp;ADDRESS(ROW(),COLUMN(NOTA[ID]))),-1)))</f>
        <v>DB STATIONERY</v>
      </c>
      <c r="AI878" s="42" t="str">
        <f ca="1">IF(NOTA[[#This Row],[ID_H]]="","",IF(NOTA[[#This Row],[FAKTUR]]="",INDIRECT(ADDRESS(ROW()-1,COLUMN())),NOTA[[#This Row],[FAKTUR]]))</f>
        <v>UNTANA</v>
      </c>
      <c r="AJ878" s="39" t="str">
        <f ca="1">IF(NOTA[[#This Row],[ID]]="","",COUNTIF(NOTA[ID_H],NOTA[[#This Row],[ID_H]]))</f>
        <v/>
      </c>
      <c r="AK878" s="39">
        <f ca="1">IF(NOTA[[#This Row],[TGL.NOTA]]="",IF(NOTA[[#This Row],[SUPPLIER_H]]="","",AK877),MONTH(NOTA[[#This Row],[TGL.NOTA]]))</f>
        <v>7</v>
      </c>
      <c r="AL878" s="39" t="str">
        <f>LOWER(SUBSTITUTE(SUBSTITUTE(SUBSTITUTE(SUBSTITUTE(SUBSTITUTE(SUBSTITUTE(SUBSTITUTE(SUBSTITUTE(SUBSTITUTE(NOTA[NAMA BARANG]," ",),".",""),"-",""),"(",""),")",""),",",""),"/",""),"""",""),"+",""))</f>
        <v>rmejaxlgsx003602l</v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rmejaxlgsx003602l0</v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rmejaxlgsx003602l0</v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>
        <f>IF(NOTA[[#This Row],[CONCAT1]]="","",MATCH(NOTA[[#This Row],[CONCAT1]],[3]!db[NB NOTA_C],0))</f>
        <v>2348</v>
      </c>
      <c r="AR878" s="39" t="b">
        <f>IF(NOTA[[#This Row],[QTY/ CTN]]="","",TRUE)</f>
        <v>1</v>
      </c>
      <c r="AS878" s="39" t="str">
        <f ca="1">IF(NOTA[[#This Row],[ID_H]]="","",IF(NOTA[[#This Row],[Column3]]=TRUE,NOTA[[#This Row],[QTY/ CTN]],INDEX([3]!db[QTY/ CTN],NOTA[[#This Row],[//DB]])))</f>
        <v>8 PCS</v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rmejaxlgsx003602l8pcsuntana</v>
      </c>
      <c r="AU878" s="39" t="e">
        <f ca="1">IF(NOTA[[#This Row],[ID_H]]="","",MATCH(NOTA[[#This Row],[NB NOTA_C_QTY]],[4]!db[NB NOTA_C_QTY+F],0))</f>
        <v>#REF!</v>
      </c>
      <c r="AV878" s="55">
        <f ca="1">IF(NOTA[[#This Row],[NB NOTA_C_QTY]]="","",ROW()-2)</f>
        <v>876</v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>
        <f ca="1">IF(INDIRECT(ADDRESS(ROW()-1,COLUMN(NOTA[[#Headers],[ID]])))="ID",1,IF(NOTA[[#This Row],[FAKTUR]]="","",COUNT(INDIRECT(ADDRESS(ROW(NOTA[ID]),COLUMN(NOTA[ID]))&amp;":"&amp;ADDRESS(ROW()-1,COLUMN(NOTA[ID]))))+1))</f>
        <v>168</v>
      </c>
      <c r="B8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DBS_0208_923-12</v>
      </c>
      <c r="C880" s="39" t="e">
        <f ca="1">IF(NOTA[[#This Row],[ID_P]]="","",MATCH(NOTA[[#This Row],[ID_P]],[1]!B_MSK[N_ID],0))</f>
        <v>#REF!</v>
      </c>
      <c r="D880" s="39">
        <f ca="1">IF(NOTA[[#This Row],[NAMA BARANG]]="","",INDEX(NOTA[ID],MATCH(,INDIRECT(ADDRESS(ROW(NOTA[ID]),COLUMN(NOTA[ID]))&amp;":"&amp;ADDRESS(ROW(),COLUMN(NOTA[ID]))),-1)))</f>
        <v>168</v>
      </c>
      <c r="E880" s="47"/>
      <c r="F880" s="38" t="s">
        <v>218</v>
      </c>
      <c r="G880" s="38" t="s">
        <v>145</v>
      </c>
      <c r="H880" s="48" t="s">
        <v>939</v>
      </c>
      <c r="J880" s="40">
        <v>45138</v>
      </c>
      <c r="L880" s="38" t="s">
        <v>246</v>
      </c>
      <c r="M880" s="41">
        <v>7</v>
      </c>
      <c r="N880" s="39">
        <v>672</v>
      </c>
      <c r="O880" s="38" t="s">
        <v>152</v>
      </c>
      <c r="P880" s="42">
        <v>31500</v>
      </c>
      <c r="Q880" s="43"/>
      <c r="R880" s="49" t="s">
        <v>161</v>
      </c>
      <c r="S880" s="50"/>
      <c r="U880" s="51"/>
      <c r="V880" s="46"/>
      <c r="W880" s="51">
        <f>IF(NOTA[[#This Row],[HARGA/ CTN]]="",NOTA[[#This Row],[JUMLAH_H]],NOTA[[#This Row],[HARGA/ CTN]]*IF(NOTA[[#This Row],[C]]="",0,NOTA[[#This Row],[C]]))</f>
        <v>21168000</v>
      </c>
      <c r="X880" s="51">
        <f>IF(NOTA[[#This Row],[JUMLAH]]="","",NOTA[[#This Row],[JUMLAH]]*NOTA[[#This Row],[DISC 1]])</f>
        <v>0</v>
      </c>
      <c r="Y880" s="51">
        <f>IF(NOTA[[#This Row],[JUMLAH]]="","",(NOTA[[#This Row],[JUMLAH]]-NOTA[[#This Row],[DISC 1-]])*NOTA[[#This Row],[DISC 2]])</f>
        <v>0</v>
      </c>
      <c r="Z880" s="51">
        <f>IF(NOTA[[#This Row],[JUMLAH]]="","",NOTA[[#This Row],[DISC 1-]]+NOTA[[#This Row],[DISC 2-]])</f>
        <v>0</v>
      </c>
      <c r="AA880" s="51">
        <f>IF(NOTA[[#This Row],[JUMLAH]]="","",NOTA[[#This Row],[JUMLAH]]-NOTA[[#This Row],[DISC]])</f>
        <v>21168000</v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0" s="51">
        <f>IF(OR(NOTA[[#This Row],[QTY]]="",NOTA[[#This Row],[HARGA SATUAN]]="",),"",NOTA[[#This Row],[QTY]]*NOTA[[#This Row],[HARGA SATUAN]])</f>
        <v>21168000</v>
      </c>
      <c r="AG880" s="40">
        <f ca="1">IF(NOTA[ID_H]="","",INDEX(NOTA[TANGGAL],MATCH(,INDIRECT(ADDRESS(ROW(NOTA[TANGGAL]),COLUMN(NOTA[TANGGAL]))&amp;":"&amp;ADDRESS(ROW(),COLUMN(NOTA[TANGGAL]))),-1)))</f>
        <v>45140</v>
      </c>
      <c r="AH880" s="42" t="str">
        <f ca="1">IF(NOTA[[#This Row],[NAMA BARANG]]="","",INDEX(NOTA[SUPPLIER],MATCH(,INDIRECT(ADDRESS(ROW(NOTA[ID]),COLUMN(NOTA[ID]))&amp;":"&amp;ADDRESS(ROW(),COLUMN(NOTA[ID]))),-1)))</f>
        <v>DB STATIONERY</v>
      </c>
      <c r="AI880" s="42" t="str">
        <f ca="1">IF(NOTA[[#This Row],[ID_H]]="","",IF(NOTA[[#This Row],[FAKTUR]]="",INDIRECT(ADDRESS(ROW()-1,COLUMN())),NOTA[[#This Row],[FAKTUR]]))</f>
        <v>UNTANA</v>
      </c>
      <c r="AJ880" s="39">
        <f ca="1">IF(NOTA[[#This Row],[ID]]="","",COUNTIF(NOTA[ID_H],NOTA[[#This Row],[ID_H]]))</f>
        <v>12</v>
      </c>
      <c r="AK880" s="39">
        <f>IF(NOTA[[#This Row],[TGL.NOTA]]="",IF(NOTA[[#This Row],[SUPPLIER_H]]="","",AK879),MONTH(NOTA[[#This Row],[TGL.NOTA]]))</f>
        <v>7</v>
      </c>
      <c r="AL880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STATIONERYUNTANAJUG739/2345138gelpentizo10tg340</v>
      </c>
      <c r="AP880" s="39" t="e">
        <f>IF(NOTA[[#This Row],[CONCAT4]]="","",_xlfn.IFNA(MATCH(NOTA[[#This Row],[CONCAT4]],[2]!RAW[CONCAT_H],0),FALSE))</f>
        <v>#REF!</v>
      </c>
      <c r="AQ880" s="39">
        <f>IF(NOTA[[#This Row],[CONCAT1]]="","",MATCH(NOTA[[#This Row],[CONCAT1]],[3]!db[NB NOTA_C],0))</f>
        <v>937</v>
      </c>
      <c r="AR880" s="39" t="b">
        <f>IF(NOTA[[#This Row],[QTY/ CTN]]="","",TRUE)</f>
        <v>1</v>
      </c>
      <c r="AS880" s="39" t="str">
        <f ca="1">IF(NOTA[[#This Row],[ID_H]]="","",IF(NOTA[[#This Row],[Column3]]=TRUE,NOTA[[#This Row],[QTY/ CTN]],INDEX([3]!db[QTY/ CTN],NOTA[[#This Row],[//DB]])))</f>
        <v>96 LSN</v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880" s="39" t="e">
        <f ca="1">IF(NOTA[[#This Row],[ID_H]]="","",MATCH(NOTA[[#This Row],[NB NOTA_C_QTY]],[4]!db[NB NOTA_C_QTY+F],0))</f>
        <v>#REF!</v>
      </c>
      <c r="AV880" s="55">
        <f ca="1">IF(NOTA[[#This Row],[NB NOTA_C_QTY]]="","",ROW()-2)</f>
        <v>878</v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168</v>
      </c>
      <c r="E881" s="47"/>
      <c r="H881" s="48"/>
      <c r="L881" s="38" t="s">
        <v>990</v>
      </c>
      <c r="M881" s="41">
        <v>3</v>
      </c>
      <c r="N881" s="39">
        <v>288</v>
      </c>
      <c r="O881" s="38" t="s">
        <v>152</v>
      </c>
      <c r="P881" s="42">
        <v>31500</v>
      </c>
      <c r="Q881" s="43"/>
      <c r="R881" s="49" t="s">
        <v>161</v>
      </c>
      <c r="S881" s="50"/>
      <c r="U881" s="51"/>
      <c r="V881" s="46"/>
      <c r="W881" s="51">
        <f>IF(NOTA[[#This Row],[HARGA/ CTN]]="",NOTA[[#This Row],[JUMLAH_H]],NOTA[[#This Row],[HARGA/ CTN]]*IF(NOTA[[#This Row],[C]]="",0,NOTA[[#This Row],[C]]))</f>
        <v>9072000</v>
      </c>
      <c r="X881" s="51">
        <f>IF(NOTA[[#This Row],[JUMLAH]]="","",NOTA[[#This Row],[JUMLAH]]*NOTA[[#This Row],[DISC 1]])</f>
        <v>0</v>
      </c>
      <c r="Y881" s="51">
        <f>IF(NOTA[[#This Row],[JUMLAH]]="","",(NOTA[[#This Row],[JUMLAH]]-NOTA[[#This Row],[DISC 1-]])*NOTA[[#This Row],[DISC 2]])</f>
        <v>0</v>
      </c>
      <c r="Z881" s="51">
        <f>IF(NOTA[[#This Row],[JUMLAH]]="","",NOTA[[#This Row],[DISC 1-]]+NOTA[[#This Row],[DISC 2-]])</f>
        <v>0</v>
      </c>
      <c r="AA881" s="51">
        <f>IF(NOTA[[#This Row],[JUMLAH]]="","",NOTA[[#This Row],[JUMLAH]]-NOTA[[#This Row],[DISC]])</f>
        <v>9072000</v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1" s="51">
        <f>IF(OR(NOTA[[#This Row],[QTY]]="",NOTA[[#This Row],[HARGA SATUAN]]="",),"",NOTA[[#This Row],[QTY]]*NOTA[[#This Row],[HARGA SATUAN]])</f>
        <v>9072000</v>
      </c>
      <c r="AG881" s="40">
        <f ca="1">IF(NOTA[ID_H]="","",INDEX(NOTA[TANGGAL],MATCH(,INDIRECT(ADDRESS(ROW(NOTA[TANGGAL]),COLUMN(NOTA[TANGGAL]))&amp;":"&amp;ADDRESS(ROW(),COLUMN(NOTA[TANGGAL]))),-1)))</f>
        <v>45140</v>
      </c>
      <c r="AH881" s="42" t="str">
        <f ca="1">IF(NOTA[[#This Row],[NAMA BARANG]]="","",INDEX(NOTA[SUPPLIER],MATCH(,INDIRECT(ADDRESS(ROW(NOTA[ID]),COLUMN(NOTA[ID]))&amp;":"&amp;ADDRESS(ROW(),COLUMN(NOTA[ID]))),-1)))</f>
        <v>DB STATIONERY</v>
      </c>
      <c r="AI881" s="42" t="str">
        <f ca="1">IF(NOTA[[#This Row],[ID_H]]="","",IF(NOTA[[#This Row],[FAKTUR]]="",INDIRECT(ADDRESS(ROW()-1,COLUMN())),NOTA[[#This Row],[FAKTUR]]))</f>
        <v>UNTANA</v>
      </c>
      <c r="AJ881" s="39" t="str">
        <f ca="1">IF(NOTA[[#This Row],[ID]]="","",COUNTIF(NOTA[ID_H],NOTA[[#This Row],[ID_H]]))</f>
        <v/>
      </c>
      <c r="AK881" s="39">
        <f ca="1">IF(NOTA[[#This Row],[TGL.NOTA]]="",IF(NOTA[[#This Row],[SUPPLIER_H]]="","",AK880),MONTH(NOTA[[#This Row],[TGL.NOTA]]))</f>
        <v>7</v>
      </c>
      <c r="AL881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>
        <f>IF(NOTA[[#This Row],[CONCAT1]]="","",MATCH(NOTA[[#This Row],[CONCAT1]],[3]!db[NB NOTA_C],0))</f>
        <v>876</v>
      </c>
      <c r="AR881" s="39" t="b">
        <f>IF(NOTA[[#This Row],[QTY/ CTN]]="","",TRUE)</f>
        <v>1</v>
      </c>
      <c r="AS881" s="39" t="str">
        <f ca="1">IF(NOTA[[#This Row],[ID_H]]="","",IF(NOTA[[#This Row],[Column3]]=TRUE,NOTA[[#This Row],[QTY/ CTN]],INDEX([3]!db[QTY/ CTN],NOTA[[#This Row],[//DB]])))</f>
        <v>96 LSN</v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881" s="39" t="e">
        <f ca="1">IF(NOTA[[#This Row],[ID_H]]="","",MATCH(NOTA[[#This Row],[NB NOTA_C_QTY]],[4]!db[NB NOTA_C_QTY+F],0))</f>
        <v>#REF!</v>
      </c>
      <c r="AV881" s="55">
        <f ca="1">IF(NOTA[[#This Row],[NB NOTA_C_QTY]]="","",ROW()-2)</f>
        <v>879</v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168</v>
      </c>
      <c r="E882" s="47"/>
      <c r="H882" s="48"/>
      <c r="L882" s="38" t="s">
        <v>940</v>
      </c>
      <c r="M882" s="41">
        <v>5</v>
      </c>
      <c r="N882" s="39">
        <v>160</v>
      </c>
      <c r="O882" s="38" t="s">
        <v>210</v>
      </c>
      <c r="P882" s="42">
        <v>49500</v>
      </c>
      <c r="Q882" s="43"/>
      <c r="R882" s="49" t="s">
        <v>941</v>
      </c>
      <c r="S882" s="50"/>
      <c r="U882" s="51"/>
      <c r="V882" s="46"/>
      <c r="W882" s="51">
        <f>IF(NOTA[[#This Row],[HARGA/ CTN]]="",NOTA[[#This Row],[JUMLAH_H]],NOTA[[#This Row],[HARGA/ CTN]]*IF(NOTA[[#This Row],[C]]="",0,NOTA[[#This Row],[C]]))</f>
        <v>7920000</v>
      </c>
      <c r="X882" s="51">
        <f>IF(NOTA[[#This Row],[JUMLAH]]="","",NOTA[[#This Row],[JUMLAH]]*NOTA[[#This Row],[DISC 1]])</f>
        <v>0</v>
      </c>
      <c r="Y882" s="51">
        <f>IF(NOTA[[#This Row],[JUMLAH]]="","",(NOTA[[#This Row],[JUMLAH]]-NOTA[[#This Row],[DISC 1-]])*NOTA[[#This Row],[DISC 2]])</f>
        <v>0</v>
      </c>
      <c r="Z882" s="51">
        <f>IF(NOTA[[#This Row],[JUMLAH]]="","",NOTA[[#This Row],[DISC 1-]]+NOTA[[#This Row],[DISC 2-]])</f>
        <v>0</v>
      </c>
      <c r="AA882" s="51">
        <f>IF(NOTA[[#This Row],[JUMLAH]]="","",NOTA[[#This Row],[JUMLAH]]-NOTA[[#This Row],[DISC]])</f>
        <v>7920000</v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882" s="51">
        <f>IF(OR(NOTA[[#This Row],[QTY]]="",NOTA[[#This Row],[HARGA SATUAN]]="",),"",NOTA[[#This Row],[QTY]]*NOTA[[#This Row],[HARGA SATUAN]])</f>
        <v>7920000</v>
      </c>
      <c r="AG882" s="40">
        <f ca="1">IF(NOTA[ID_H]="","",INDEX(NOTA[TANGGAL],MATCH(,INDIRECT(ADDRESS(ROW(NOTA[TANGGAL]),COLUMN(NOTA[TANGGAL]))&amp;":"&amp;ADDRESS(ROW(),COLUMN(NOTA[TANGGAL]))),-1)))</f>
        <v>45140</v>
      </c>
      <c r="AH882" s="42" t="str">
        <f ca="1">IF(NOTA[[#This Row],[NAMA BARANG]]="","",INDEX(NOTA[SUPPLIER],MATCH(,INDIRECT(ADDRESS(ROW(NOTA[ID]),COLUMN(NOTA[ID]))&amp;":"&amp;ADDRESS(ROW(),COLUMN(NOTA[ID]))),-1)))</f>
        <v>DB STATIONERY</v>
      </c>
      <c r="AI882" s="42" t="str">
        <f ca="1">IF(NOTA[[#This Row],[ID_H]]="","",IF(NOTA[[#This Row],[FAKTUR]]="",INDIRECT(ADDRESS(ROW()-1,COLUMN())),NOTA[[#This Row],[FAKTUR]]))</f>
        <v>UNTANA</v>
      </c>
      <c r="AJ882" s="39" t="str">
        <f ca="1">IF(NOTA[[#This Row],[ID]]="","",COUNTIF(NOTA[ID_H],NOTA[[#This Row],[ID_H]]))</f>
        <v/>
      </c>
      <c r="AK882" s="39">
        <f ca="1">IF(NOTA[[#This Row],[TGL.NOTA]]="",IF(NOTA[[#This Row],[SUPPLIER_H]]="","",AK881),MONTH(NOTA[[#This Row],[TGL.NOTA]]))</f>
        <v>7</v>
      </c>
      <c r="AL882" s="39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>
        <f>IF(NOTA[[#This Row],[CONCAT1]]="","",MATCH(NOTA[[#This Row],[CONCAT1]],[3]!db[NB NOTA_C],0))</f>
        <v>1191</v>
      </c>
      <c r="AR882" s="39" t="b">
        <f>IF(NOTA[[#This Row],[QTY/ CTN]]="","",TRUE)</f>
        <v>1</v>
      </c>
      <c r="AS882" s="39" t="str">
        <f ca="1">IF(NOTA[[#This Row],[ID_H]]="","",IF(NOTA[[#This Row],[Column3]]=TRUE,NOTA[[#This Row],[QTY/ CTN]],INDEX([3]!db[QTY/ CTN],NOTA[[#This Row],[//DB]])))</f>
        <v>32 PAK (24 PCS)</v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U882" s="39" t="e">
        <f ca="1">IF(NOTA[[#This Row],[ID_H]]="","",MATCH(NOTA[[#This Row],[NB NOTA_C_QTY]],[4]!db[NB NOTA_C_QTY+F],0))</f>
        <v>#REF!</v>
      </c>
      <c r="AV882" s="55">
        <f ca="1">IF(NOTA[[#This Row],[NB NOTA_C_QTY]]="","",ROW()-2)</f>
        <v>880</v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>
        <f ca="1">IF(NOTA[[#This Row],[NAMA BARANG]]="","",INDEX(NOTA[ID],MATCH(,INDIRECT(ADDRESS(ROW(NOTA[ID]),COLUMN(NOTA[ID]))&amp;":"&amp;ADDRESS(ROW(),COLUMN(NOTA[ID]))),-1)))</f>
        <v>168</v>
      </c>
      <c r="E883" s="47"/>
      <c r="H883" s="48"/>
      <c r="L883" s="38" t="s">
        <v>248</v>
      </c>
      <c r="M883" s="41">
        <v>3</v>
      </c>
      <c r="N883" s="39">
        <v>288</v>
      </c>
      <c r="O883" s="38" t="s">
        <v>152</v>
      </c>
      <c r="P883" s="42">
        <v>9500</v>
      </c>
      <c r="Q883" s="43"/>
      <c r="R883" s="49" t="s">
        <v>161</v>
      </c>
      <c r="S883" s="50"/>
      <c r="U883" s="51"/>
      <c r="V883" s="46"/>
      <c r="W883" s="51">
        <f>IF(NOTA[[#This Row],[HARGA/ CTN]]="",NOTA[[#This Row],[JUMLAH_H]],NOTA[[#This Row],[HARGA/ CTN]]*IF(NOTA[[#This Row],[C]]="",0,NOTA[[#This Row],[C]]))</f>
        <v>2736000</v>
      </c>
      <c r="X883" s="51">
        <f>IF(NOTA[[#This Row],[JUMLAH]]="","",NOTA[[#This Row],[JUMLAH]]*NOTA[[#This Row],[DISC 1]])</f>
        <v>0</v>
      </c>
      <c r="Y883" s="51">
        <f>IF(NOTA[[#This Row],[JUMLAH]]="","",(NOTA[[#This Row],[JUMLAH]]-NOTA[[#This Row],[DISC 1-]])*NOTA[[#This Row],[DISC 2]])</f>
        <v>0</v>
      </c>
      <c r="Z883" s="51">
        <f>IF(NOTA[[#This Row],[JUMLAH]]="","",NOTA[[#This Row],[DISC 1-]]+NOTA[[#This Row],[DISC 2-]])</f>
        <v>0</v>
      </c>
      <c r="AA883" s="51">
        <f>IF(NOTA[[#This Row],[JUMLAH]]="","",NOTA[[#This Row],[JUMLAH]]-NOTA[[#This Row],[DISC]])</f>
        <v>2736000</v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883" s="51">
        <f>IF(OR(NOTA[[#This Row],[QTY]]="",NOTA[[#This Row],[HARGA SATUAN]]="",),"",NOTA[[#This Row],[QTY]]*NOTA[[#This Row],[HARGA SATUAN]])</f>
        <v>2736000</v>
      </c>
      <c r="AG883" s="40">
        <f ca="1">IF(NOTA[ID_H]="","",INDEX(NOTA[TANGGAL],MATCH(,INDIRECT(ADDRESS(ROW(NOTA[TANGGAL]),COLUMN(NOTA[TANGGAL]))&amp;":"&amp;ADDRESS(ROW(),COLUMN(NOTA[TANGGAL]))),-1)))</f>
        <v>45140</v>
      </c>
      <c r="AH883" s="42" t="str">
        <f ca="1">IF(NOTA[[#This Row],[NAMA BARANG]]="","",INDEX(NOTA[SUPPLIER],MATCH(,INDIRECT(ADDRESS(ROW(NOTA[ID]),COLUMN(NOTA[ID]))&amp;":"&amp;ADDRESS(ROW(),COLUMN(NOTA[ID]))),-1)))</f>
        <v>DB STATIONERY</v>
      </c>
      <c r="AI883" s="42" t="str">
        <f ca="1">IF(NOTA[[#This Row],[ID_H]]="","",IF(NOTA[[#This Row],[FAKTUR]]="",INDIRECT(ADDRESS(ROW()-1,COLUMN())),NOTA[[#This Row],[FAKTUR]]))</f>
        <v>UNTANA</v>
      </c>
      <c r="AJ883" s="39" t="str">
        <f ca="1">IF(NOTA[[#This Row],[ID]]="","",COUNTIF(NOTA[ID_H],NOTA[[#This Row],[ID_H]]))</f>
        <v/>
      </c>
      <c r="AK883" s="39">
        <f ca="1">IF(NOTA[[#This Row],[TGL.NOTA]]="",IF(NOTA[[#This Row],[SUPPLIER_H]]="","",AK882),MONTH(NOTA[[#This Row],[TGL.NOTA]]))</f>
        <v>7</v>
      </c>
      <c r="AL883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>
        <f>IF(NOTA[[#This Row],[CONCAT1]]="","",MATCH(NOTA[[#This Row],[CONCAT1]],[3]!db[NB NOTA_C],0))</f>
        <v>1220</v>
      </c>
      <c r="AR883" s="39" t="b">
        <f>IF(NOTA[[#This Row],[QTY/ CTN]]="","",TRUE)</f>
        <v>1</v>
      </c>
      <c r="AS883" s="39" t="str">
        <f ca="1">IF(NOTA[[#This Row],[ID_H]]="","",IF(NOTA[[#This Row],[Column3]]=TRUE,NOTA[[#This Row],[QTY/ CTN]],INDEX([3]!db[QTY/ CTN],NOTA[[#This Row],[//DB]])))</f>
        <v>96 LSN</v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883" s="39" t="e">
        <f ca="1">IF(NOTA[[#This Row],[ID_H]]="","",MATCH(NOTA[[#This Row],[NB NOTA_C_QTY]],[4]!db[NB NOTA_C_QTY+F],0))</f>
        <v>#REF!</v>
      </c>
      <c r="AV883" s="55">
        <f ca="1">IF(NOTA[[#This Row],[NB NOTA_C_QTY]]="","",ROW()-2)</f>
        <v>881</v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>
        <f ca="1">IF(NOTA[[#This Row],[NAMA BARANG]]="","",INDEX(NOTA[ID],MATCH(,INDIRECT(ADDRESS(ROW(NOTA[ID]),COLUMN(NOTA[ID]))&amp;":"&amp;ADDRESS(ROW(),COLUMN(NOTA[ID]))),-1)))</f>
        <v>168</v>
      </c>
      <c r="E884" s="47"/>
      <c r="H884" s="48"/>
      <c r="L884" s="38" t="s">
        <v>537</v>
      </c>
      <c r="M884" s="41">
        <v>5</v>
      </c>
      <c r="N884" s="39">
        <v>720</v>
      </c>
      <c r="O884" s="38" t="s">
        <v>152</v>
      </c>
      <c r="P884" s="42">
        <v>22500</v>
      </c>
      <c r="Q884" s="43"/>
      <c r="R884" s="49" t="s">
        <v>538</v>
      </c>
      <c r="S884" s="50"/>
      <c r="U884" s="51"/>
      <c r="V884" s="46"/>
      <c r="W884" s="51">
        <f>IF(NOTA[[#This Row],[HARGA/ CTN]]="",NOTA[[#This Row],[JUMLAH_H]],NOTA[[#This Row],[HARGA/ CTN]]*IF(NOTA[[#This Row],[C]]="",0,NOTA[[#This Row],[C]]))</f>
        <v>16200000</v>
      </c>
      <c r="X884" s="51">
        <f>IF(NOTA[[#This Row],[JUMLAH]]="","",NOTA[[#This Row],[JUMLAH]]*NOTA[[#This Row],[DISC 1]])</f>
        <v>0</v>
      </c>
      <c r="Y884" s="51">
        <f>IF(NOTA[[#This Row],[JUMLAH]]="","",(NOTA[[#This Row],[JUMLAH]]-NOTA[[#This Row],[DISC 1-]])*NOTA[[#This Row],[DISC 2]])</f>
        <v>0</v>
      </c>
      <c r="Z884" s="51">
        <f>IF(NOTA[[#This Row],[JUMLAH]]="","",NOTA[[#This Row],[DISC 1-]]+NOTA[[#This Row],[DISC 2-]])</f>
        <v>0</v>
      </c>
      <c r="AA884" s="51">
        <f>IF(NOTA[[#This Row],[JUMLAH]]="","",NOTA[[#This Row],[JUMLAH]]-NOTA[[#This Row],[DISC]])</f>
        <v>16200000</v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84" s="51">
        <f>IF(OR(NOTA[[#This Row],[QTY]]="",NOTA[[#This Row],[HARGA SATUAN]]="",),"",NOTA[[#This Row],[QTY]]*NOTA[[#This Row],[HARGA SATUAN]])</f>
        <v>16200000</v>
      </c>
      <c r="AG884" s="40">
        <f ca="1">IF(NOTA[ID_H]="","",INDEX(NOTA[TANGGAL],MATCH(,INDIRECT(ADDRESS(ROW(NOTA[TANGGAL]),COLUMN(NOTA[TANGGAL]))&amp;":"&amp;ADDRESS(ROW(),COLUMN(NOTA[TANGGAL]))),-1)))</f>
        <v>45140</v>
      </c>
      <c r="AH884" s="42" t="str">
        <f ca="1">IF(NOTA[[#This Row],[NAMA BARANG]]="","",INDEX(NOTA[SUPPLIER],MATCH(,INDIRECT(ADDRESS(ROW(NOTA[ID]),COLUMN(NOTA[ID]))&amp;":"&amp;ADDRESS(ROW(),COLUMN(NOTA[ID]))),-1)))</f>
        <v>DB STATIONERY</v>
      </c>
      <c r="AI884" s="42" t="str">
        <f ca="1">IF(NOTA[[#This Row],[ID_H]]="","",IF(NOTA[[#This Row],[FAKTUR]]="",INDIRECT(ADDRESS(ROW()-1,COLUMN())),NOTA[[#This Row],[FAKTUR]]))</f>
        <v>UNTANA</v>
      </c>
      <c r="AJ884" s="39" t="str">
        <f ca="1">IF(NOTA[[#This Row],[ID]]="","",COUNTIF(NOTA[ID_H],NOTA[[#This Row],[ID_H]]))</f>
        <v/>
      </c>
      <c r="AK884" s="39">
        <f ca="1">IF(NOTA[[#This Row],[TGL.NOTA]]="",IF(NOTA[[#This Row],[SUPPLIER_H]]="","",AK883),MONTH(NOTA[[#This Row],[TGL.NOTA]]))</f>
        <v>7</v>
      </c>
      <c r="AL884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>
        <f>IF(NOTA[[#This Row],[CONCAT1]]="","",MATCH(NOTA[[#This Row],[CONCAT1]],[3]!db[NB NOTA_C],0))</f>
        <v>895</v>
      </c>
      <c r="AR884" s="39" t="b">
        <f>IF(NOTA[[#This Row],[QTY/ CTN]]="","",TRUE)</f>
        <v>1</v>
      </c>
      <c r="AS884" s="39" t="str">
        <f ca="1">IF(NOTA[[#This Row],[ID_H]]="","",IF(NOTA[[#This Row],[Column3]]=TRUE,NOTA[[#This Row],[QTY/ CTN]],INDEX([3]!db[QTY/ CTN],NOTA[[#This Row],[//DB]])))</f>
        <v>144 LSN</v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884" s="39" t="e">
        <f ca="1">IF(NOTA[[#This Row],[ID_H]]="","",MATCH(NOTA[[#This Row],[NB NOTA_C_QTY]],[4]!db[NB NOTA_C_QTY+F],0))</f>
        <v>#REF!</v>
      </c>
      <c r="AV884" s="55">
        <f ca="1">IF(NOTA[[#This Row],[NB NOTA_C_QTY]]="","",ROW()-2)</f>
        <v>882</v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>
        <f ca="1">IF(NOTA[[#This Row],[NAMA BARANG]]="","",INDEX(NOTA[ID],MATCH(,INDIRECT(ADDRESS(ROW(NOTA[ID]),COLUMN(NOTA[ID]))&amp;":"&amp;ADDRESS(ROW(),COLUMN(NOTA[ID]))),-1)))</f>
        <v>168</v>
      </c>
      <c r="E885" s="47"/>
      <c r="H885" s="48"/>
      <c r="L885" s="38" t="s">
        <v>942</v>
      </c>
      <c r="M885" s="41">
        <v>1</v>
      </c>
      <c r="N885" s="39">
        <v>80</v>
      </c>
      <c r="O885" s="38" t="s">
        <v>152</v>
      </c>
      <c r="P885" s="42">
        <v>28000</v>
      </c>
      <c r="Q885" s="43"/>
      <c r="R885" s="49" t="s">
        <v>762</v>
      </c>
      <c r="S885" s="50"/>
      <c r="U885" s="51"/>
      <c r="V885" s="46"/>
      <c r="W885" s="51">
        <f>IF(NOTA[[#This Row],[HARGA/ CTN]]="",NOTA[[#This Row],[JUMLAH_H]],NOTA[[#This Row],[HARGA/ CTN]]*IF(NOTA[[#This Row],[C]]="",0,NOTA[[#This Row],[C]]))</f>
        <v>2240000</v>
      </c>
      <c r="X885" s="51">
        <f>IF(NOTA[[#This Row],[JUMLAH]]="","",NOTA[[#This Row],[JUMLAH]]*NOTA[[#This Row],[DISC 1]])</f>
        <v>0</v>
      </c>
      <c r="Y885" s="51">
        <f>IF(NOTA[[#This Row],[JUMLAH]]="","",(NOTA[[#This Row],[JUMLAH]]-NOTA[[#This Row],[DISC 1-]])*NOTA[[#This Row],[DISC 2]])</f>
        <v>0</v>
      </c>
      <c r="Z885" s="51">
        <f>IF(NOTA[[#This Row],[JUMLAH]]="","",NOTA[[#This Row],[DISC 1-]]+NOTA[[#This Row],[DISC 2-]])</f>
        <v>0</v>
      </c>
      <c r="AA885" s="51">
        <f>IF(NOTA[[#This Row],[JUMLAH]]="","",NOTA[[#This Row],[JUMLAH]]-NOTA[[#This Row],[DISC]])</f>
        <v>2240000</v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885" s="51">
        <f>IF(OR(NOTA[[#This Row],[QTY]]="",NOTA[[#This Row],[HARGA SATUAN]]="",),"",NOTA[[#This Row],[QTY]]*NOTA[[#This Row],[HARGA SATUAN]])</f>
        <v>2240000</v>
      </c>
      <c r="AG885" s="40">
        <f ca="1">IF(NOTA[ID_H]="","",INDEX(NOTA[TANGGAL],MATCH(,INDIRECT(ADDRESS(ROW(NOTA[TANGGAL]),COLUMN(NOTA[TANGGAL]))&amp;":"&amp;ADDRESS(ROW(),COLUMN(NOTA[TANGGAL]))),-1)))</f>
        <v>45140</v>
      </c>
      <c r="AH885" s="42" t="str">
        <f ca="1">IF(NOTA[[#This Row],[NAMA BARANG]]="","",INDEX(NOTA[SUPPLIER],MATCH(,INDIRECT(ADDRESS(ROW(NOTA[ID]),COLUMN(NOTA[ID]))&amp;":"&amp;ADDRESS(ROW(),COLUMN(NOTA[ID]))),-1)))</f>
        <v>DB STATIONERY</v>
      </c>
      <c r="AI885" s="42" t="str">
        <f ca="1">IF(NOTA[[#This Row],[ID_H]]="","",IF(NOTA[[#This Row],[FAKTUR]]="",INDIRECT(ADDRESS(ROW()-1,COLUMN())),NOTA[[#This Row],[FAKTUR]]))</f>
        <v>UNTANA</v>
      </c>
      <c r="AJ885" s="39" t="str">
        <f ca="1">IF(NOTA[[#This Row],[ID]]="","",COUNTIF(NOTA[ID_H],NOTA[[#This Row],[ID_H]]))</f>
        <v/>
      </c>
      <c r="AK885" s="39">
        <f ca="1">IF(NOTA[[#This Row],[TGL.NOTA]]="",IF(NOTA[[#This Row],[SUPPLIER_H]]="","",AK884),MONTH(NOTA[[#This Row],[TGL.NOTA]]))</f>
        <v>7</v>
      </c>
      <c r="AL885" s="39" t="str">
        <f>LOWER(SUBSTITUTE(SUBSTITUTE(SUBSTITUTE(SUBSTITUTE(SUBSTITUTE(SUBSTITUTE(SUBSTITUTE(SUBSTITUTE(SUBSTITUTE(NOTA[NAMA BARANG]," ",),".",""),"-",""),"(",""),")",""),",",""),"/",""),"""",""),"+",""))</f>
        <v>guntingbenangkxgb007</v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guntingbenangkxgb0072240000</v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guntingbenangkxgb0072240000</v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>
        <f>IF(NOTA[[#This Row],[CONCAT1]]="","",MATCH(NOTA[[#This Row],[CONCAT1]],[3]!db[NB NOTA_C],0))</f>
        <v>1166</v>
      </c>
      <c r="AR885" s="39" t="b">
        <f>IF(NOTA[[#This Row],[QTY/ CTN]]="","",TRUE)</f>
        <v>1</v>
      </c>
      <c r="AS885" s="39" t="str">
        <f ca="1">IF(NOTA[[#This Row],[ID_H]]="","",IF(NOTA[[#This Row],[Column3]]=TRUE,NOTA[[#This Row],[QTY/ CTN]],INDEX([3]!db[QTY/ CTN],NOTA[[#This Row],[//DB]])))</f>
        <v>80 LSN</v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guntingbenangkxgb00780lsnuntana</v>
      </c>
      <c r="AU885" s="39" t="e">
        <f ca="1">IF(NOTA[[#This Row],[ID_H]]="","",MATCH(NOTA[[#This Row],[NB NOTA_C_QTY]],[4]!db[NB NOTA_C_QTY+F],0))</f>
        <v>#REF!</v>
      </c>
      <c r="AV885" s="55">
        <f ca="1">IF(NOTA[[#This Row],[NB NOTA_C_QTY]]="","",ROW()-2)</f>
        <v>883</v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>
        <f ca="1">IF(NOTA[[#This Row],[NAMA BARANG]]="","",INDEX(NOTA[ID],MATCH(,INDIRECT(ADDRESS(ROW(NOTA[ID]),COLUMN(NOTA[ID]))&amp;":"&amp;ADDRESS(ROW(),COLUMN(NOTA[ID]))),-1)))</f>
        <v>168</v>
      </c>
      <c r="E886" s="47"/>
      <c r="H886" s="48"/>
      <c r="L886" s="38" t="s">
        <v>943</v>
      </c>
      <c r="M886" s="41">
        <v>5</v>
      </c>
      <c r="N886" s="39">
        <v>600</v>
      </c>
      <c r="O886" s="38" t="s">
        <v>152</v>
      </c>
      <c r="P886" s="42">
        <v>30500</v>
      </c>
      <c r="Q886" s="43"/>
      <c r="R886" s="49" t="s">
        <v>226</v>
      </c>
      <c r="S886" s="50"/>
      <c r="U886" s="51"/>
      <c r="V886" s="46"/>
      <c r="W886" s="51">
        <f>IF(NOTA[[#This Row],[HARGA/ CTN]]="",NOTA[[#This Row],[JUMLAH_H]],NOTA[[#This Row],[HARGA/ CTN]]*IF(NOTA[[#This Row],[C]]="",0,NOTA[[#This Row],[C]]))</f>
        <v>18300000</v>
      </c>
      <c r="X886" s="51">
        <f>IF(NOTA[[#This Row],[JUMLAH]]="","",NOTA[[#This Row],[JUMLAH]]*NOTA[[#This Row],[DISC 1]])</f>
        <v>0</v>
      </c>
      <c r="Y886" s="51">
        <f>IF(NOTA[[#This Row],[JUMLAH]]="","",(NOTA[[#This Row],[JUMLAH]]-NOTA[[#This Row],[DISC 1-]])*NOTA[[#This Row],[DISC 2]])</f>
        <v>0</v>
      </c>
      <c r="Z886" s="51">
        <f>IF(NOTA[[#This Row],[JUMLAH]]="","",NOTA[[#This Row],[DISC 1-]]+NOTA[[#This Row],[DISC 2-]])</f>
        <v>0</v>
      </c>
      <c r="AA886" s="51">
        <f>IF(NOTA[[#This Row],[JUMLAH]]="","",NOTA[[#This Row],[JUMLAH]]-NOTA[[#This Row],[DISC]])</f>
        <v>18300000</v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886" s="51">
        <f>IF(OR(NOTA[[#This Row],[QTY]]="",NOTA[[#This Row],[HARGA SATUAN]]="",),"",NOTA[[#This Row],[QTY]]*NOTA[[#This Row],[HARGA SATUAN]])</f>
        <v>18300000</v>
      </c>
      <c r="AG886" s="40">
        <f ca="1">IF(NOTA[ID_H]="","",INDEX(NOTA[TANGGAL],MATCH(,INDIRECT(ADDRESS(ROW(NOTA[TANGGAL]),COLUMN(NOTA[TANGGAL]))&amp;":"&amp;ADDRESS(ROW(),COLUMN(NOTA[TANGGAL]))),-1)))</f>
        <v>45140</v>
      </c>
      <c r="AH886" s="42" t="str">
        <f ca="1">IF(NOTA[[#This Row],[NAMA BARANG]]="","",INDEX(NOTA[SUPPLIER],MATCH(,INDIRECT(ADDRESS(ROW(NOTA[ID]),COLUMN(NOTA[ID]))&amp;":"&amp;ADDRESS(ROW(),COLUMN(NOTA[ID]))),-1)))</f>
        <v>DB STATIONERY</v>
      </c>
      <c r="AI886" s="42" t="str">
        <f ca="1">IF(NOTA[[#This Row],[ID_H]]="","",IF(NOTA[[#This Row],[FAKTUR]]="",INDIRECT(ADDRESS(ROW()-1,COLUMN())),NOTA[[#This Row],[FAKTUR]]))</f>
        <v>UNTANA</v>
      </c>
      <c r="AJ886" s="39" t="str">
        <f ca="1">IF(NOTA[[#This Row],[ID]]="","",COUNTIF(NOTA[ID_H],NOTA[[#This Row],[ID_H]]))</f>
        <v/>
      </c>
      <c r="AK886" s="39">
        <f ca="1">IF(NOTA[[#This Row],[TGL.NOTA]]="",IF(NOTA[[#This Row],[SUPPLIER_H]]="","",AK885),MONTH(NOTA[[#This Row],[TGL.NOTA]]))</f>
        <v>7</v>
      </c>
      <c r="AL886" s="39" t="str">
        <f>LOWER(SUBSTITUTE(SUBSTITUTE(SUBSTITUTE(SUBSTITUTE(SUBSTITUTE(SUBSTITUTE(SUBSTITUTE(SUBSTITUTE(SUBSTITUTE(NOTA[NAMA BARANG]," ",),".",""),"-",""),"(",""),")",""),",",""),"/",""),"""",""),"+",""))</f>
        <v>gelclick028debozzdbg028</v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gelclick028debozzdbg0283660000</v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gelclick028debozzdbg0283660000</v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>
        <f>IF(NOTA[[#This Row],[CONCAT1]]="","",MATCH(NOTA[[#This Row],[CONCAT1]],[3]!db[NB NOTA_C],0))</f>
        <v>880</v>
      </c>
      <c r="AR886" s="39" t="b">
        <f>IF(NOTA[[#This Row],[QTY/ CTN]]="","",TRUE)</f>
        <v>1</v>
      </c>
      <c r="AS886" s="39" t="str">
        <f ca="1">IF(NOTA[[#This Row],[ID_H]]="","",IF(NOTA[[#This Row],[Column3]]=TRUE,NOTA[[#This Row],[QTY/ CTN]],INDEX([3]!db[QTY/ CTN],NOTA[[#This Row],[//DB]])))</f>
        <v>120 LSN</v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gelclick028debozzdbg028120lsnuntana</v>
      </c>
      <c r="AU886" s="39" t="e">
        <f ca="1">IF(NOTA[[#This Row],[ID_H]]="","",MATCH(NOTA[[#This Row],[NB NOTA_C_QTY]],[4]!db[NB NOTA_C_QTY+F],0))</f>
        <v>#REF!</v>
      </c>
      <c r="AV886" s="55">
        <f ca="1">IF(NOTA[[#This Row],[NB NOTA_C_QTY]]="","",ROW()-2)</f>
        <v>884</v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>
        <f ca="1">IF(NOTA[[#This Row],[NAMA BARANG]]="","",INDEX(NOTA[ID],MATCH(,INDIRECT(ADDRESS(ROW(NOTA[ID]),COLUMN(NOTA[ID]))&amp;":"&amp;ADDRESS(ROW(),COLUMN(NOTA[ID]))),-1)))</f>
        <v>168</v>
      </c>
      <c r="E887" s="47"/>
      <c r="H887" s="48"/>
      <c r="L887" s="38" t="s">
        <v>944</v>
      </c>
      <c r="M887" s="41">
        <v>2</v>
      </c>
      <c r="N887" s="39">
        <v>216</v>
      </c>
      <c r="O887" s="38" t="s">
        <v>152</v>
      </c>
      <c r="P887" s="42">
        <v>16000</v>
      </c>
      <c r="Q887" s="43"/>
      <c r="R887" s="49" t="s">
        <v>945</v>
      </c>
      <c r="S887" s="50"/>
      <c r="U887" s="51"/>
      <c r="V887" s="46"/>
      <c r="W887" s="51">
        <f>IF(NOTA[[#This Row],[HARGA/ CTN]]="",NOTA[[#This Row],[JUMLAH_H]],NOTA[[#This Row],[HARGA/ CTN]]*IF(NOTA[[#This Row],[C]]="",0,NOTA[[#This Row],[C]]))</f>
        <v>3456000</v>
      </c>
      <c r="X887" s="51">
        <f>IF(NOTA[[#This Row],[JUMLAH]]="","",NOTA[[#This Row],[JUMLAH]]*NOTA[[#This Row],[DISC 1]])</f>
        <v>0</v>
      </c>
      <c r="Y887" s="51">
        <f>IF(NOTA[[#This Row],[JUMLAH]]="","",(NOTA[[#This Row],[JUMLAH]]-NOTA[[#This Row],[DISC 1-]])*NOTA[[#This Row],[DISC 2]])</f>
        <v>0</v>
      </c>
      <c r="Z887" s="51">
        <f>IF(NOTA[[#This Row],[JUMLAH]]="","",NOTA[[#This Row],[DISC 1-]]+NOTA[[#This Row],[DISC 2-]])</f>
        <v>0</v>
      </c>
      <c r="AA887" s="51">
        <f>IF(NOTA[[#This Row],[JUMLAH]]="","",NOTA[[#This Row],[JUMLAH]]-NOTA[[#This Row],[DISC]])</f>
        <v>3456000</v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7" s="51">
        <f>IF(OR(NOTA[[#This Row],[QTY]]="",NOTA[[#This Row],[HARGA SATUAN]]="",),"",NOTA[[#This Row],[QTY]]*NOTA[[#This Row],[HARGA SATUAN]])</f>
        <v>3456000</v>
      </c>
      <c r="AG887" s="40">
        <f ca="1">IF(NOTA[ID_H]="","",INDEX(NOTA[TANGGAL],MATCH(,INDIRECT(ADDRESS(ROW(NOTA[TANGGAL]),COLUMN(NOTA[TANGGAL]))&amp;":"&amp;ADDRESS(ROW(),COLUMN(NOTA[TANGGAL]))),-1)))</f>
        <v>45140</v>
      </c>
      <c r="AH887" s="42" t="str">
        <f ca="1">IF(NOTA[[#This Row],[NAMA BARANG]]="","",INDEX(NOTA[SUPPLIER],MATCH(,INDIRECT(ADDRESS(ROW(NOTA[ID]),COLUMN(NOTA[ID]))&amp;":"&amp;ADDRESS(ROW(),COLUMN(NOTA[ID]))),-1)))</f>
        <v>DB STATIONERY</v>
      </c>
      <c r="AI887" s="42" t="str">
        <f ca="1">IF(NOTA[[#This Row],[ID_H]]="","",IF(NOTA[[#This Row],[FAKTUR]]="",INDIRECT(ADDRESS(ROW()-1,COLUMN())),NOTA[[#This Row],[FAKTUR]]))</f>
        <v>UNTANA</v>
      </c>
      <c r="AJ887" s="39" t="str">
        <f ca="1">IF(NOTA[[#This Row],[ID]]="","",COUNTIF(NOTA[ID_H],NOTA[[#This Row],[ID_H]]))</f>
        <v/>
      </c>
      <c r="AK887" s="39">
        <f ca="1">IF(NOTA[[#This Row],[TGL.NOTA]]="",IF(NOTA[[#This Row],[SUPPLIER_H]]="","",AK886),MONTH(NOTA[[#This Row],[TGL.NOTA]]))</f>
        <v>7</v>
      </c>
      <c r="AL887" s="39" t="str">
        <f>LOWER(SUBSTITUTE(SUBSTITUTE(SUBSTITUTE(SUBSTITUTE(SUBSTITUTE(SUBSTITUTE(SUBSTITUTE(SUBSTITUTE(SUBSTITUTE(NOTA[NAMA BARANG]," ",),".",""),"-",""),"(",""),")",""),",",""),"/",""),"""",""),"+",""))</f>
        <v>rautankayagi12pcsky393b</v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rautankayagi12pcsky393b1728000</v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rautankayagi12pcsky393b1728000</v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>
        <f>IF(NOTA[[#This Row],[CONCAT1]]="","",MATCH(NOTA[[#This Row],[CONCAT1]],[3]!db[NB NOTA_C],0))</f>
        <v>2350</v>
      </c>
      <c r="AR887" s="39" t="b">
        <f>IF(NOTA[[#This Row],[QTY/ CTN]]="","",TRUE)</f>
        <v>1</v>
      </c>
      <c r="AS887" s="39" t="str">
        <f ca="1">IF(NOTA[[#This Row],[ID_H]]="","",IF(NOTA[[#This Row],[Column3]]=TRUE,NOTA[[#This Row],[QTY/ CTN]],INDEX([3]!db[QTY/ CTN],NOTA[[#This Row],[//DB]])))</f>
        <v>108 LSN</v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rautankayagi12pcsky393b108lsnuntana</v>
      </c>
      <c r="AU887" s="39" t="e">
        <f ca="1">IF(NOTA[[#This Row],[ID_H]]="","",MATCH(NOTA[[#This Row],[NB NOTA_C_QTY]],[4]!db[NB NOTA_C_QTY+F],0))</f>
        <v>#REF!</v>
      </c>
      <c r="AV887" s="55">
        <f ca="1">IF(NOTA[[#This Row],[NB NOTA_C_QTY]]="","",ROW()-2)</f>
        <v>885</v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>
        <f ca="1">IF(NOTA[[#This Row],[NAMA BARANG]]="","",INDEX(NOTA[ID],MATCH(,INDIRECT(ADDRESS(ROW(NOTA[ID]),COLUMN(NOTA[ID]))&amp;":"&amp;ADDRESS(ROW(),COLUMN(NOTA[ID]))),-1)))</f>
        <v>168</v>
      </c>
      <c r="E888" s="47"/>
      <c r="H888" s="48"/>
      <c r="L888" s="38" t="s">
        <v>947</v>
      </c>
      <c r="M888" s="41">
        <v>2</v>
      </c>
      <c r="N888" s="39">
        <v>216</v>
      </c>
      <c r="O888" s="38" t="s">
        <v>152</v>
      </c>
      <c r="P888" s="42">
        <v>16000</v>
      </c>
      <c r="Q888" s="43"/>
      <c r="R888" s="49" t="s">
        <v>945</v>
      </c>
      <c r="S888" s="50"/>
      <c r="U888" s="51"/>
      <c r="V888" s="46"/>
      <c r="W888" s="51">
        <f>IF(NOTA[[#This Row],[HARGA/ CTN]]="",NOTA[[#This Row],[JUMLAH_H]],NOTA[[#This Row],[HARGA/ CTN]]*IF(NOTA[[#This Row],[C]]="",0,NOTA[[#This Row],[C]]))</f>
        <v>3456000</v>
      </c>
      <c r="X888" s="51">
        <f>IF(NOTA[[#This Row],[JUMLAH]]="","",NOTA[[#This Row],[JUMLAH]]*NOTA[[#This Row],[DISC 1]])</f>
        <v>0</v>
      </c>
      <c r="Y888" s="51">
        <f>IF(NOTA[[#This Row],[JUMLAH]]="","",(NOTA[[#This Row],[JUMLAH]]-NOTA[[#This Row],[DISC 1-]])*NOTA[[#This Row],[DISC 2]])</f>
        <v>0</v>
      </c>
      <c r="Z888" s="51">
        <f>IF(NOTA[[#This Row],[JUMLAH]]="","",NOTA[[#This Row],[DISC 1-]]+NOTA[[#This Row],[DISC 2-]])</f>
        <v>0</v>
      </c>
      <c r="AA888" s="51">
        <f>IF(NOTA[[#This Row],[JUMLAH]]="","",NOTA[[#This Row],[JUMLAH]]-NOTA[[#This Row],[DISC]])</f>
        <v>3456000</v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8" s="51">
        <f>IF(OR(NOTA[[#This Row],[QTY]]="",NOTA[[#This Row],[HARGA SATUAN]]="",),"",NOTA[[#This Row],[QTY]]*NOTA[[#This Row],[HARGA SATUAN]])</f>
        <v>3456000</v>
      </c>
      <c r="AG888" s="40">
        <f ca="1">IF(NOTA[ID_H]="","",INDEX(NOTA[TANGGAL],MATCH(,INDIRECT(ADDRESS(ROW(NOTA[TANGGAL]),COLUMN(NOTA[TANGGAL]))&amp;":"&amp;ADDRESS(ROW(),COLUMN(NOTA[TANGGAL]))),-1)))</f>
        <v>45140</v>
      </c>
      <c r="AH888" s="42" t="str">
        <f ca="1">IF(NOTA[[#This Row],[NAMA BARANG]]="","",INDEX(NOTA[SUPPLIER],MATCH(,INDIRECT(ADDRESS(ROW(NOTA[ID]),COLUMN(NOTA[ID]))&amp;":"&amp;ADDRESS(ROW(),COLUMN(NOTA[ID]))),-1)))</f>
        <v>DB STATIONERY</v>
      </c>
      <c r="AI888" s="42" t="str">
        <f ca="1">IF(NOTA[[#This Row],[ID_H]]="","",IF(NOTA[[#This Row],[FAKTUR]]="",INDIRECT(ADDRESS(ROW()-1,COLUMN())),NOTA[[#This Row],[FAKTUR]]))</f>
        <v>UNTANA</v>
      </c>
      <c r="AJ888" s="39" t="str">
        <f ca="1">IF(NOTA[[#This Row],[ID]]="","",COUNTIF(NOTA[ID_H],NOTA[[#This Row],[ID_H]]))</f>
        <v/>
      </c>
      <c r="AK888" s="39">
        <f ca="1">IF(NOTA[[#This Row],[TGL.NOTA]]="",IF(NOTA[[#This Row],[SUPPLIER_H]]="","",AK887),MONTH(NOTA[[#This Row],[TGL.NOTA]]))</f>
        <v>7</v>
      </c>
      <c r="AL888" s="39" t="str">
        <f>LOWER(SUBSTITUTE(SUBSTITUTE(SUBSTITUTE(SUBSTITUTE(SUBSTITUTE(SUBSTITUTE(SUBSTITUTE(SUBSTITUTE(SUBSTITUTE(NOTA[NAMA BARANG]," ",),".",""),"-",""),"(",""),")",""),",",""),"/",""),"""",""),"+",""))</f>
        <v>rautankayagi12pcsky394b</v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rautankayagi12pcsky394b1728000</v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rautankayagi12pcsky394b1728000</v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>
        <f>IF(NOTA[[#This Row],[CONCAT1]]="","",MATCH(NOTA[[#This Row],[CONCAT1]],[3]!db[NB NOTA_C],0))</f>
        <v>2351</v>
      </c>
      <c r="AR888" s="39" t="b">
        <f>IF(NOTA[[#This Row],[QTY/ CTN]]="","",TRUE)</f>
        <v>1</v>
      </c>
      <c r="AS888" s="39" t="str">
        <f ca="1">IF(NOTA[[#This Row],[ID_H]]="","",IF(NOTA[[#This Row],[Column3]]=TRUE,NOTA[[#This Row],[QTY/ CTN]],INDEX([3]!db[QTY/ CTN],NOTA[[#This Row],[//DB]])))</f>
        <v>108 LSN</v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rautankayagi12pcsky394b108lsnuntana</v>
      </c>
      <c r="AU888" s="39" t="e">
        <f ca="1">IF(NOTA[[#This Row],[ID_H]]="","",MATCH(NOTA[[#This Row],[NB NOTA_C_QTY]],[4]!db[NB NOTA_C_QTY+F],0))</f>
        <v>#REF!</v>
      </c>
      <c r="AV888" s="55">
        <f ca="1">IF(NOTA[[#This Row],[NB NOTA_C_QTY]]="","",ROW()-2)</f>
        <v>886</v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>
        <f ca="1">IF(NOTA[[#This Row],[NAMA BARANG]]="","",INDEX(NOTA[ID],MATCH(,INDIRECT(ADDRESS(ROW(NOTA[ID]),COLUMN(NOTA[ID]))&amp;":"&amp;ADDRESS(ROW(),COLUMN(NOTA[ID]))),-1)))</f>
        <v>168</v>
      </c>
      <c r="E889" s="47"/>
      <c r="H889" s="48"/>
      <c r="L889" s="38" t="s">
        <v>946</v>
      </c>
      <c r="M889" s="41">
        <v>2</v>
      </c>
      <c r="N889" s="39">
        <v>216</v>
      </c>
      <c r="O889" s="38" t="s">
        <v>152</v>
      </c>
      <c r="P889" s="42">
        <v>16000</v>
      </c>
      <c r="Q889" s="43"/>
      <c r="R889" s="49" t="s">
        <v>945</v>
      </c>
      <c r="S889" s="50"/>
      <c r="U889" s="51"/>
      <c r="V889" s="46"/>
      <c r="W889" s="51">
        <f>IF(NOTA[[#This Row],[HARGA/ CTN]]="",NOTA[[#This Row],[JUMLAH_H]],NOTA[[#This Row],[HARGA/ CTN]]*IF(NOTA[[#This Row],[C]]="",0,NOTA[[#This Row],[C]]))</f>
        <v>3456000</v>
      </c>
      <c r="X889" s="51">
        <f>IF(NOTA[[#This Row],[JUMLAH]]="","",NOTA[[#This Row],[JUMLAH]]*NOTA[[#This Row],[DISC 1]])</f>
        <v>0</v>
      </c>
      <c r="Y889" s="51">
        <f>IF(NOTA[[#This Row],[JUMLAH]]="","",(NOTA[[#This Row],[JUMLAH]]-NOTA[[#This Row],[DISC 1-]])*NOTA[[#This Row],[DISC 2]])</f>
        <v>0</v>
      </c>
      <c r="Z889" s="51">
        <f>IF(NOTA[[#This Row],[JUMLAH]]="","",NOTA[[#This Row],[DISC 1-]]+NOTA[[#This Row],[DISC 2-]])</f>
        <v>0</v>
      </c>
      <c r="AA889" s="51">
        <f>IF(NOTA[[#This Row],[JUMLAH]]="","",NOTA[[#This Row],[JUMLAH]]-NOTA[[#This Row],[DISC]])</f>
        <v>3456000</v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9" s="51">
        <f>IF(OR(NOTA[[#This Row],[QTY]]="",NOTA[[#This Row],[HARGA SATUAN]]="",),"",NOTA[[#This Row],[QTY]]*NOTA[[#This Row],[HARGA SATUAN]])</f>
        <v>3456000</v>
      </c>
      <c r="AG889" s="40">
        <f ca="1">IF(NOTA[ID_H]="","",INDEX(NOTA[TANGGAL],MATCH(,INDIRECT(ADDRESS(ROW(NOTA[TANGGAL]),COLUMN(NOTA[TANGGAL]))&amp;":"&amp;ADDRESS(ROW(),COLUMN(NOTA[TANGGAL]))),-1)))</f>
        <v>45140</v>
      </c>
      <c r="AH889" s="42" t="str">
        <f ca="1">IF(NOTA[[#This Row],[NAMA BARANG]]="","",INDEX(NOTA[SUPPLIER],MATCH(,INDIRECT(ADDRESS(ROW(NOTA[ID]),COLUMN(NOTA[ID]))&amp;":"&amp;ADDRESS(ROW(),COLUMN(NOTA[ID]))),-1)))</f>
        <v>DB STATIONERY</v>
      </c>
      <c r="AI889" s="42" t="str">
        <f ca="1">IF(NOTA[[#This Row],[ID_H]]="","",IF(NOTA[[#This Row],[FAKTUR]]="",INDIRECT(ADDRESS(ROW()-1,COLUMN())),NOTA[[#This Row],[FAKTUR]]))</f>
        <v>UNTANA</v>
      </c>
      <c r="AJ889" s="39" t="str">
        <f ca="1">IF(NOTA[[#This Row],[ID]]="","",COUNTIF(NOTA[ID_H],NOTA[[#This Row],[ID_H]]))</f>
        <v/>
      </c>
      <c r="AK889" s="39">
        <f ca="1">IF(NOTA[[#This Row],[TGL.NOTA]]="",IF(NOTA[[#This Row],[SUPPLIER_H]]="","",AK888),MONTH(NOTA[[#This Row],[TGL.NOTA]]))</f>
        <v>7</v>
      </c>
      <c r="AL889" s="39" t="str">
        <f>LOWER(SUBSTITUTE(SUBSTITUTE(SUBSTITUTE(SUBSTITUTE(SUBSTITUTE(SUBSTITUTE(SUBSTITUTE(SUBSTITUTE(SUBSTITUTE(NOTA[NAMA BARANG]," ",),".",""),"-",""),"(",""),")",""),",",""),"/",""),"""",""),"+",""))</f>
        <v>rautankayagi12pcsky395b</v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rautankayagi12pcsky395b1728000</v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rautankayagi12pcsky395b1728000</v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>
        <f>IF(NOTA[[#This Row],[CONCAT1]]="","",MATCH(NOTA[[#This Row],[CONCAT1]],[3]!db[NB NOTA_C],0))</f>
        <v>2352</v>
      </c>
      <c r="AR889" s="39" t="b">
        <f>IF(NOTA[[#This Row],[QTY/ CTN]]="","",TRUE)</f>
        <v>1</v>
      </c>
      <c r="AS889" s="39" t="str">
        <f ca="1">IF(NOTA[[#This Row],[ID_H]]="","",IF(NOTA[[#This Row],[Column3]]=TRUE,NOTA[[#This Row],[QTY/ CTN]],INDEX([3]!db[QTY/ CTN],NOTA[[#This Row],[//DB]])))</f>
        <v>108 LSN</v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rautankayagi12pcsky395b108lsnuntana</v>
      </c>
      <c r="AU889" s="39" t="e">
        <f ca="1">IF(NOTA[[#This Row],[ID_H]]="","",MATCH(NOTA[[#This Row],[NB NOTA_C_QTY]],[4]!db[NB NOTA_C_QTY+F],0))</f>
        <v>#REF!</v>
      </c>
      <c r="AV889" s="55">
        <f ca="1">IF(NOTA[[#This Row],[NB NOTA_C_QTY]]="","",ROW()-2)</f>
        <v>887</v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168</v>
      </c>
      <c r="E890" s="47"/>
      <c r="H890" s="48"/>
      <c r="L890" s="38" t="s">
        <v>948</v>
      </c>
      <c r="M890" s="41">
        <v>1</v>
      </c>
      <c r="N890" s="39">
        <v>160</v>
      </c>
      <c r="O890" s="38" t="s">
        <v>263</v>
      </c>
      <c r="P890" s="42">
        <v>16500</v>
      </c>
      <c r="Q890" s="43"/>
      <c r="R890" s="49" t="s">
        <v>949</v>
      </c>
      <c r="S890" s="50"/>
      <c r="U890" s="51"/>
      <c r="V890" s="46"/>
      <c r="W890" s="51">
        <f>IF(NOTA[[#This Row],[HARGA/ CTN]]="",NOTA[[#This Row],[JUMLAH_H]],NOTA[[#This Row],[HARGA/ CTN]]*IF(NOTA[[#This Row],[C]]="",0,NOTA[[#This Row],[C]]))</f>
        <v>2640000</v>
      </c>
      <c r="X890" s="51">
        <f>IF(NOTA[[#This Row],[JUMLAH]]="","",NOTA[[#This Row],[JUMLAH]]*NOTA[[#This Row],[DISC 1]])</f>
        <v>0</v>
      </c>
      <c r="Y890" s="51">
        <f>IF(NOTA[[#This Row],[JUMLAH]]="","",(NOTA[[#This Row],[JUMLAH]]-NOTA[[#This Row],[DISC 1-]])*NOTA[[#This Row],[DISC 2]])</f>
        <v>0</v>
      </c>
      <c r="Z890" s="51">
        <f>IF(NOTA[[#This Row],[JUMLAH]]="","",NOTA[[#This Row],[DISC 1-]]+NOTA[[#This Row],[DISC 2-]])</f>
        <v>0</v>
      </c>
      <c r="AA890" s="51">
        <f>IF(NOTA[[#This Row],[JUMLAH]]="","",NOTA[[#This Row],[JUMLAH]]-NOTA[[#This Row],[DISC]])</f>
        <v>2640000</v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890" s="51">
        <f>IF(OR(NOTA[[#This Row],[QTY]]="",NOTA[[#This Row],[HARGA SATUAN]]="",),"",NOTA[[#This Row],[QTY]]*NOTA[[#This Row],[HARGA SATUAN]])</f>
        <v>2640000</v>
      </c>
      <c r="AG890" s="40">
        <f ca="1">IF(NOTA[ID_H]="","",INDEX(NOTA[TANGGAL],MATCH(,INDIRECT(ADDRESS(ROW(NOTA[TANGGAL]),COLUMN(NOTA[TANGGAL]))&amp;":"&amp;ADDRESS(ROW(),COLUMN(NOTA[TANGGAL]))),-1)))</f>
        <v>45140</v>
      </c>
      <c r="AH890" s="42" t="str">
        <f ca="1">IF(NOTA[[#This Row],[NAMA BARANG]]="","",INDEX(NOTA[SUPPLIER],MATCH(,INDIRECT(ADDRESS(ROW(NOTA[ID]),COLUMN(NOTA[ID]))&amp;":"&amp;ADDRESS(ROW(),COLUMN(NOTA[ID]))),-1)))</f>
        <v>DB STATIONERY</v>
      </c>
      <c r="AI890" s="42" t="str">
        <f ca="1">IF(NOTA[[#This Row],[ID_H]]="","",IF(NOTA[[#This Row],[FAKTUR]]="",INDIRECT(ADDRESS(ROW()-1,COLUMN())),NOTA[[#This Row],[FAKTUR]]))</f>
        <v>UNTANA</v>
      </c>
      <c r="AJ890" s="39" t="str">
        <f ca="1">IF(NOTA[[#This Row],[ID]]="","",COUNTIF(NOTA[ID_H],NOTA[[#This Row],[ID_H]]))</f>
        <v/>
      </c>
      <c r="AK890" s="39">
        <f ca="1">IF(NOTA[[#This Row],[TGL.NOTA]]="",IF(NOTA[[#This Row],[SUPPLIER_H]]="","",AK889),MONTH(NOTA[[#This Row],[TGL.NOTA]]))</f>
        <v>7</v>
      </c>
      <c r="AL890" s="39" t="str">
        <f>LOWER(SUBSTITUTE(SUBSTITUTE(SUBSTITUTE(SUBSTITUTE(SUBSTITUTE(SUBSTITUTE(SUBSTITUTE(SUBSTITUTE(SUBSTITUTE(NOTA[NAMA BARANG]," ",),".",""),"-",""),"(",""),")",""),",",""),"/",""),"""",""),"+",""))</f>
        <v>mekpsl12warnatizotm02630</v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mekpsl12warnatizotm026302640000</v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mekpsl12warnatizotm026302640000</v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>
        <f>IF(NOTA[[#This Row],[CONCAT1]]="","",MATCH(NOTA[[#This Row],[CONCAT1]],[3]!db[NB NOTA_C],0))</f>
        <v>1821</v>
      </c>
      <c r="AR890" s="39" t="b">
        <f>IF(NOTA[[#This Row],[QTY/ CTN]]="","",TRUE)</f>
        <v>1</v>
      </c>
      <c r="AS890" s="39" t="str">
        <f ca="1">IF(NOTA[[#This Row],[ID_H]]="","",IF(NOTA[[#This Row],[Column3]]=TRUE,NOTA[[#This Row],[QTY/ CTN]],INDEX([3]!db[QTY/ CTN],NOTA[[#This Row],[//DB]])))</f>
        <v>160 SET</v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mekpsl12warnatizotm02630160setuntana</v>
      </c>
      <c r="AU890" s="39" t="e">
        <f ca="1">IF(NOTA[[#This Row],[ID_H]]="","",MATCH(NOTA[[#This Row],[NB NOTA_C_QTY]],[4]!db[NB NOTA_C_QTY+F],0))</f>
        <v>#REF!</v>
      </c>
      <c r="AV890" s="55">
        <f ca="1">IF(NOTA[[#This Row],[NB NOTA_C_QTY]]="","",ROW()-2)</f>
        <v>888</v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168</v>
      </c>
      <c r="E891" s="47"/>
      <c r="H891" s="48"/>
      <c r="L891" s="38" t="s">
        <v>950</v>
      </c>
      <c r="M891" s="41">
        <v>1</v>
      </c>
      <c r="N891" s="39">
        <v>96</v>
      </c>
      <c r="O891" s="38" t="s">
        <v>263</v>
      </c>
      <c r="P891" s="42">
        <v>24000</v>
      </c>
      <c r="Q891" s="43"/>
      <c r="R891" s="49" t="s">
        <v>951</v>
      </c>
      <c r="S891" s="50"/>
      <c r="U891" s="51"/>
      <c r="V891" s="46"/>
      <c r="W891" s="51">
        <f>IF(NOTA[[#This Row],[HARGA/ CTN]]="",NOTA[[#This Row],[JUMLAH_H]],NOTA[[#This Row],[HARGA/ CTN]]*IF(NOTA[[#This Row],[C]]="",0,NOTA[[#This Row],[C]]))</f>
        <v>2304000</v>
      </c>
      <c r="X891" s="51">
        <f>IF(NOTA[[#This Row],[JUMLAH]]="","",NOTA[[#This Row],[JUMLAH]]*NOTA[[#This Row],[DISC 1]])</f>
        <v>0</v>
      </c>
      <c r="Y891" s="51">
        <f>IF(NOTA[[#This Row],[JUMLAH]]="","",(NOTA[[#This Row],[JUMLAH]]-NOTA[[#This Row],[DISC 1-]])*NOTA[[#This Row],[DISC 2]])</f>
        <v>0</v>
      </c>
      <c r="Z891" s="51">
        <f>IF(NOTA[[#This Row],[JUMLAH]]="","",NOTA[[#This Row],[DISC 1-]]+NOTA[[#This Row],[DISC 2-]])</f>
        <v>0</v>
      </c>
      <c r="AA891" s="51">
        <f>IF(NOTA[[#This Row],[JUMLAH]]="","",NOTA[[#This Row],[JUMLAH]]-NOTA[[#This Row],[DISC]])</f>
        <v>2304000</v>
      </c>
      <c r="AB891" s="51"/>
      <c r="AC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92948000</v>
      </c>
      <c r="AE891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891" s="51">
        <f>IF(OR(NOTA[[#This Row],[QTY]]="",NOTA[[#This Row],[HARGA SATUAN]]="",),"",NOTA[[#This Row],[QTY]]*NOTA[[#This Row],[HARGA SATUAN]])</f>
        <v>2304000</v>
      </c>
      <c r="AG891" s="40">
        <f ca="1">IF(NOTA[ID_H]="","",INDEX(NOTA[TANGGAL],MATCH(,INDIRECT(ADDRESS(ROW(NOTA[TANGGAL]),COLUMN(NOTA[TANGGAL]))&amp;":"&amp;ADDRESS(ROW(),COLUMN(NOTA[TANGGAL]))),-1)))</f>
        <v>45140</v>
      </c>
      <c r="AH891" s="42" t="str">
        <f ca="1">IF(NOTA[[#This Row],[NAMA BARANG]]="","",INDEX(NOTA[SUPPLIER],MATCH(,INDIRECT(ADDRESS(ROW(NOTA[ID]),COLUMN(NOTA[ID]))&amp;":"&amp;ADDRESS(ROW(),COLUMN(NOTA[ID]))),-1)))</f>
        <v>DB STATIONERY</v>
      </c>
      <c r="AI891" s="42" t="str">
        <f ca="1">IF(NOTA[[#This Row],[ID_H]]="","",IF(NOTA[[#This Row],[FAKTUR]]="",INDIRECT(ADDRESS(ROW()-1,COLUMN())),NOTA[[#This Row],[FAKTUR]]))</f>
        <v>UNTANA</v>
      </c>
      <c r="AJ891" s="39" t="str">
        <f ca="1">IF(NOTA[[#This Row],[ID]]="","",COUNTIF(NOTA[ID_H],NOTA[[#This Row],[ID_H]]))</f>
        <v/>
      </c>
      <c r="AK891" s="39">
        <f ca="1">IF(NOTA[[#This Row],[TGL.NOTA]]="",IF(NOTA[[#This Row],[SUPPLIER_H]]="","",AK890),MONTH(NOTA[[#This Row],[TGL.NOTA]]))</f>
        <v>7</v>
      </c>
      <c r="AL891" s="39" t="str">
        <f>LOWER(SUBSTITUTE(SUBSTITUTE(SUBSTITUTE(SUBSTITUTE(SUBSTITUTE(SUBSTITUTE(SUBSTITUTE(SUBSTITUTE(SUBSTITUTE(NOTA[NAMA BARANG]," ",),".",""),"-",""),"(",""),")",""),",",""),"/",""),"""",""),"+",""))</f>
        <v>mekpsl18warnatm0263018</v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mekpsl18warnatm02630182304000</v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mekpsl18warnatm02630182304000</v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>
        <f>IF(NOTA[[#This Row],[CONCAT1]]="","",MATCH(NOTA[[#This Row],[CONCAT1]],[3]!db[NB NOTA_C],0))</f>
        <v>1822</v>
      </c>
      <c r="AR891" s="39" t="b">
        <f>IF(NOTA[[#This Row],[QTY/ CTN]]="","",TRUE)</f>
        <v>1</v>
      </c>
      <c r="AS891" s="39" t="str">
        <f ca="1">IF(NOTA[[#This Row],[ID_H]]="","",IF(NOTA[[#This Row],[Column3]]=TRUE,NOTA[[#This Row],[QTY/ CTN]],INDEX([3]!db[QTY/ CTN],NOTA[[#This Row],[//DB]])))</f>
        <v>96 SET</v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mekpsl18warnatm026301896setuntana</v>
      </c>
      <c r="AU891" s="39" t="e">
        <f ca="1">IF(NOTA[[#This Row],[ID_H]]="","",MATCH(NOTA[[#This Row],[NB NOTA_C_QTY]],[4]!db[NB NOTA_C_QTY+F],0))</f>
        <v>#REF!</v>
      </c>
      <c r="AV891" s="55">
        <f ca="1">IF(NOTA[[#This Row],[NB NOTA_C_QTY]]="","",ROW()-2)</f>
        <v>889</v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NOTA_C_QTY]],[4]!db[NB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>
        <f ca="1">IF(INDIRECT(ADDRESS(ROW()-1,COLUMN(NOTA[[#Headers],[ID]])))="ID",1,IF(NOTA[[#This Row],[FAKTUR]]="","",COUNT(INDIRECT(ADDRESS(ROW(NOTA[ID]),COLUMN(NOTA[ID]))&amp;":"&amp;ADDRESS(ROW()-1,COLUMN(NOTA[ID]))))+1))</f>
        <v>169</v>
      </c>
      <c r="B8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WIN_0408_COD-2</v>
      </c>
      <c r="C893" s="39" t="e">
        <f ca="1">IF(NOTA[[#This Row],[ID_P]]="","",MATCH(NOTA[[#This Row],[ID_P]],[1]!B_MSK[N_ID],0))</f>
        <v>#REF!</v>
      </c>
      <c r="D893" s="39">
        <f ca="1">IF(NOTA[[#This Row],[NAMA BARANG]]="","",INDEX(NOTA[ID],MATCH(,INDIRECT(ADDRESS(ROW(NOTA[ID]),COLUMN(NOTA[ID]))&amp;":"&amp;ADDRESS(ROW(),COLUMN(NOTA[ID]))),-1)))</f>
        <v>169</v>
      </c>
      <c r="E893" s="47">
        <v>45142</v>
      </c>
      <c r="F893" s="38" t="s">
        <v>613</v>
      </c>
      <c r="G893" s="38" t="s">
        <v>145</v>
      </c>
      <c r="H893" s="48" t="s">
        <v>952</v>
      </c>
      <c r="J893" s="40">
        <v>45138</v>
      </c>
      <c r="L893" s="38" t="s">
        <v>953</v>
      </c>
      <c r="M893" s="41">
        <v>26</v>
      </c>
      <c r="N893" s="39">
        <f>40*26</f>
        <v>1040</v>
      </c>
      <c r="O893" s="38" t="s">
        <v>117</v>
      </c>
      <c r="P893" s="42">
        <f>740000/40</f>
        <v>18500</v>
      </c>
      <c r="Q893" s="43"/>
      <c r="R893" s="49" t="s">
        <v>559</v>
      </c>
      <c r="S893" s="50"/>
      <c r="U893" s="51"/>
      <c r="V893" s="46"/>
      <c r="W893" s="51">
        <f>IF(NOTA[[#This Row],[HARGA/ CTN]]="",NOTA[[#This Row],[JUMLAH_H]],NOTA[[#This Row],[HARGA/ CTN]]*IF(NOTA[[#This Row],[C]]="",0,NOTA[[#This Row],[C]]))</f>
        <v>19240000</v>
      </c>
      <c r="X893" s="51">
        <f>IF(NOTA[[#This Row],[JUMLAH]]="","",NOTA[[#This Row],[JUMLAH]]*NOTA[[#This Row],[DISC 1]])</f>
        <v>0</v>
      </c>
      <c r="Y893" s="51">
        <f>IF(NOTA[[#This Row],[JUMLAH]]="","",(NOTA[[#This Row],[JUMLAH]]-NOTA[[#This Row],[DISC 1-]])*NOTA[[#This Row],[DISC 2]])</f>
        <v>0</v>
      </c>
      <c r="Z893" s="51">
        <f>IF(NOTA[[#This Row],[JUMLAH]]="","",NOTA[[#This Row],[DISC 1-]]+NOTA[[#This Row],[DISC 2-]])</f>
        <v>0</v>
      </c>
      <c r="AA893" s="51">
        <f>IF(NOTA[[#This Row],[JUMLAH]]="","",NOTA[[#This Row],[JUMLAH]]-NOTA[[#This Row],[DISC]])</f>
        <v>19240000</v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3" s="51">
        <f>IF(OR(NOTA[[#This Row],[QTY]]="",NOTA[[#This Row],[HARGA SATUAN]]="",),"",NOTA[[#This Row],[QTY]]*NOTA[[#This Row],[HARGA SATUAN]])</f>
        <v>19240000</v>
      </c>
      <c r="AG893" s="40">
        <f ca="1">IF(NOTA[ID_H]="","",INDEX(NOTA[TANGGAL],MATCH(,INDIRECT(ADDRESS(ROW(NOTA[TANGGAL]),COLUMN(NOTA[TANGGAL]))&amp;":"&amp;ADDRESS(ROW(),COLUMN(NOTA[TANGGAL]))),-1)))</f>
        <v>45142</v>
      </c>
      <c r="AH893" s="42" t="str">
        <f ca="1">IF(NOTA[[#This Row],[NAMA BARANG]]="","",INDEX(NOTA[SUPPLIER],MATCH(,INDIRECT(ADDRESS(ROW(NOTA[ID]),COLUMN(NOTA[ID]))&amp;":"&amp;ADDRESS(ROW(),COLUMN(NOTA[ID]))),-1)))</f>
        <v>WIN'S SENTOSA</v>
      </c>
      <c r="AI893" s="42" t="str">
        <f ca="1">IF(NOTA[[#This Row],[ID_H]]="","",IF(NOTA[[#This Row],[FAKTUR]]="",INDIRECT(ADDRESS(ROW()-1,COLUMN())),NOTA[[#This Row],[FAKTUR]]))</f>
        <v>UNTANA</v>
      </c>
      <c r="AJ893" s="39">
        <f ca="1">IF(NOTA[[#This Row],[ID]]="","",COUNTIF(NOTA[ID_H],NOTA[[#This Row],[ID_H]]))</f>
        <v>2</v>
      </c>
      <c r="AK893" s="39">
        <f>IF(NOTA[[#This Row],[TGL.NOTA]]="",IF(NOTA[[#This Row],[SUPPLIER_H]]="","",AK892),MONTH(NOTA[[#This Row],[TGL.NOTA]]))</f>
        <v>7</v>
      </c>
      <c r="AL893" s="39" t="str">
        <f>LOWER(SUBSTITUTE(SUBSTITUTE(SUBSTITUTE(SUBSTITUTE(SUBSTITUTE(SUBSTITUTE(SUBSTITUTE(SUBSTITUTE(SUBSTITUTE(NOTA[NAMA BARANG]," ",),".",""),"-",""),"(",""),")",""),",",""),"/",""),"""",""),"+",""))</f>
        <v>pitajpnlistgoldmix</v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pitajpnlistgoldmix740000</v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pitajpnlistgoldmix740000</v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SENTOSAUNTANASI-2023/07-0270/COD45138pitajpnlistgoldmix</v>
      </c>
      <c r="AP893" s="39" t="e">
        <f>IF(NOTA[[#This Row],[CONCAT4]]="","",_xlfn.IFNA(MATCH(NOTA[[#This Row],[CONCAT4]],[2]!RAW[CONCAT_H],0),FALSE))</f>
        <v>#REF!</v>
      </c>
      <c r="AQ893" s="39">
        <f>IF(NOTA[[#This Row],[CONCAT1]]="","",MATCH(NOTA[[#This Row],[CONCAT1]],[3]!db[NB NOTA_C],0))</f>
        <v>2322</v>
      </c>
      <c r="AR893" s="39" t="b">
        <f>IF(NOTA[[#This Row],[QTY/ CTN]]="","",TRUE)</f>
        <v>1</v>
      </c>
      <c r="AS893" s="39" t="str">
        <f ca="1">IF(NOTA[[#This Row],[ID_H]]="","",IF(NOTA[[#This Row],[Column3]]=TRUE,NOTA[[#This Row],[QTY/ CTN]],INDEX([3]!db[QTY/ CTN],NOTA[[#This Row],[//DB]])))</f>
        <v>40 PCS</v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pitajpnlistgoldmix40pcsuntana</v>
      </c>
      <c r="AU893" s="39" t="e">
        <f ca="1">IF(NOTA[[#This Row],[ID_H]]="","",MATCH(NOTA[[#This Row],[NB NOTA_C_QTY]],[4]!db[NB NOTA_C_QTY+F],0))</f>
        <v>#REF!</v>
      </c>
      <c r="AV893" s="55">
        <f ca="1">IF(NOTA[[#This Row],[NB NOTA_C_QTY]]="","",ROW()-2)</f>
        <v>891</v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>
        <f ca="1">IF(NOTA[[#This Row],[NAMA BARANG]]="","",INDEX(NOTA[ID],MATCH(,INDIRECT(ADDRESS(ROW(NOTA[ID]),COLUMN(NOTA[ID]))&amp;":"&amp;ADDRESS(ROW(),COLUMN(NOTA[ID]))),-1)))</f>
        <v>169</v>
      </c>
      <c r="E894" s="47"/>
      <c r="H894" s="48"/>
      <c r="L894" s="38" t="s">
        <v>954</v>
      </c>
      <c r="M894" s="41">
        <v>14</v>
      </c>
      <c r="N894" s="39">
        <f>40*14</f>
        <v>560</v>
      </c>
      <c r="O894" s="38" t="s">
        <v>117</v>
      </c>
      <c r="P894" s="42">
        <f>740000/40</f>
        <v>18500</v>
      </c>
      <c r="Q894" s="43"/>
      <c r="R894" s="49" t="s">
        <v>559</v>
      </c>
      <c r="S894" s="50"/>
      <c r="U894" s="51"/>
      <c r="V894" s="46"/>
      <c r="W894" s="51">
        <f>IF(NOTA[[#This Row],[HARGA/ CTN]]="",NOTA[[#This Row],[JUMLAH_H]],NOTA[[#This Row],[HARGA/ CTN]]*IF(NOTA[[#This Row],[C]]="",0,NOTA[[#This Row],[C]]))</f>
        <v>10360000</v>
      </c>
      <c r="X894" s="51">
        <f>IF(NOTA[[#This Row],[JUMLAH]]="","",NOTA[[#This Row],[JUMLAH]]*NOTA[[#This Row],[DISC 1]])</f>
        <v>0</v>
      </c>
      <c r="Y894" s="51">
        <f>IF(NOTA[[#This Row],[JUMLAH]]="","",(NOTA[[#This Row],[JUMLAH]]-NOTA[[#This Row],[DISC 1-]])*NOTA[[#This Row],[DISC 2]])</f>
        <v>0</v>
      </c>
      <c r="Z894" s="51">
        <f>IF(NOTA[[#This Row],[JUMLAH]]="","",NOTA[[#This Row],[DISC 1-]]+NOTA[[#This Row],[DISC 2-]])</f>
        <v>0</v>
      </c>
      <c r="AA894" s="51">
        <f>IF(NOTA[[#This Row],[JUMLAH]]="","",NOTA[[#This Row],[JUMLAH]]-NOTA[[#This Row],[DISC]])</f>
        <v>10360000</v>
      </c>
      <c r="AB894" s="51"/>
      <c r="AC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29600000</v>
      </c>
      <c r="AE894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4" s="51">
        <f>IF(OR(NOTA[[#This Row],[QTY]]="",NOTA[[#This Row],[HARGA SATUAN]]="",),"",NOTA[[#This Row],[QTY]]*NOTA[[#This Row],[HARGA SATUAN]])</f>
        <v>10360000</v>
      </c>
      <c r="AG894" s="40">
        <f ca="1">IF(NOTA[ID_H]="","",INDEX(NOTA[TANGGAL],MATCH(,INDIRECT(ADDRESS(ROW(NOTA[TANGGAL]),COLUMN(NOTA[TANGGAL]))&amp;":"&amp;ADDRESS(ROW(),COLUMN(NOTA[TANGGAL]))),-1)))</f>
        <v>45142</v>
      </c>
      <c r="AH894" s="42" t="str">
        <f ca="1">IF(NOTA[[#This Row],[NAMA BARANG]]="","",INDEX(NOTA[SUPPLIER],MATCH(,INDIRECT(ADDRESS(ROW(NOTA[ID]),COLUMN(NOTA[ID]))&amp;":"&amp;ADDRESS(ROW(),COLUMN(NOTA[ID]))),-1)))</f>
        <v>WIN'S SENTOSA</v>
      </c>
      <c r="AI894" s="42" t="str">
        <f ca="1">IF(NOTA[[#This Row],[ID_H]]="","",IF(NOTA[[#This Row],[FAKTUR]]="",INDIRECT(ADDRESS(ROW()-1,COLUMN())),NOTA[[#This Row],[FAKTUR]]))</f>
        <v>UNTANA</v>
      </c>
      <c r="AJ894" s="39" t="str">
        <f ca="1">IF(NOTA[[#This Row],[ID]]="","",COUNTIF(NOTA[ID_H],NOTA[[#This Row],[ID_H]]))</f>
        <v/>
      </c>
      <c r="AK894" s="39">
        <f ca="1">IF(NOTA[[#This Row],[TGL.NOTA]]="",IF(NOTA[[#This Row],[SUPPLIER_H]]="","",AK893),MONTH(NOTA[[#This Row],[TGL.NOTA]]))</f>
        <v>7</v>
      </c>
      <c r="AL894" s="39" t="str">
        <f>LOWER(SUBSTITUTE(SUBSTITUTE(SUBSTITUTE(SUBSTITUTE(SUBSTITUTE(SUBSTITUTE(SUBSTITUTE(SUBSTITUTE(SUBSTITUTE(NOTA[NAMA BARANG]," ",),".",""),"-",""),"(",""),")",""),",",""),"/",""),"""",""),"+",""))</f>
        <v>pitajpnpolosmix</v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pitajpnpolosmix740000</v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pitajpnpolosmix740000</v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>
        <f>IF(NOTA[[#This Row],[CONCAT1]]="","",MATCH(NOTA[[#This Row],[CONCAT1]],[3]!db[NB NOTA_C],0))</f>
        <v>2328</v>
      </c>
      <c r="AR894" s="39" t="b">
        <f>IF(NOTA[[#This Row],[QTY/ CTN]]="","",TRUE)</f>
        <v>1</v>
      </c>
      <c r="AS894" s="39" t="str">
        <f ca="1">IF(NOTA[[#This Row],[ID_H]]="","",IF(NOTA[[#This Row],[Column3]]=TRUE,NOTA[[#This Row],[QTY/ CTN]],INDEX([3]!db[QTY/ CTN],NOTA[[#This Row],[//DB]])))</f>
        <v>40 PCS</v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pitajpnpolosmix40pcsuntana</v>
      </c>
      <c r="AU894" s="39" t="e">
        <f ca="1">IF(NOTA[[#This Row],[ID_H]]="","",MATCH(NOTA[[#This Row],[NB NOTA_C_QTY]],[4]!db[NB NOTA_C_QTY+F],0))</f>
        <v>#REF!</v>
      </c>
      <c r="AV894" s="55">
        <f ca="1">IF(NOTA[[#This Row],[NB NOTA_C_QTY]]="","",ROW()-2)</f>
        <v>892</v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NOTA_C_QTY]],[4]!db[NB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>
        <f ca="1">IF(INDIRECT(ADDRESS(ROW()-1,COLUMN(NOTA[[#Headers],[ID]])))="ID",1,IF(NOTA[[#This Row],[FAKTUR]]="","",COUNT(INDIRECT(ADDRESS(ROW(NOTA[ID]),COLUMN(NOTA[ID]))&amp;":"&amp;ADDRESS(ROW()-1,COLUMN(NOTA[ID]))))+1))</f>
        <v>170</v>
      </c>
      <c r="B8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WIN_0408_660-1</v>
      </c>
      <c r="C896" s="39" t="e">
        <f ca="1">IF(NOTA[[#This Row],[ID_P]]="","",MATCH(NOTA[[#This Row],[ID_P]],[1]!B_MSK[N_ID],0))</f>
        <v>#REF!</v>
      </c>
      <c r="D896" s="39">
        <f ca="1">IF(NOTA[[#This Row],[NAMA BARANG]]="","",INDEX(NOTA[ID],MATCH(,INDIRECT(ADDRESS(ROW(NOTA[ID]),COLUMN(NOTA[ID]))&amp;":"&amp;ADDRESS(ROW(),COLUMN(NOTA[ID]))),-1)))</f>
        <v>170</v>
      </c>
      <c r="E896" s="47"/>
      <c r="F896" s="38" t="s">
        <v>613</v>
      </c>
      <c r="G896" s="38" t="s">
        <v>145</v>
      </c>
      <c r="H896" s="48" t="s">
        <v>955</v>
      </c>
      <c r="J896" s="40">
        <v>45140</v>
      </c>
      <c r="L896" s="38" t="s">
        <v>956</v>
      </c>
      <c r="M896" s="41">
        <v>15</v>
      </c>
      <c r="N896" s="39">
        <f>40*18</f>
        <v>720</v>
      </c>
      <c r="O896" s="38" t="s">
        <v>117</v>
      </c>
      <c r="P896" s="42">
        <v>18500</v>
      </c>
      <c r="Q896" s="43"/>
      <c r="R896" s="49" t="s">
        <v>559</v>
      </c>
      <c r="S896" s="50"/>
      <c r="U896" s="51"/>
      <c r="V896" s="46"/>
      <c r="W896" s="51">
        <f>IF(NOTA[[#This Row],[HARGA/ CTN]]="",NOTA[[#This Row],[JUMLAH_H]],NOTA[[#This Row],[HARGA/ CTN]]*IF(NOTA[[#This Row],[C]]="",0,NOTA[[#This Row],[C]]))</f>
        <v>13320000</v>
      </c>
      <c r="X896" s="51">
        <f>IF(NOTA[[#This Row],[JUMLAH]]="","",NOTA[[#This Row],[JUMLAH]]*NOTA[[#This Row],[DISC 1]])</f>
        <v>0</v>
      </c>
      <c r="Y896" s="51">
        <f>IF(NOTA[[#This Row],[JUMLAH]]="","",(NOTA[[#This Row],[JUMLAH]]-NOTA[[#This Row],[DISC 1-]])*NOTA[[#This Row],[DISC 2]])</f>
        <v>0</v>
      </c>
      <c r="Z896" s="51">
        <f>IF(NOTA[[#This Row],[JUMLAH]]="","",NOTA[[#This Row],[DISC 1-]]+NOTA[[#This Row],[DISC 2-]])</f>
        <v>0</v>
      </c>
      <c r="AA896" s="51">
        <f>IF(NOTA[[#This Row],[JUMLAH]]="","",NOTA[[#This Row],[JUMLAH]]-NOTA[[#This Row],[DISC]])</f>
        <v>13320000</v>
      </c>
      <c r="AB896" s="51"/>
      <c r="AC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13320000</v>
      </c>
      <c r="AE896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896" s="51">
        <f>IF(OR(NOTA[[#This Row],[QTY]]="",NOTA[[#This Row],[HARGA SATUAN]]="",),"",NOTA[[#This Row],[QTY]]*NOTA[[#This Row],[HARGA SATUAN]])</f>
        <v>13320000</v>
      </c>
      <c r="AG896" s="40">
        <f ca="1">IF(NOTA[ID_H]="","",INDEX(NOTA[TANGGAL],MATCH(,INDIRECT(ADDRESS(ROW(NOTA[TANGGAL]),COLUMN(NOTA[TANGGAL]))&amp;":"&amp;ADDRESS(ROW(),COLUMN(NOTA[TANGGAL]))),-1)))</f>
        <v>45142</v>
      </c>
      <c r="AH896" s="42" t="str">
        <f ca="1">IF(NOTA[[#This Row],[NAMA BARANG]]="","",INDEX(NOTA[SUPPLIER],MATCH(,INDIRECT(ADDRESS(ROW(NOTA[ID]),COLUMN(NOTA[ID]))&amp;":"&amp;ADDRESS(ROW(),COLUMN(NOTA[ID]))),-1)))</f>
        <v>WIN'S SENTOSA</v>
      </c>
      <c r="AI896" s="42" t="str">
        <f ca="1">IF(NOTA[[#This Row],[ID_H]]="","",IF(NOTA[[#This Row],[FAKTUR]]="",INDIRECT(ADDRESS(ROW()-1,COLUMN())),NOTA[[#This Row],[FAKTUR]]))</f>
        <v>UNTANA</v>
      </c>
      <c r="AJ896" s="39">
        <f ca="1">IF(NOTA[[#This Row],[ID]]="","",COUNTIF(NOTA[ID_H],NOTA[[#This Row],[ID_H]]))</f>
        <v>1</v>
      </c>
      <c r="AK896" s="39">
        <f>IF(NOTA[[#This Row],[TGL.NOTA]]="",IF(NOTA[[#This Row],[SUPPLIER_H]]="","",AK895),MONTH(NOTA[[#This Row],[TGL.NOTA]]))</f>
        <v>8</v>
      </c>
      <c r="AL896" s="39" t="str">
        <f>LOWER(SUBSTITUTE(SUBSTITUTE(SUBSTITUTE(SUBSTITUTE(SUBSTITUTE(SUBSTITUTE(SUBSTITUTE(SUBSTITUTE(SUBSTITUTE(NOTA[NAMA BARANG]," ",),".",""),"-",""),"(",""),")",""),",",""),"/",""),"""",""),"+",""))</f>
        <v>pitajpnlistgoldb</v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pitajpnlistgoldb888000</v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pitajpnlistgoldb888000</v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SENTOSAUNTANA3166045140pitajpnlistgoldb</v>
      </c>
      <c r="AP896" s="39" t="e">
        <f>IF(NOTA[[#This Row],[CONCAT4]]="","",_xlfn.IFNA(MATCH(NOTA[[#This Row],[CONCAT4]],[2]!RAW[CONCAT_H],0),FALSE))</f>
        <v>#REF!</v>
      </c>
      <c r="AQ896" s="39">
        <f>IF(NOTA[[#This Row],[CONCAT1]]="","",MATCH(NOTA[[#This Row],[CONCAT1]],[3]!db[NB NOTA_C],0))</f>
        <v>2321</v>
      </c>
      <c r="AR896" s="39" t="b">
        <f>IF(NOTA[[#This Row],[QTY/ CTN]]="","",TRUE)</f>
        <v>1</v>
      </c>
      <c r="AS896" s="39" t="str">
        <f ca="1">IF(NOTA[[#This Row],[ID_H]]="","",IF(NOTA[[#This Row],[Column3]]=TRUE,NOTA[[#This Row],[QTY/ CTN]],INDEX([3]!db[QTY/ CTN],NOTA[[#This Row],[//DB]])))</f>
        <v>40 PCS</v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pitajpnlistgoldb40pcsuntana</v>
      </c>
      <c r="AU896" s="39" t="e">
        <f ca="1">IF(NOTA[[#This Row],[ID_H]]="","",MATCH(NOTA[[#This Row],[NB NOTA_C_QTY]],[4]!db[NB NOTA_C_QTY+F],0))</f>
        <v>#REF!</v>
      </c>
      <c r="AV896" s="55">
        <f ca="1">IF(NOTA[[#This Row],[NB NOTA_C_QTY]]="","",ROW()-2)</f>
        <v>894</v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NOTA_C_QTY]],[4]!db[NB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>
        <f ca="1">IF(INDIRECT(ADDRESS(ROW()-1,COLUMN(NOTA[[#Headers],[ID]])))="ID",1,IF(NOTA[[#This Row],[FAKTUR]]="","",COUNT(INDIRECT(ADDRESS(ROW(NOTA[ID]),COLUMN(NOTA[ID]))&amp;":"&amp;ADDRESS(ROW()-1,COLUMN(NOTA[ID]))))+1))</f>
        <v>171</v>
      </c>
      <c r="B8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SAH_0308_-23-11</v>
      </c>
      <c r="C898" s="39" t="e">
        <f ca="1">IF(NOTA[[#This Row],[ID_P]]="","",MATCH(NOTA[[#This Row],[ID_P]],[1]!B_MSK[N_ID],0))</f>
        <v>#REF!</v>
      </c>
      <c r="D898" s="39">
        <f ca="1">IF(NOTA[[#This Row],[NAMA BARANG]]="","",INDEX(NOTA[ID],MATCH(,INDIRECT(ADDRESS(ROW(NOTA[ID]),COLUMN(NOTA[ID]))&amp;":"&amp;ADDRESS(ROW(),COLUMN(NOTA[ID]))),-1)))</f>
        <v>171</v>
      </c>
      <c r="E898" s="47">
        <v>45141</v>
      </c>
      <c r="F898" s="38" t="s">
        <v>957</v>
      </c>
      <c r="G898" s="38" t="s">
        <v>145</v>
      </c>
      <c r="H898" s="48" t="s">
        <v>958</v>
      </c>
      <c r="J898" s="40">
        <v>45139</v>
      </c>
      <c r="L898" s="38" t="s">
        <v>995</v>
      </c>
      <c r="M898" s="41">
        <v>1</v>
      </c>
      <c r="N898" s="39">
        <v>200</v>
      </c>
      <c r="O898" s="38" t="s">
        <v>117</v>
      </c>
      <c r="P898" s="42">
        <v>11500</v>
      </c>
      <c r="Q898" s="43"/>
      <c r="R898" s="49" t="s">
        <v>959</v>
      </c>
      <c r="S898" s="50"/>
      <c r="U898" s="51"/>
      <c r="V898" s="46"/>
      <c r="W898" s="51">
        <f>IF(NOTA[[#This Row],[HARGA/ CTN]]="",NOTA[[#This Row],[JUMLAH_H]],NOTA[[#This Row],[HARGA/ CTN]]*IF(NOTA[[#This Row],[C]]="",0,NOTA[[#This Row],[C]]))</f>
        <v>2300000</v>
      </c>
      <c r="X898" s="51">
        <f>IF(NOTA[[#This Row],[JUMLAH]]="","",NOTA[[#This Row],[JUMLAH]]*NOTA[[#This Row],[DISC 1]])</f>
        <v>0</v>
      </c>
      <c r="Y898" s="51">
        <f>IF(NOTA[[#This Row],[JUMLAH]]="","",(NOTA[[#This Row],[JUMLAH]]-NOTA[[#This Row],[DISC 1-]])*NOTA[[#This Row],[DISC 2]])</f>
        <v>0</v>
      </c>
      <c r="Z898" s="51">
        <f>IF(NOTA[[#This Row],[JUMLAH]]="","",NOTA[[#This Row],[DISC 1-]]+NOTA[[#This Row],[DISC 2-]])</f>
        <v>0</v>
      </c>
      <c r="AA898" s="51">
        <f>IF(NOTA[[#This Row],[JUMLAH]]="","",NOTA[[#This Row],[JUMLAH]]-NOTA[[#This Row],[DISC]])</f>
        <v>2300000</v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F898" s="51">
        <f>IF(OR(NOTA[[#This Row],[QTY]]="",NOTA[[#This Row],[HARGA SATUAN]]="",),"",NOTA[[#This Row],[QTY]]*NOTA[[#This Row],[HARGA SATUAN]])</f>
        <v>2300000</v>
      </c>
      <c r="AG898" s="40">
        <f ca="1">IF(NOTA[ID_H]="","",INDEX(NOTA[TANGGAL],MATCH(,INDIRECT(ADDRESS(ROW(NOTA[TANGGAL]),COLUMN(NOTA[TANGGAL]))&amp;":"&amp;ADDRESS(ROW(),COLUMN(NOTA[TANGGAL]))),-1)))</f>
        <v>45141</v>
      </c>
      <c r="AH898" s="42" t="str">
        <f ca="1">IF(NOTA[[#This Row],[NAMA BARANG]]="","",INDEX(NOTA[SUPPLIER],MATCH(,INDIRECT(ADDRESS(ROW(NOTA[ID]),COLUMN(NOTA[ID]))&amp;":"&amp;ADDRESS(ROW(),COLUMN(NOTA[ID]))),-1)))</f>
        <v>SAHABAT REJEKI</v>
      </c>
      <c r="AI898" s="42" t="str">
        <f ca="1">IF(NOTA[[#This Row],[ID_H]]="","",IF(NOTA[[#This Row],[FAKTUR]]="",INDIRECT(ADDRESS(ROW()-1,COLUMN())),NOTA[[#This Row],[FAKTUR]]))</f>
        <v>UNTANA</v>
      </c>
      <c r="AJ898" s="39">
        <f ca="1">IF(NOTA[[#This Row],[ID]]="","",COUNTIF(NOTA[ID_H],NOTA[[#This Row],[ID_H]]))</f>
        <v>11</v>
      </c>
      <c r="AK898" s="39">
        <f>IF(NOTA[[#This Row],[TGL.NOTA]]="",IF(NOTA[[#This Row],[SUPPLIER_H]]="","",AK897),MONTH(NOTA[[#This Row],[TGL.NOTA]]))</f>
        <v>8</v>
      </c>
      <c r="AL898" s="39" t="str">
        <f>LOWER(SUBSTITUTE(SUBSTITUTE(SUBSTITUTE(SUBSTITUTE(SUBSTITUTE(SUBSTITUTE(SUBSTITUTE(SUBSTITUTE(SUBSTITUTE(NOTA[NAMA BARANG]," ",),".",""),"-",""),"(",""),")",""),",",""),"/",""),"""",""),"+",""))</f>
        <v>notebookdividercxqfa5819rainbowjelly</v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REJEKIUNTANASIW/0744/08-2345139notebookdividercxqfa5819rainbowjelly</v>
      </c>
      <c r="AP898" s="39" t="e">
        <f>IF(NOTA[[#This Row],[CONCAT4]]="","",_xlfn.IFNA(MATCH(NOTA[[#This Row],[CONCAT4]],[2]!RAW[CONCAT_H],0),FALSE))</f>
        <v>#REF!</v>
      </c>
      <c r="AQ898" s="39">
        <f>IF(NOTA[[#This Row],[CONCAT1]]="","",MATCH(NOTA[[#This Row],[CONCAT1]],[3]!db[NB NOTA_C],0))</f>
        <v>1878</v>
      </c>
      <c r="AR898" s="39" t="b">
        <f>IF(NOTA[[#This Row],[QTY/ CTN]]="","",TRUE)</f>
        <v>1</v>
      </c>
      <c r="AS898" s="39" t="str">
        <f ca="1">IF(NOTA[[#This Row],[ID_H]]="","",IF(NOTA[[#This Row],[Column3]]=TRUE,NOTA[[#This Row],[QTY/ CTN]],INDEX([3]!db[QTY/ CTN],NOTA[[#This Row],[//DB]])))</f>
        <v>200 PCS</v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notebookdividercxqfa5819rainbowjelly200pcsuntana</v>
      </c>
      <c r="AU898" s="39" t="e">
        <f ca="1">IF(NOTA[[#This Row],[ID_H]]="","",MATCH(NOTA[[#This Row],[NB NOTA_C_QTY]],[4]!db[NB NOTA_C_QTY+F],0))</f>
        <v>#REF!</v>
      </c>
      <c r="AV898" s="55">
        <f ca="1">IF(NOTA[[#This Row],[NB NOTA_C_QTY]]="","",ROW()-2)</f>
        <v>896</v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>
        <f ca="1">IF(NOTA[[#This Row],[NAMA BARANG]]="","",INDEX(NOTA[ID],MATCH(,INDIRECT(ADDRESS(ROW(NOTA[ID]),COLUMN(NOTA[ID]))&amp;":"&amp;ADDRESS(ROW(),COLUMN(NOTA[ID]))),-1)))</f>
        <v>171</v>
      </c>
      <c r="E899" s="47"/>
      <c r="H899" s="48"/>
      <c r="L899" s="38" t="s">
        <v>969</v>
      </c>
      <c r="M899" s="41">
        <v>1</v>
      </c>
      <c r="N899" s="39">
        <v>480</v>
      </c>
      <c r="O899" s="38" t="s">
        <v>117</v>
      </c>
      <c r="P899" s="42">
        <v>8500</v>
      </c>
      <c r="Q899" s="43"/>
      <c r="R899" s="49" t="s">
        <v>354</v>
      </c>
      <c r="S899" s="50"/>
      <c r="U899" s="51"/>
      <c r="V899" s="46"/>
      <c r="W899" s="51">
        <f>IF(NOTA[[#This Row],[HARGA/ CTN]]="",NOTA[[#This Row],[JUMLAH_H]],NOTA[[#This Row],[HARGA/ CTN]]*IF(NOTA[[#This Row],[C]]="",0,NOTA[[#This Row],[C]]))</f>
        <v>4080000</v>
      </c>
      <c r="X899" s="51">
        <f>IF(NOTA[[#This Row],[JUMLAH]]="","",NOTA[[#This Row],[JUMLAH]]*NOTA[[#This Row],[DISC 1]])</f>
        <v>0</v>
      </c>
      <c r="Y899" s="51">
        <f>IF(NOTA[[#This Row],[JUMLAH]]="","",(NOTA[[#This Row],[JUMLAH]]-NOTA[[#This Row],[DISC 1-]])*NOTA[[#This Row],[DISC 2]])</f>
        <v>0</v>
      </c>
      <c r="Z899" s="51">
        <f>IF(NOTA[[#This Row],[JUMLAH]]="","",NOTA[[#This Row],[DISC 1-]]+NOTA[[#This Row],[DISC 2-]])</f>
        <v>0</v>
      </c>
      <c r="AA899" s="51">
        <f>IF(NOTA[[#This Row],[JUMLAH]]="","",NOTA[[#This Row],[JUMLAH]]-NOTA[[#This Row],[DISC]])</f>
        <v>4080000</v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899" s="51">
        <f>IF(OR(NOTA[[#This Row],[QTY]]="",NOTA[[#This Row],[HARGA SATUAN]]="",),"",NOTA[[#This Row],[QTY]]*NOTA[[#This Row],[HARGA SATUAN]])</f>
        <v>4080000</v>
      </c>
      <c r="AG899" s="40">
        <f ca="1">IF(NOTA[ID_H]="","",INDEX(NOTA[TANGGAL],MATCH(,INDIRECT(ADDRESS(ROW(NOTA[TANGGAL]),COLUMN(NOTA[TANGGAL]))&amp;":"&amp;ADDRESS(ROW(),COLUMN(NOTA[TANGGAL]))),-1)))</f>
        <v>45141</v>
      </c>
      <c r="AH899" s="42" t="str">
        <f ca="1">IF(NOTA[[#This Row],[NAMA BARANG]]="","",INDEX(NOTA[SUPPLIER],MATCH(,INDIRECT(ADDRESS(ROW(NOTA[ID]),COLUMN(NOTA[ID]))&amp;":"&amp;ADDRESS(ROW(),COLUMN(NOTA[ID]))),-1)))</f>
        <v>SAHABAT REJEKI</v>
      </c>
      <c r="AI899" s="42" t="str">
        <f ca="1">IF(NOTA[[#This Row],[ID_H]]="","",IF(NOTA[[#This Row],[FAKTUR]]="",INDIRECT(ADDRESS(ROW()-1,COLUMN())),NOTA[[#This Row],[FAKTUR]]))</f>
        <v>UNTANA</v>
      </c>
      <c r="AJ899" s="39" t="str">
        <f ca="1">IF(NOTA[[#This Row],[ID]]="","",COUNTIF(NOTA[ID_H],NOTA[[#This Row],[ID_H]]))</f>
        <v/>
      </c>
      <c r="AK899" s="39">
        <f ca="1">IF(NOTA[[#This Row],[TGL.NOTA]]="",IF(NOTA[[#This Row],[SUPPLIER_H]]="","",AK898),MONTH(NOTA[[#This Row],[TGL.NOTA]]))</f>
        <v>8</v>
      </c>
      <c r="AL899" s="39" t="str">
        <f>LOWER(SUBSTITUTE(SUBSTITUTE(SUBSTITUTE(SUBSTITUTE(SUBSTITUTE(SUBSTITUTE(SUBSTITUTE(SUBSTITUTE(SUBSTITUTE(NOTA[NAMA BARANG]," ",),".",""),"-",""),"(",""),")",""),",",""),"/",""),"""",""),"+",""))</f>
        <v>measuretapehc25851apple</v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measuretapehc25851apple4080000</v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measuretapehc25851apple4080000</v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>
        <f>IF(NOTA[[#This Row],[CONCAT1]]="","",MATCH(NOTA[[#This Row],[CONCAT1]],[3]!db[NB NOTA_C],0))</f>
        <v>1798</v>
      </c>
      <c r="AR899" s="39" t="b">
        <f>IF(NOTA[[#This Row],[QTY/ CTN]]="","",TRUE)</f>
        <v>1</v>
      </c>
      <c r="AS899" s="39" t="str">
        <f ca="1">IF(NOTA[[#This Row],[ID_H]]="","",IF(NOTA[[#This Row],[Column3]]=TRUE,NOTA[[#This Row],[QTY/ CTN]],INDEX([3]!db[QTY/ CTN],NOTA[[#This Row],[//DB]])))</f>
        <v>480 PCS</v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measuretapehc25851apple480pcsuntana</v>
      </c>
      <c r="AU899" s="39" t="e">
        <f ca="1">IF(NOTA[[#This Row],[ID_H]]="","",MATCH(NOTA[[#This Row],[NB NOTA_C_QTY]],[4]!db[NB NOTA_C_QTY+F],0))</f>
        <v>#REF!</v>
      </c>
      <c r="AV899" s="55">
        <f ca="1">IF(NOTA[[#This Row],[NB NOTA_C_QTY]]="","",ROW()-2)</f>
        <v>897</v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>
        <f ca="1">IF(NOTA[[#This Row],[NAMA BARANG]]="","",INDEX(NOTA[ID],MATCH(,INDIRECT(ADDRESS(ROW(NOTA[ID]),COLUMN(NOTA[ID]))&amp;":"&amp;ADDRESS(ROW(),COLUMN(NOTA[ID]))),-1)))</f>
        <v>171</v>
      </c>
      <c r="E900" s="47"/>
      <c r="H900" s="48"/>
      <c r="L900" s="38" t="s">
        <v>960</v>
      </c>
      <c r="M900" s="41">
        <v>1</v>
      </c>
      <c r="N900" s="39">
        <v>144</v>
      </c>
      <c r="O900" s="38" t="s">
        <v>117</v>
      </c>
      <c r="P900" s="42">
        <v>12000</v>
      </c>
      <c r="Q900" s="43"/>
      <c r="R900" s="49" t="s">
        <v>413</v>
      </c>
      <c r="S900" s="50"/>
      <c r="U900" s="51"/>
      <c r="V900" s="46"/>
      <c r="W900" s="51">
        <f>IF(NOTA[[#This Row],[HARGA/ CTN]]="",NOTA[[#This Row],[JUMLAH_H]],NOTA[[#This Row],[HARGA/ CTN]]*IF(NOTA[[#This Row],[C]]="",0,NOTA[[#This Row],[C]]))</f>
        <v>1728000</v>
      </c>
      <c r="X900" s="51">
        <f>IF(NOTA[[#This Row],[JUMLAH]]="","",NOTA[[#This Row],[JUMLAH]]*NOTA[[#This Row],[DISC 1]])</f>
        <v>0</v>
      </c>
      <c r="Y900" s="51">
        <f>IF(NOTA[[#This Row],[JUMLAH]]="","",(NOTA[[#This Row],[JUMLAH]]-NOTA[[#This Row],[DISC 1-]])*NOTA[[#This Row],[DISC 2]])</f>
        <v>0</v>
      </c>
      <c r="Z900" s="51">
        <f>IF(NOTA[[#This Row],[JUMLAH]]="","",NOTA[[#This Row],[DISC 1-]]+NOTA[[#This Row],[DISC 2-]])</f>
        <v>0</v>
      </c>
      <c r="AA900" s="51">
        <f>IF(NOTA[[#This Row],[JUMLAH]]="","",NOTA[[#This Row],[JUMLAH]]-NOTA[[#This Row],[DISC]])</f>
        <v>1728000</v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00" s="51">
        <f>IF(OR(NOTA[[#This Row],[QTY]]="",NOTA[[#This Row],[HARGA SATUAN]]="",),"",NOTA[[#This Row],[QTY]]*NOTA[[#This Row],[HARGA SATUAN]])</f>
        <v>1728000</v>
      </c>
      <c r="AG900" s="40">
        <f ca="1">IF(NOTA[ID_H]="","",INDEX(NOTA[TANGGAL],MATCH(,INDIRECT(ADDRESS(ROW(NOTA[TANGGAL]),COLUMN(NOTA[TANGGAL]))&amp;":"&amp;ADDRESS(ROW(),COLUMN(NOTA[TANGGAL]))),-1)))</f>
        <v>45141</v>
      </c>
      <c r="AH900" s="42" t="str">
        <f ca="1">IF(NOTA[[#This Row],[NAMA BARANG]]="","",INDEX(NOTA[SUPPLIER],MATCH(,INDIRECT(ADDRESS(ROW(NOTA[ID]),COLUMN(NOTA[ID]))&amp;":"&amp;ADDRESS(ROW(),COLUMN(NOTA[ID]))),-1)))</f>
        <v>SAHABAT REJEKI</v>
      </c>
      <c r="AI900" s="42" t="str">
        <f ca="1">IF(NOTA[[#This Row],[ID_H]]="","",IF(NOTA[[#This Row],[FAKTUR]]="",INDIRECT(ADDRESS(ROW()-1,COLUMN())),NOTA[[#This Row],[FAKTUR]]))</f>
        <v>UNTANA</v>
      </c>
      <c r="AJ900" s="39" t="str">
        <f ca="1">IF(NOTA[[#This Row],[ID]]="","",COUNTIF(NOTA[ID_H],NOTA[[#This Row],[ID_H]]))</f>
        <v/>
      </c>
      <c r="AK900" s="39">
        <f ca="1">IF(NOTA[[#This Row],[TGL.NOTA]]="",IF(NOTA[[#This Row],[SUPPLIER_H]]="","",AK899),MONTH(NOTA[[#This Row],[TGL.NOTA]]))</f>
        <v>8</v>
      </c>
      <c r="AL900" s="39" t="str">
        <f>LOWER(SUBSTITUTE(SUBSTITUTE(SUBSTITUTE(SUBSTITUTE(SUBSTITUTE(SUBSTITUTE(SUBSTITUTE(SUBSTITUTE(SUBSTITUTE(NOTA[NAMA BARANG]," ",),".",""),"-",""),"(",""),")",""),",",""),"/",""),"""",""),"+",""))</f>
        <v>diary64k1302cutisan100lbr</v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diary64k1302cutisan100lbr1728000</v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diary64k1302cutisan100lbr1728000</v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>
        <f>IF(NOTA[[#This Row],[CONCAT1]]="","",MATCH(NOTA[[#This Row],[CONCAT1]],[3]!db[NB NOTA_C],0))</f>
        <v>714</v>
      </c>
      <c r="AR900" s="39" t="b">
        <f>IF(NOTA[[#This Row],[QTY/ CTN]]="","",TRUE)</f>
        <v>1</v>
      </c>
      <c r="AS900" s="39" t="str">
        <f ca="1">IF(NOTA[[#This Row],[ID_H]]="","",IF(NOTA[[#This Row],[Column3]]=TRUE,NOTA[[#This Row],[QTY/ CTN]],INDEX([3]!db[QTY/ CTN],NOTA[[#This Row],[//DB]])))</f>
        <v>144 PCS</v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diary64k1302cutisan100lbr144pcsuntana</v>
      </c>
      <c r="AU900" s="39" t="e">
        <f ca="1">IF(NOTA[[#This Row],[ID_H]]="","",MATCH(NOTA[[#This Row],[NB NOTA_C_QTY]],[4]!db[NB NOTA_C_QTY+F],0))</f>
        <v>#REF!</v>
      </c>
      <c r="AV900" s="55">
        <f ca="1">IF(NOTA[[#This Row],[NB NOTA_C_QTY]]="","",ROW()-2)</f>
        <v>898</v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>
        <f ca="1">IF(NOTA[[#This Row],[NAMA BARANG]]="","",INDEX(NOTA[ID],MATCH(,INDIRECT(ADDRESS(ROW(NOTA[ID]),COLUMN(NOTA[ID]))&amp;":"&amp;ADDRESS(ROW(),COLUMN(NOTA[ID]))),-1)))</f>
        <v>171</v>
      </c>
      <c r="E901" s="47"/>
      <c r="H901" s="48"/>
      <c r="L901" s="38" t="s">
        <v>961</v>
      </c>
      <c r="M901" s="41">
        <v>1</v>
      </c>
      <c r="N901" s="39">
        <v>96</v>
      </c>
      <c r="O901" s="38" t="s">
        <v>117</v>
      </c>
      <c r="P901" s="42">
        <v>16500</v>
      </c>
      <c r="Q901" s="43"/>
      <c r="R901" s="49" t="s">
        <v>561</v>
      </c>
      <c r="S901" s="50"/>
      <c r="U901" s="51"/>
      <c r="V901" s="46"/>
      <c r="W901" s="51">
        <f>IF(NOTA[[#This Row],[HARGA/ CTN]]="",NOTA[[#This Row],[JUMLAH_H]],NOTA[[#This Row],[HARGA/ CTN]]*IF(NOTA[[#This Row],[C]]="",0,NOTA[[#This Row],[C]]))</f>
        <v>1584000</v>
      </c>
      <c r="X901" s="51">
        <f>IF(NOTA[[#This Row],[JUMLAH]]="","",NOTA[[#This Row],[JUMLAH]]*NOTA[[#This Row],[DISC 1]])</f>
        <v>0</v>
      </c>
      <c r="Y901" s="51">
        <f>IF(NOTA[[#This Row],[JUMLAH]]="","",(NOTA[[#This Row],[JUMLAH]]-NOTA[[#This Row],[DISC 1-]])*NOTA[[#This Row],[DISC 2]])</f>
        <v>0</v>
      </c>
      <c r="Z901" s="51">
        <f>IF(NOTA[[#This Row],[JUMLAH]]="","",NOTA[[#This Row],[DISC 1-]]+NOTA[[#This Row],[DISC 2-]])</f>
        <v>0</v>
      </c>
      <c r="AA901" s="51">
        <f>IF(NOTA[[#This Row],[JUMLAH]]="","",NOTA[[#This Row],[JUMLAH]]-NOTA[[#This Row],[DISC]])</f>
        <v>1584000</v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1" s="51">
        <f>IF(OR(NOTA[[#This Row],[QTY]]="",NOTA[[#This Row],[HARGA SATUAN]]="",),"",NOTA[[#This Row],[QTY]]*NOTA[[#This Row],[HARGA SATUAN]])</f>
        <v>1584000</v>
      </c>
      <c r="AG901" s="40">
        <f ca="1">IF(NOTA[ID_H]="","",INDEX(NOTA[TANGGAL],MATCH(,INDIRECT(ADDRESS(ROW(NOTA[TANGGAL]),COLUMN(NOTA[TANGGAL]))&amp;":"&amp;ADDRESS(ROW(),COLUMN(NOTA[TANGGAL]))),-1)))</f>
        <v>45141</v>
      </c>
      <c r="AH901" s="42" t="str">
        <f ca="1">IF(NOTA[[#This Row],[NAMA BARANG]]="","",INDEX(NOTA[SUPPLIER],MATCH(,INDIRECT(ADDRESS(ROW(NOTA[ID]),COLUMN(NOTA[ID]))&amp;":"&amp;ADDRESS(ROW(),COLUMN(NOTA[ID]))),-1)))</f>
        <v>SAHABAT REJEKI</v>
      </c>
      <c r="AI901" s="42" t="str">
        <f ca="1">IF(NOTA[[#This Row],[ID_H]]="","",IF(NOTA[[#This Row],[FAKTUR]]="",INDIRECT(ADDRESS(ROW()-1,COLUMN())),NOTA[[#This Row],[FAKTUR]]))</f>
        <v>UNTANA</v>
      </c>
      <c r="AJ901" s="39" t="str">
        <f ca="1">IF(NOTA[[#This Row],[ID]]="","",COUNTIF(NOTA[ID_H],NOTA[[#This Row],[ID_H]]))</f>
        <v/>
      </c>
      <c r="AK901" s="39">
        <f ca="1">IF(NOTA[[#This Row],[TGL.NOTA]]="",IF(NOTA[[#This Row],[SUPPLIER_H]]="","",AK900),MONTH(NOTA[[#This Row],[TGL.NOTA]]))</f>
        <v>8</v>
      </c>
      <c r="AL901" s="39" t="str">
        <f>LOWER(SUBSTITUTE(SUBSTITUTE(SUBSTITUTE(SUBSTITUTE(SUBSTITUTE(SUBSTITUTE(SUBSTITUTE(SUBSTITUTE(SUBSTITUTE(NOTA[NAMA BARANG]," ",),".",""),"-",""),"(",""),")",""),",",""),"/",""),"""",""),"+",""))</f>
        <v>diaryhl321011flower32k96lbr</v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diaryhl321011flower32k96lbr1584000</v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diaryhl321011flower32k96lbr1584000</v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>
        <f>IF(NOTA[[#This Row],[CONCAT1]]="","",MATCH(NOTA[[#This Row],[CONCAT1]],[3]!db[NB NOTA_C],0))</f>
        <v>715</v>
      </c>
      <c r="AR901" s="39" t="b">
        <f>IF(NOTA[[#This Row],[QTY/ CTN]]="","",TRUE)</f>
        <v>1</v>
      </c>
      <c r="AS901" s="39" t="str">
        <f ca="1">IF(NOTA[[#This Row],[ID_H]]="","",IF(NOTA[[#This Row],[Column3]]=TRUE,NOTA[[#This Row],[QTY/ CTN]],INDEX([3]!db[QTY/ CTN],NOTA[[#This Row],[//DB]])))</f>
        <v>96 PCS</v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diaryhl321011flower32k96lbr96pcsuntana</v>
      </c>
      <c r="AU901" s="39" t="e">
        <f ca="1">IF(NOTA[[#This Row],[ID_H]]="","",MATCH(NOTA[[#This Row],[NB NOTA_C_QTY]],[4]!db[NB NOTA_C_QTY+F],0))</f>
        <v>#REF!</v>
      </c>
      <c r="AV901" s="55">
        <f ca="1">IF(NOTA[[#This Row],[NB NOTA_C_QTY]]="","",ROW()-2)</f>
        <v>899</v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>
        <f ca="1">IF(NOTA[[#This Row],[NAMA BARANG]]="","",INDEX(NOTA[ID],MATCH(,INDIRECT(ADDRESS(ROW(NOTA[ID]),COLUMN(NOTA[ID]))&amp;":"&amp;ADDRESS(ROW(),COLUMN(NOTA[ID]))),-1)))</f>
        <v>171</v>
      </c>
      <c r="E902" s="47"/>
      <c r="H902" s="48"/>
      <c r="L902" s="38" t="s">
        <v>962</v>
      </c>
      <c r="M902" s="41">
        <v>1</v>
      </c>
      <c r="N902" s="39">
        <v>96</v>
      </c>
      <c r="O902" s="38" t="s">
        <v>117</v>
      </c>
      <c r="P902" s="42">
        <v>16500</v>
      </c>
      <c r="Q902" s="43"/>
      <c r="R902" s="49" t="s">
        <v>561</v>
      </c>
      <c r="S902" s="50"/>
      <c r="U902" s="51"/>
      <c r="V902" s="46"/>
      <c r="W902" s="51">
        <f>IF(NOTA[[#This Row],[HARGA/ CTN]]="",NOTA[[#This Row],[JUMLAH_H]],NOTA[[#This Row],[HARGA/ CTN]]*IF(NOTA[[#This Row],[C]]="",0,NOTA[[#This Row],[C]]))</f>
        <v>1584000</v>
      </c>
      <c r="X902" s="51">
        <f>IF(NOTA[[#This Row],[JUMLAH]]="","",NOTA[[#This Row],[JUMLAH]]*NOTA[[#This Row],[DISC 1]])</f>
        <v>0</v>
      </c>
      <c r="Y902" s="51">
        <f>IF(NOTA[[#This Row],[JUMLAH]]="","",(NOTA[[#This Row],[JUMLAH]]-NOTA[[#This Row],[DISC 1-]])*NOTA[[#This Row],[DISC 2]])</f>
        <v>0</v>
      </c>
      <c r="Z902" s="51">
        <f>IF(NOTA[[#This Row],[JUMLAH]]="","",NOTA[[#This Row],[DISC 1-]]+NOTA[[#This Row],[DISC 2-]])</f>
        <v>0</v>
      </c>
      <c r="AA902" s="51">
        <f>IF(NOTA[[#This Row],[JUMLAH]]="","",NOTA[[#This Row],[JUMLAH]]-NOTA[[#This Row],[DISC]])</f>
        <v>1584000</v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2" s="51">
        <f>IF(OR(NOTA[[#This Row],[QTY]]="",NOTA[[#This Row],[HARGA SATUAN]]="",),"",NOTA[[#This Row],[QTY]]*NOTA[[#This Row],[HARGA SATUAN]])</f>
        <v>1584000</v>
      </c>
      <c r="AG902" s="40">
        <f ca="1">IF(NOTA[ID_H]="","",INDEX(NOTA[TANGGAL],MATCH(,INDIRECT(ADDRESS(ROW(NOTA[TANGGAL]),COLUMN(NOTA[TANGGAL]))&amp;":"&amp;ADDRESS(ROW(),COLUMN(NOTA[TANGGAL]))),-1)))</f>
        <v>45141</v>
      </c>
      <c r="AH902" s="42" t="str">
        <f ca="1">IF(NOTA[[#This Row],[NAMA BARANG]]="","",INDEX(NOTA[SUPPLIER],MATCH(,INDIRECT(ADDRESS(ROW(NOTA[ID]),COLUMN(NOTA[ID]))&amp;":"&amp;ADDRESS(ROW(),COLUMN(NOTA[ID]))),-1)))</f>
        <v>SAHABAT REJEKI</v>
      </c>
      <c r="AI902" s="42" t="str">
        <f ca="1">IF(NOTA[[#This Row],[ID_H]]="","",IF(NOTA[[#This Row],[FAKTUR]]="",INDIRECT(ADDRESS(ROW()-1,COLUMN())),NOTA[[#This Row],[FAKTUR]]))</f>
        <v>UNTANA</v>
      </c>
      <c r="AJ902" s="39" t="str">
        <f ca="1">IF(NOTA[[#This Row],[ID]]="","",COUNTIF(NOTA[ID_H],NOTA[[#This Row],[ID_H]]))</f>
        <v/>
      </c>
      <c r="AK902" s="39">
        <f ca="1">IF(NOTA[[#This Row],[TGL.NOTA]]="",IF(NOTA[[#This Row],[SUPPLIER_H]]="","",AK901),MONTH(NOTA[[#This Row],[TGL.NOTA]]))</f>
        <v>8</v>
      </c>
      <c r="AL902" s="39" t="str">
        <f>LOWER(SUBSTITUTE(SUBSTITUTE(SUBSTITUTE(SUBSTITUTE(SUBSTITUTE(SUBSTITUTE(SUBSTITUTE(SUBSTITUTE(SUBSTITUTE(NOTA[NAMA BARANG]," ",),".",""),"-",""),"(",""),")",""),",",""),"/",""),"""",""),"+",""))</f>
        <v>diaryhl323014morningmemory32k128lbr</v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>
        <f>IF(NOTA[[#This Row],[CONCAT1]]="","",MATCH(NOTA[[#This Row],[CONCAT1]],[3]!db[NB NOTA_C],0))</f>
        <v>716</v>
      </c>
      <c r="AR902" s="39" t="b">
        <f>IF(NOTA[[#This Row],[QTY/ CTN]]="","",TRUE)</f>
        <v>1</v>
      </c>
      <c r="AS902" s="39" t="str">
        <f ca="1">IF(NOTA[[#This Row],[ID_H]]="","",IF(NOTA[[#This Row],[Column3]]=TRUE,NOTA[[#This Row],[QTY/ CTN]],INDEX([3]!db[QTY/ CTN],NOTA[[#This Row],[//DB]])))</f>
        <v>96 PCS</v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diaryhl323014morningmemory32k128lbr96pcsuntana</v>
      </c>
      <c r="AU902" s="39" t="e">
        <f ca="1">IF(NOTA[[#This Row],[ID_H]]="","",MATCH(NOTA[[#This Row],[NB NOTA_C_QTY]],[4]!db[NB NOTA_C_QTY+F],0))</f>
        <v>#REF!</v>
      </c>
      <c r="AV902" s="55">
        <f ca="1">IF(NOTA[[#This Row],[NB NOTA_C_QTY]]="","",ROW()-2)</f>
        <v>900</v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>
        <f ca="1">IF(NOTA[[#This Row],[NAMA BARANG]]="","",INDEX(NOTA[ID],MATCH(,INDIRECT(ADDRESS(ROW(NOTA[ID]),COLUMN(NOTA[ID]))&amp;":"&amp;ADDRESS(ROW(),COLUMN(NOTA[ID]))),-1)))</f>
        <v>171</v>
      </c>
      <c r="E903" s="47"/>
      <c r="H903" s="48"/>
      <c r="L903" s="38" t="s">
        <v>963</v>
      </c>
      <c r="M903" s="41">
        <v>1</v>
      </c>
      <c r="N903" s="39">
        <v>96</v>
      </c>
      <c r="O903" s="38" t="s">
        <v>117</v>
      </c>
      <c r="P903" s="42">
        <v>16500</v>
      </c>
      <c r="Q903" s="43"/>
      <c r="R903" s="49" t="s">
        <v>561</v>
      </c>
      <c r="S903" s="50"/>
      <c r="U903" s="51"/>
      <c r="V903" s="46"/>
      <c r="W903" s="51">
        <f>IF(NOTA[[#This Row],[HARGA/ CTN]]="",NOTA[[#This Row],[JUMLAH_H]],NOTA[[#This Row],[HARGA/ CTN]]*IF(NOTA[[#This Row],[C]]="",0,NOTA[[#This Row],[C]]))</f>
        <v>1584000</v>
      </c>
      <c r="X903" s="51">
        <f>IF(NOTA[[#This Row],[JUMLAH]]="","",NOTA[[#This Row],[JUMLAH]]*NOTA[[#This Row],[DISC 1]])</f>
        <v>0</v>
      </c>
      <c r="Y903" s="51">
        <f>IF(NOTA[[#This Row],[JUMLAH]]="","",(NOTA[[#This Row],[JUMLAH]]-NOTA[[#This Row],[DISC 1-]])*NOTA[[#This Row],[DISC 2]])</f>
        <v>0</v>
      </c>
      <c r="Z903" s="51">
        <f>IF(NOTA[[#This Row],[JUMLAH]]="","",NOTA[[#This Row],[DISC 1-]]+NOTA[[#This Row],[DISC 2-]])</f>
        <v>0</v>
      </c>
      <c r="AA903" s="51">
        <f>IF(NOTA[[#This Row],[JUMLAH]]="","",NOTA[[#This Row],[JUMLAH]]-NOTA[[#This Row],[DISC]])</f>
        <v>1584000</v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3" s="51">
        <f>IF(OR(NOTA[[#This Row],[QTY]]="",NOTA[[#This Row],[HARGA SATUAN]]="",),"",NOTA[[#This Row],[QTY]]*NOTA[[#This Row],[HARGA SATUAN]])</f>
        <v>1584000</v>
      </c>
      <c r="AG903" s="40">
        <f ca="1">IF(NOTA[ID_H]="","",INDEX(NOTA[TANGGAL],MATCH(,INDIRECT(ADDRESS(ROW(NOTA[TANGGAL]),COLUMN(NOTA[TANGGAL]))&amp;":"&amp;ADDRESS(ROW(),COLUMN(NOTA[TANGGAL]))),-1)))</f>
        <v>45141</v>
      </c>
      <c r="AH903" s="42" t="str">
        <f ca="1">IF(NOTA[[#This Row],[NAMA BARANG]]="","",INDEX(NOTA[SUPPLIER],MATCH(,INDIRECT(ADDRESS(ROW(NOTA[ID]),COLUMN(NOTA[ID]))&amp;":"&amp;ADDRESS(ROW(),COLUMN(NOTA[ID]))),-1)))</f>
        <v>SAHABAT REJEKI</v>
      </c>
      <c r="AI903" s="42" t="str">
        <f ca="1">IF(NOTA[[#This Row],[ID_H]]="","",IF(NOTA[[#This Row],[FAKTUR]]="",INDIRECT(ADDRESS(ROW()-1,COLUMN())),NOTA[[#This Row],[FAKTUR]]))</f>
        <v>UNTANA</v>
      </c>
      <c r="AJ903" s="39" t="str">
        <f ca="1">IF(NOTA[[#This Row],[ID]]="","",COUNTIF(NOTA[ID_H],NOTA[[#This Row],[ID_H]]))</f>
        <v/>
      </c>
      <c r="AK903" s="39">
        <f ca="1">IF(NOTA[[#This Row],[TGL.NOTA]]="",IF(NOTA[[#This Row],[SUPPLIER_H]]="","",AK902),MONTH(NOTA[[#This Row],[TGL.NOTA]]))</f>
        <v>8</v>
      </c>
      <c r="AL903" s="39" t="str">
        <f>LOWER(SUBSTITUTE(SUBSTITUTE(SUBSTITUTE(SUBSTITUTE(SUBSTITUTE(SUBSTITUTE(SUBSTITUTE(SUBSTITUTE(SUBSTITUTE(NOTA[NAMA BARANG]," ",),".",""),"-",""),"(",""),")",""),",",""),"/",""),"""",""),"+",""))</f>
        <v>diaryhl323041moco32k128lbr</v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diaryhl323041moco32k128lbr1584000</v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diaryhl323041moco32k128lbr1584000</v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>
        <f>IF(NOTA[[#This Row],[CONCAT1]]="","",MATCH(NOTA[[#This Row],[CONCAT1]],[3]!db[NB NOTA_C],0))</f>
        <v>717</v>
      </c>
      <c r="AR903" s="39" t="b">
        <f>IF(NOTA[[#This Row],[QTY/ CTN]]="","",TRUE)</f>
        <v>1</v>
      </c>
      <c r="AS903" s="39" t="str">
        <f ca="1">IF(NOTA[[#This Row],[ID_H]]="","",IF(NOTA[[#This Row],[Column3]]=TRUE,NOTA[[#This Row],[QTY/ CTN]],INDEX([3]!db[QTY/ CTN],NOTA[[#This Row],[//DB]])))</f>
        <v>96 PCS</v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diaryhl323041moco32k128lbr96pcsuntana</v>
      </c>
      <c r="AU903" s="39" t="e">
        <f ca="1">IF(NOTA[[#This Row],[ID_H]]="","",MATCH(NOTA[[#This Row],[NB NOTA_C_QTY]],[4]!db[NB NOTA_C_QTY+F],0))</f>
        <v>#REF!</v>
      </c>
      <c r="AV903" s="55">
        <f ca="1">IF(NOTA[[#This Row],[NB NOTA_C_QTY]]="","",ROW()-2)</f>
        <v>901</v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>
        <f ca="1">IF(NOTA[[#This Row],[NAMA BARANG]]="","",INDEX(NOTA[ID],MATCH(,INDIRECT(ADDRESS(ROW(NOTA[ID]),COLUMN(NOTA[ID]))&amp;":"&amp;ADDRESS(ROW(),COLUMN(NOTA[ID]))),-1)))</f>
        <v>171</v>
      </c>
      <c r="E904" s="47"/>
      <c r="H904" s="48"/>
      <c r="L904" s="38" t="s">
        <v>964</v>
      </c>
      <c r="M904" s="41">
        <v>1</v>
      </c>
      <c r="N904" s="39">
        <v>96</v>
      </c>
      <c r="O904" s="38" t="s">
        <v>117</v>
      </c>
      <c r="P904" s="42">
        <v>16500</v>
      </c>
      <c r="Q904" s="43"/>
      <c r="R904" s="49" t="s">
        <v>561</v>
      </c>
      <c r="S904" s="50"/>
      <c r="U904" s="51"/>
      <c r="V904" s="46"/>
      <c r="W904" s="51">
        <f>IF(NOTA[[#This Row],[HARGA/ CTN]]="",NOTA[[#This Row],[JUMLAH_H]],NOTA[[#This Row],[HARGA/ CTN]]*IF(NOTA[[#This Row],[C]]="",0,NOTA[[#This Row],[C]]))</f>
        <v>1584000</v>
      </c>
      <c r="X904" s="51">
        <f>IF(NOTA[[#This Row],[JUMLAH]]="","",NOTA[[#This Row],[JUMLAH]]*NOTA[[#This Row],[DISC 1]])</f>
        <v>0</v>
      </c>
      <c r="Y904" s="51">
        <f>IF(NOTA[[#This Row],[JUMLAH]]="","",(NOTA[[#This Row],[JUMLAH]]-NOTA[[#This Row],[DISC 1-]])*NOTA[[#This Row],[DISC 2]])</f>
        <v>0</v>
      </c>
      <c r="Z904" s="51">
        <f>IF(NOTA[[#This Row],[JUMLAH]]="","",NOTA[[#This Row],[DISC 1-]]+NOTA[[#This Row],[DISC 2-]])</f>
        <v>0</v>
      </c>
      <c r="AA904" s="51">
        <f>IF(NOTA[[#This Row],[JUMLAH]]="","",NOTA[[#This Row],[JUMLAH]]-NOTA[[#This Row],[DISC]])</f>
        <v>1584000</v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4" s="51">
        <f>IF(OR(NOTA[[#This Row],[QTY]]="",NOTA[[#This Row],[HARGA SATUAN]]="",),"",NOTA[[#This Row],[QTY]]*NOTA[[#This Row],[HARGA SATUAN]])</f>
        <v>1584000</v>
      </c>
      <c r="AG904" s="40">
        <f ca="1">IF(NOTA[ID_H]="","",INDEX(NOTA[TANGGAL],MATCH(,INDIRECT(ADDRESS(ROW(NOTA[TANGGAL]),COLUMN(NOTA[TANGGAL]))&amp;":"&amp;ADDRESS(ROW(),COLUMN(NOTA[TANGGAL]))),-1)))</f>
        <v>45141</v>
      </c>
      <c r="AH904" s="42" t="str">
        <f ca="1">IF(NOTA[[#This Row],[NAMA BARANG]]="","",INDEX(NOTA[SUPPLIER],MATCH(,INDIRECT(ADDRESS(ROW(NOTA[ID]),COLUMN(NOTA[ID]))&amp;":"&amp;ADDRESS(ROW(),COLUMN(NOTA[ID]))),-1)))</f>
        <v>SAHABAT REJEKI</v>
      </c>
      <c r="AI904" s="42" t="str">
        <f ca="1">IF(NOTA[[#This Row],[ID_H]]="","",IF(NOTA[[#This Row],[FAKTUR]]="",INDIRECT(ADDRESS(ROW()-1,COLUMN())),NOTA[[#This Row],[FAKTUR]]))</f>
        <v>UNTANA</v>
      </c>
      <c r="AJ904" s="39" t="str">
        <f ca="1">IF(NOTA[[#This Row],[ID]]="","",COUNTIF(NOTA[ID_H],NOTA[[#This Row],[ID_H]]))</f>
        <v/>
      </c>
      <c r="AK904" s="39">
        <f ca="1">IF(NOTA[[#This Row],[TGL.NOTA]]="",IF(NOTA[[#This Row],[SUPPLIER_H]]="","",AK903),MONTH(NOTA[[#This Row],[TGL.NOTA]]))</f>
        <v>8</v>
      </c>
      <c r="AL904" s="39" t="str">
        <f>LOWER(SUBSTITUTE(SUBSTITUTE(SUBSTITUTE(SUBSTITUTE(SUBSTITUTE(SUBSTITUTE(SUBSTITUTE(SUBSTITUTE(SUBSTITUTE(NOTA[NAMA BARANG]," ",),".",""),"-",""),"(",""),")",""),",",""),"/",""),"""",""),"+",""))</f>
        <v>diaryhl323042flowertravel32k128lbr</v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diaryhl323042flowertravel32k128lbr1584000</v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diaryhl323042flowertravel32k128lbr1584000</v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>
        <f>IF(NOTA[[#This Row],[CONCAT1]]="","",MATCH(NOTA[[#This Row],[CONCAT1]],[3]!db[NB NOTA_C],0))</f>
        <v>718</v>
      </c>
      <c r="AR904" s="39" t="b">
        <f>IF(NOTA[[#This Row],[QTY/ CTN]]="","",TRUE)</f>
        <v>1</v>
      </c>
      <c r="AS904" s="39" t="str">
        <f ca="1">IF(NOTA[[#This Row],[ID_H]]="","",IF(NOTA[[#This Row],[Column3]]=TRUE,NOTA[[#This Row],[QTY/ CTN]],INDEX([3]!db[QTY/ CTN],NOTA[[#This Row],[//DB]])))</f>
        <v>96 PCS</v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diaryhl323042flowertravel32k128lbr96pcsuntana</v>
      </c>
      <c r="AU904" s="39" t="e">
        <f ca="1">IF(NOTA[[#This Row],[ID_H]]="","",MATCH(NOTA[[#This Row],[NB NOTA_C_QTY]],[4]!db[NB NOTA_C_QTY+F],0))</f>
        <v>#REF!</v>
      </c>
      <c r="AV904" s="55">
        <f ca="1">IF(NOTA[[#This Row],[NB NOTA_C_QTY]]="","",ROW()-2)</f>
        <v>902</v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>
        <f ca="1">IF(NOTA[[#This Row],[NAMA BARANG]]="","",INDEX(NOTA[ID],MATCH(,INDIRECT(ADDRESS(ROW(NOTA[ID]),COLUMN(NOTA[ID]))&amp;":"&amp;ADDRESS(ROW(),COLUMN(NOTA[ID]))),-1)))</f>
        <v>171</v>
      </c>
      <c r="E905" s="47"/>
      <c r="H905" s="48"/>
      <c r="L905" s="38" t="s">
        <v>965</v>
      </c>
      <c r="M905" s="41">
        <v>1</v>
      </c>
      <c r="N905" s="39">
        <v>96</v>
      </c>
      <c r="O905" s="38" t="s">
        <v>117</v>
      </c>
      <c r="P905" s="42">
        <v>16500</v>
      </c>
      <c r="Q905" s="43"/>
      <c r="R905" s="49" t="s">
        <v>561</v>
      </c>
      <c r="S905" s="50"/>
      <c r="U905" s="51"/>
      <c r="V905" s="46"/>
      <c r="W905" s="51">
        <f>IF(NOTA[[#This Row],[HARGA/ CTN]]="",NOTA[[#This Row],[JUMLAH_H]],NOTA[[#This Row],[HARGA/ CTN]]*IF(NOTA[[#This Row],[C]]="",0,NOTA[[#This Row],[C]]))</f>
        <v>1584000</v>
      </c>
      <c r="X905" s="51">
        <f>IF(NOTA[[#This Row],[JUMLAH]]="","",NOTA[[#This Row],[JUMLAH]]*NOTA[[#This Row],[DISC 1]])</f>
        <v>0</v>
      </c>
      <c r="Y905" s="51">
        <f>IF(NOTA[[#This Row],[JUMLAH]]="","",(NOTA[[#This Row],[JUMLAH]]-NOTA[[#This Row],[DISC 1-]])*NOTA[[#This Row],[DISC 2]])</f>
        <v>0</v>
      </c>
      <c r="Z905" s="51">
        <f>IF(NOTA[[#This Row],[JUMLAH]]="","",NOTA[[#This Row],[DISC 1-]]+NOTA[[#This Row],[DISC 2-]])</f>
        <v>0</v>
      </c>
      <c r="AA905" s="51">
        <f>IF(NOTA[[#This Row],[JUMLAH]]="","",NOTA[[#This Row],[JUMLAH]]-NOTA[[#This Row],[DISC]])</f>
        <v>1584000</v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5" s="51">
        <f>IF(OR(NOTA[[#This Row],[QTY]]="",NOTA[[#This Row],[HARGA SATUAN]]="",),"",NOTA[[#This Row],[QTY]]*NOTA[[#This Row],[HARGA SATUAN]])</f>
        <v>1584000</v>
      </c>
      <c r="AG905" s="40">
        <f ca="1">IF(NOTA[ID_H]="","",INDEX(NOTA[TANGGAL],MATCH(,INDIRECT(ADDRESS(ROW(NOTA[TANGGAL]),COLUMN(NOTA[TANGGAL]))&amp;":"&amp;ADDRESS(ROW(),COLUMN(NOTA[TANGGAL]))),-1)))</f>
        <v>45141</v>
      </c>
      <c r="AH905" s="42" t="str">
        <f ca="1">IF(NOTA[[#This Row],[NAMA BARANG]]="","",INDEX(NOTA[SUPPLIER],MATCH(,INDIRECT(ADDRESS(ROW(NOTA[ID]),COLUMN(NOTA[ID]))&amp;":"&amp;ADDRESS(ROW(),COLUMN(NOTA[ID]))),-1)))</f>
        <v>SAHABAT REJEKI</v>
      </c>
      <c r="AI905" s="42" t="str">
        <f ca="1">IF(NOTA[[#This Row],[ID_H]]="","",IF(NOTA[[#This Row],[FAKTUR]]="",INDIRECT(ADDRESS(ROW()-1,COLUMN())),NOTA[[#This Row],[FAKTUR]]))</f>
        <v>UNTANA</v>
      </c>
      <c r="AJ905" s="39" t="str">
        <f ca="1">IF(NOTA[[#This Row],[ID]]="","",COUNTIF(NOTA[ID_H],NOTA[[#This Row],[ID_H]]))</f>
        <v/>
      </c>
      <c r="AK905" s="39">
        <f ca="1">IF(NOTA[[#This Row],[TGL.NOTA]]="",IF(NOTA[[#This Row],[SUPPLIER_H]]="","",AK904),MONTH(NOTA[[#This Row],[TGL.NOTA]]))</f>
        <v>8</v>
      </c>
      <c r="AL905" s="39" t="str">
        <f>LOWER(SUBSTITUTE(SUBSTITUTE(SUBSTITUTE(SUBSTITUTE(SUBSTITUTE(SUBSTITUTE(SUBSTITUTE(SUBSTITUTE(SUBSTITUTE(NOTA[NAMA BARANG]," ",),".",""),"-",""),"(",""),")",""),",",""),"/",""),"""",""),"+",""))</f>
        <v>diaryhl323045sweetmemory32k128lbr</v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diaryhl323045sweetmemory32k128lbr1584000</v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diaryhl323045sweetmemory32k128lbr1584000</v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>
        <f>IF(NOTA[[#This Row],[CONCAT1]]="","",MATCH(NOTA[[#This Row],[CONCAT1]],[3]!db[NB NOTA_C],0))</f>
        <v>719</v>
      </c>
      <c r="AR905" s="39" t="b">
        <f>IF(NOTA[[#This Row],[QTY/ CTN]]="","",TRUE)</f>
        <v>1</v>
      </c>
      <c r="AS905" s="39" t="str">
        <f ca="1">IF(NOTA[[#This Row],[ID_H]]="","",IF(NOTA[[#This Row],[Column3]]=TRUE,NOTA[[#This Row],[QTY/ CTN]],INDEX([3]!db[QTY/ CTN],NOTA[[#This Row],[//DB]])))</f>
        <v>96 PCS</v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diaryhl323045sweetmemory32k128lbr96pcsuntana</v>
      </c>
      <c r="AU905" s="39" t="e">
        <f ca="1">IF(NOTA[[#This Row],[ID_H]]="","",MATCH(NOTA[[#This Row],[NB NOTA_C_QTY]],[4]!db[NB NOTA_C_QTY+F],0))</f>
        <v>#REF!</v>
      </c>
      <c r="AV905" s="55">
        <f ca="1">IF(NOTA[[#This Row],[NB NOTA_C_QTY]]="","",ROW()-2)</f>
        <v>903</v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>
        <f ca="1">IF(NOTA[[#This Row],[NAMA BARANG]]="","",INDEX(NOTA[ID],MATCH(,INDIRECT(ADDRESS(ROW(NOTA[ID]),COLUMN(NOTA[ID]))&amp;":"&amp;ADDRESS(ROW(),COLUMN(NOTA[ID]))),-1)))</f>
        <v>171</v>
      </c>
      <c r="E906" s="47"/>
      <c r="H906" s="48"/>
      <c r="L906" s="38" t="s">
        <v>966</v>
      </c>
      <c r="M906" s="41">
        <v>1</v>
      </c>
      <c r="N906" s="39">
        <v>96</v>
      </c>
      <c r="O906" s="38" t="s">
        <v>117</v>
      </c>
      <c r="P906" s="42">
        <v>16500</v>
      </c>
      <c r="Q906" s="43"/>
      <c r="R906" s="49" t="s">
        <v>561</v>
      </c>
      <c r="S906" s="50"/>
      <c r="U906" s="51"/>
      <c r="V906" s="46"/>
      <c r="W906" s="51">
        <f>IF(NOTA[[#This Row],[HARGA/ CTN]]="",NOTA[[#This Row],[JUMLAH_H]],NOTA[[#This Row],[HARGA/ CTN]]*IF(NOTA[[#This Row],[C]]="",0,NOTA[[#This Row],[C]]))</f>
        <v>1584000</v>
      </c>
      <c r="X906" s="51">
        <f>IF(NOTA[[#This Row],[JUMLAH]]="","",NOTA[[#This Row],[JUMLAH]]*NOTA[[#This Row],[DISC 1]])</f>
        <v>0</v>
      </c>
      <c r="Y906" s="51">
        <f>IF(NOTA[[#This Row],[JUMLAH]]="","",(NOTA[[#This Row],[JUMLAH]]-NOTA[[#This Row],[DISC 1-]])*NOTA[[#This Row],[DISC 2]])</f>
        <v>0</v>
      </c>
      <c r="Z906" s="51">
        <f>IF(NOTA[[#This Row],[JUMLAH]]="","",NOTA[[#This Row],[DISC 1-]]+NOTA[[#This Row],[DISC 2-]])</f>
        <v>0</v>
      </c>
      <c r="AA906" s="51">
        <f>IF(NOTA[[#This Row],[JUMLAH]]="","",NOTA[[#This Row],[JUMLAH]]-NOTA[[#This Row],[DISC]])</f>
        <v>1584000</v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6" s="51">
        <f>IF(OR(NOTA[[#This Row],[QTY]]="",NOTA[[#This Row],[HARGA SATUAN]]="",),"",NOTA[[#This Row],[QTY]]*NOTA[[#This Row],[HARGA SATUAN]])</f>
        <v>1584000</v>
      </c>
      <c r="AG906" s="40">
        <f ca="1">IF(NOTA[ID_H]="","",INDEX(NOTA[TANGGAL],MATCH(,INDIRECT(ADDRESS(ROW(NOTA[TANGGAL]),COLUMN(NOTA[TANGGAL]))&amp;":"&amp;ADDRESS(ROW(),COLUMN(NOTA[TANGGAL]))),-1)))</f>
        <v>45141</v>
      </c>
      <c r="AH906" s="42" t="str">
        <f ca="1">IF(NOTA[[#This Row],[NAMA BARANG]]="","",INDEX(NOTA[SUPPLIER],MATCH(,INDIRECT(ADDRESS(ROW(NOTA[ID]),COLUMN(NOTA[ID]))&amp;":"&amp;ADDRESS(ROW(),COLUMN(NOTA[ID]))),-1)))</f>
        <v>SAHABAT REJEKI</v>
      </c>
      <c r="AI906" s="42" t="str">
        <f ca="1">IF(NOTA[[#This Row],[ID_H]]="","",IF(NOTA[[#This Row],[FAKTUR]]="",INDIRECT(ADDRESS(ROW()-1,COLUMN())),NOTA[[#This Row],[FAKTUR]]))</f>
        <v>UNTANA</v>
      </c>
      <c r="AJ906" s="39" t="str">
        <f ca="1">IF(NOTA[[#This Row],[ID]]="","",COUNTIF(NOTA[ID_H],NOTA[[#This Row],[ID_H]]))</f>
        <v/>
      </c>
      <c r="AK906" s="39">
        <f ca="1">IF(NOTA[[#This Row],[TGL.NOTA]]="",IF(NOTA[[#This Row],[SUPPLIER_H]]="","",AK905),MONTH(NOTA[[#This Row],[TGL.NOTA]]))</f>
        <v>8</v>
      </c>
      <c r="AL906" s="39" t="str">
        <f>LOWER(SUBSTITUTE(SUBSTITUTE(SUBSTITUTE(SUBSTITUTE(SUBSTITUTE(SUBSTITUTE(SUBSTITUTE(SUBSTITUTE(SUBSTITUTE(NOTA[NAMA BARANG]," ",),".",""),"-",""),"(",""),")",""),",",""),"/",""),"""",""),"+",""))</f>
        <v>diaryhl323046fairyland32k128lbr</v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diaryhl323046fairyland32k128lbr1584000</v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diaryhl323046fairyland32k128lbr1584000</v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>
        <f>IF(NOTA[[#This Row],[CONCAT1]]="","",MATCH(NOTA[[#This Row],[CONCAT1]],[3]!db[NB NOTA_C],0))</f>
        <v>720</v>
      </c>
      <c r="AR906" s="39" t="b">
        <f>IF(NOTA[[#This Row],[QTY/ CTN]]="","",TRUE)</f>
        <v>1</v>
      </c>
      <c r="AS906" s="39" t="str">
        <f ca="1">IF(NOTA[[#This Row],[ID_H]]="","",IF(NOTA[[#This Row],[Column3]]=TRUE,NOTA[[#This Row],[QTY/ CTN]],INDEX([3]!db[QTY/ CTN],NOTA[[#This Row],[//DB]])))</f>
        <v>96 PCS</v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diaryhl323046fairyland32k128lbr96pcsuntana</v>
      </c>
      <c r="AU906" s="39" t="e">
        <f ca="1">IF(NOTA[[#This Row],[ID_H]]="","",MATCH(NOTA[[#This Row],[NB NOTA_C_QTY]],[4]!db[NB NOTA_C_QTY+F],0))</f>
        <v>#REF!</v>
      </c>
      <c r="AV906" s="55">
        <f ca="1">IF(NOTA[[#This Row],[NB NOTA_C_QTY]]="","",ROW()-2)</f>
        <v>904</v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>
        <f ca="1">IF(NOTA[[#This Row],[NAMA BARANG]]="","",INDEX(NOTA[ID],MATCH(,INDIRECT(ADDRESS(ROW(NOTA[ID]),COLUMN(NOTA[ID]))&amp;":"&amp;ADDRESS(ROW(),COLUMN(NOTA[ID]))),-1)))</f>
        <v>171</v>
      </c>
      <c r="E907" s="47"/>
      <c r="H907" s="48"/>
      <c r="L907" s="38" t="s">
        <v>967</v>
      </c>
      <c r="M907" s="41">
        <v>1</v>
      </c>
      <c r="N907" s="39">
        <v>96</v>
      </c>
      <c r="O907" s="38" t="s">
        <v>117</v>
      </c>
      <c r="P907" s="42">
        <v>16500</v>
      </c>
      <c r="Q907" s="43"/>
      <c r="R907" s="49" t="s">
        <v>561</v>
      </c>
      <c r="S907" s="50"/>
      <c r="U907" s="51"/>
      <c r="V907" s="46"/>
      <c r="W907" s="51">
        <f>IF(NOTA[[#This Row],[HARGA/ CTN]]="",NOTA[[#This Row],[JUMLAH_H]],NOTA[[#This Row],[HARGA/ CTN]]*IF(NOTA[[#This Row],[C]]="",0,NOTA[[#This Row],[C]]))</f>
        <v>1584000</v>
      </c>
      <c r="X907" s="51">
        <f>IF(NOTA[[#This Row],[JUMLAH]]="","",NOTA[[#This Row],[JUMLAH]]*NOTA[[#This Row],[DISC 1]])</f>
        <v>0</v>
      </c>
      <c r="Y907" s="51">
        <f>IF(NOTA[[#This Row],[JUMLAH]]="","",(NOTA[[#This Row],[JUMLAH]]-NOTA[[#This Row],[DISC 1-]])*NOTA[[#This Row],[DISC 2]])</f>
        <v>0</v>
      </c>
      <c r="Z907" s="51">
        <f>IF(NOTA[[#This Row],[JUMLAH]]="","",NOTA[[#This Row],[DISC 1-]]+NOTA[[#This Row],[DISC 2-]])</f>
        <v>0</v>
      </c>
      <c r="AA907" s="51">
        <f>IF(NOTA[[#This Row],[JUMLAH]]="","",NOTA[[#This Row],[JUMLAH]]-NOTA[[#This Row],[DISC]])</f>
        <v>1584000</v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7" s="51">
        <f>IF(OR(NOTA[[#This Row],[QTY]]="",NOTA[[#This Row],[HARGA SATUAN]]="",),"",NOTA[[#This Row],[QTY]]*NOTA[[#This Row],[HARGA SATUAN]])</f>
        <v>1584000</v>
      </c>
      <c r="AG907" s="40">
        <f ca="1">IF(NOTA[ID_H]="","",INDEX(NOTA[TANGGAL],MATCH(,INDIRECT(ADDRESS(ROW(NOTA[TANGGAL]),COLUMN(NOTA[TANGGAL]))&amp;":"&amp;ADDRESS(ROW(),COLUMN(NOTA[TANGGAL]))),-1)))</f>
        <v>45141</v>
      </c>
      <c r="AH907" s="42" t="str">
        <f ca="1">IF(NOTA[[#This Row],[NAMA BARANG]]="","",INDEX(NOTA[SUPPLIER],MATCH(,INDIRECT(ADDRESS(ROW(NOTA[ID]),COLUMN(NOTA[ID]))&amp;":"&amp;ADDRESS(ROW(),COLUMN(NOTA[ID]))),-1)))</f>
        <v>SAHABAT REJEKI</v>
      </c>
      <c r="AI907" s="42" t="str">
        <f ca="1">IF(NOTA[[#This Row],[ID_H]]="","",IF(NOTA[[#This Row],[FAKTUR]]="",INDIRECT(ADDRESS(ROW()-1,COLUMN())),NOTA[[#This Row],[FAKTUR]]))</f>
        <v>UNTANA</v>
      </c>
      <c r="AJ907" s="39" t="str">
        <f ca="1">IF(NOTA[[#This Row],[ID]]="","",COUNTIF(NOTA[ID_H],NOTA[[#This Row],[ID_H]]))</f>
        <v/>
      </c>
      <c r="AK907" s="39">
        <f ca="1">IF(NOTA[[#This Row],[TGL.NOTA]]="",IF(NOTA[[#This Row],[SUPPLIER_H]]="","",AK906),MONTH(NOTA[[#This Row],[TGL.NOTA]]))</f>
        <v>8</v>
      </c>
      <c r="AL907" s="39" t="str">
        <f>LOWER(SUBSTITUTE(SUBSTITUTE(SUBSTITUTE(SUBSTITUTE(SUBSTITUTE(SUBSTITUTE(SUBSTITUTE(SUBSTITUTE(SUBSTITUTE(NOTA[NAMA BARANG]," ",),".",""),"-",""),"(",""),")",""),",",""),"/",""),"""",""),"+",""))</f>
        <v>diaryhl323047thevelvetrabbit32k128lbr</v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>
        <f>IF(NOTA[[#This Row],[CONCAT1]]="","",MATCH(NOTA[[#This Row],[CONCAT1]],[3]!db[NB NOTA_C],0))</f>
        <v>721</v>
      </c>
      <c r="AR907" s="39" t="b">
        <f>IF(NOTA[[#This Row],[QTY/ CTN]]="","",TRUE)</f>
        <v>1</v>
      </c>
      <c r="AS907" s="39" t="str">
        <f ca="1">IF(NOTA[[#This Row],[ID_H]]="","",IF(NOTA[[#This Row],[Column3]]=TRUE,NOTA[[#This Row],[QTY/ CTN]],INDEX([3]!db[QTY/ CTN],NOTA[[#This Row],[//DB]])))</f>
        <v>96 PCS</v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diaryhl323047thevelvetrabbit32k128lbr96pcsuntana</v>
      </c>
      <c r="AU907" s="39" t="e">
        <f ca="1">IF(NOTA[[#This Row],[ID_H]]="","",MATCH(NOTA[[#This Row],[NB NOTA_C_QTY]],[4]!db[NB NOTA_C_QTY+F],0))</f>
        <v>#REF!</v>
      </c>
      <c r="AV907" s="55">
        <f ca="1">IF(NOTA[[#This Row],[NB NOTA_C_QTY]]="","",ROW()-2)</f>
        <v>905</v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>
        <f ca="1">IF(NOTA[[#This Row],[NAMA BARANG]]="","",INDEX(NOTA[ID],MATCH(,INDIRECT(ADDRESS(ROW(NOTA[ID]),COLUMN(NOTA[ID]))&amp;":"&amp;ADDRESS(ROW(),COLUMN(NOTA[ID]))),-1)))</f>
        <v>171</v>
      </c>
      <c r="E908" s="47"/>
      <c r="H908" s="48"/>
      <c r="L908" s="38" t="s">
        <v>968</v>
      </c>
      <c r="M908" s="41">
        <v>1</v>
      </c>
      <c r="N908" s="39">
        <v>96</v>
      </c>
      <c r="O908" s="38" t="s">
        <v>117</v>
      </c>
      <c r="P908" s="42">
        <v>16500</v>
      </c>
      <c r="Q908" s="43"/>
      <c r="R908" s="49" t="s">
        <v>561</v>
      </c>
      <c r="S908" s="50"/>
      <c r="U908" s="51"/>
      <c r="V908" s="46"/>
      <c r="W908" s="51">
        <f>IF(NOTA[[#This Row],[HARGA/ CTN]]="",NOTA[[#This Row],[JUMLAH_H]],NOTA[[#This Row],[HARGA/ CTN]]*IF(NOTA[[#This Row],[C]]="",0,NOTA[[#This Row],[C]]))</f>
        <v>1584000</v>
      </c>
      <c r="X908" s="51">
        <f>IF(NOTA[[#This Row],[JUMLAH]]="","",NOTA[[#This Row],[JUMLAH]]*NOTA[[#This Row],[DISC 1]])</f>
        <v>0</v>
      </c>
      <c r="Y908" s="51">
        <f>IF(NOTA[[#This Row],[JUMLAH]]="","",(NOTA[[#This Row],[JUMLAH]]-NOTA[[#This Row],[DISC 1-]])*NOTA[[#This Row],[DISC 2]])</f>
        <v>0</v>
      </c>
      <c r="Z908" s="51">
        <f>IF(NOTA[[#This Row],[JUMLAH]]="","",NOTA[[#This Row],[DISC 1-]]+NOTA[[#This Row],[DISC 2-]])</f>
        <v>0</v>
      </c>
      <c r="AA908" s="51">
        <f>IF(NOTA[[#This Row],[JUMLAH]]="","",NOTA[[#This Row],[JUMLAH]]-NOTA[[#This Row],[DISC]])</f>
        <v>1584000</v>
      </c>
      <c r="AB908" s="51"/>
      <c r="AC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20780000</v>
      </c>
      <c r="AE90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8" s="51">
        <f>IF(OR(NOTA[[#This Row],[QTY]]="",NOTA[[#This Row],[HARGA SATUAN]]="",),"",NOTA[[#This Row],[QTY]]*NOTA[[#This Row],[HARGA SATUAN]])</f>
        <v>1584000</v>
      </c>
      <c r="AG908" s="40">
        <f ca="1">IF(NOTA[ID_H]="","",INDEX(NOTA[TANGGAL],MATCH(,INDIRECT(ADDRESS(ROW(NOTA[TANGGAL]),COLUMN(NOTA[TANGGAL]))&amp;":"&amp;ADDRESS(ROW(),COLUMN(NOTA[TANGGAL]))),-1)))</f>
        <v>45141</v>
      </c>
      <c r="AH908" s="42" t="str">
        <f ca="1">IF(NOTA[[#This Row],[NAMA BARANG]]="","",INDEX(NOTA[SUPPLIER],MATCH(,INDIRECT(ADDRESS(ROW(NOTA[ID]),COLUMN(NOTA[ID]))&amp;":"&amp;ADDRESS(ROW(),COLUMN(NOTA[ID]))),-1)))</f>
        <v>SAHABAT REJEKI</v>
      </c>
      <c r="AI908" s="42" t="str">
        <f ca="1">IF(NOTA[[#This Row],[ID_H]]="","",IF(NOTA[[#This Row],[FAKTUR]]="",INDIRECT(ADDRESS(ROW()-1,COLUMN())),NOTA[[#This Row],[FAKTUR]]))</f>
        <v>UNTANA</v>
      </c>
      <c r="AJ908" s="39" t="str">
        <f ca="1">IF(NOTA[[#This Row],[ID]]="","",COUNTIF(NOTA[ID_H],NOTA[[#This Row],[ID_H]]))</f>
        <v/>
      </c>
      <c r="AK908" s="39">
        <f ca="1">IF(NOTA[[#This Row],[TGL.NOTA]]="",IF(NOTA[[#This Row],[SUPPLIER_H]]="","",AK907),MONTH(NOTA[[#This Row],[TGL.NOTA]]))</f>
        <v>8</v>
      </c>
      <c r="AL908" s="39" t="str">
        <f>LOWER(SUBSTITUTE(SUBSTITUTE(SUBSTITUTE(SUBSTITUTE(SUBSTITUTE(SUBSTITUTE(SUBSTITUTE(SUBSTITUTE(SUBSTITUTE(NOTA[NAMA BARANG]," ",),".",""),"-",""),"(",""),")",""),",",""),"/",""),"""",""),"+",""))</f>
        <v>diaryhl323049spacetravel32k128lbr</v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diaryhl323049spacetravel32k128lbr1584000</v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diaryhl323049spacetravel32k128lbr1584000</v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>
        <f>IF(NOTA[[#This Row],[CONCAT1]]="","",MATCH(NOTA[[#This Row],[CONCAT1]],[3]!db[NB NOTA_C],0))</f>
        <v>722</v>
      </c>
      <c r="AR908" s="39" t="b">
        <f>IF(NOTA[[#This Row],[QTY/ CTN]]="","",TRUE)</f>
        <v>1</v>
      </c>
      <c r="AS908" s="39" t="str">
        <f ca="1">IF(NOTA[[#This Row],[ID_H]]="","",IF(NOTA[[#This Row],[Column3]]=TRUE,NOTA[[#This Row],[QTY/ CTN]],INDEX([3]!db[QTY/ CTN],NOTA[[#This Row],[//DB]])))</f>
        <v>96 PCS</v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diaryhl323049spacetravel32k128lbr96pcsuntana</v>
      </c>
      <c r="AU908" s="39" t="e">
        <f ca="1">IF(NOTA[[#This Row],[ID_H]]="","",MATCH(NOTA[[#This Row],[NB NOTA_C_QTY]],[4]!db[NB NOTA_C_QTY+F],0))</f>
        <v>#REF!</v>
      </c>
      <c r="AV908" s="55">
        <f ca="1">IF(NOTA[[#This Row],[NB NOTA_C_QTY]]="","",ROW()-2)</f>
        <v>906</v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NOTA_C_QTY]],[4]!db[NB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>
        <f ca="1">IF(INDIRECT(ADDRESS(ROW()-1,COLUMN(NOTA[[#Headers],[ID]])))="ID",1,IF(NOTA[[#This Row],[FAKTUR]]="","",COUNT(INDIRECT(ADDRESS(ROW(NOTA[ID]),COLUMN(NOTA[ID]))&amp;":"&amp;ADDRESS(ROW()-1,COLUMN(NOTA[ID]))))+1))</f>
        <v>172</v>
      </c>
      <c r="B9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ETJ_0308_123-6</v>
      </c>
      <c r="C910" s="39" t="e">
        <f ca="1">IF(NOTA[[#This Row],[ID_P]]="","",MATCH(NOTA[[#This Row],[ID_P]],[1]!B_MSK[N_ID],0))</f>
        <v>#REF!</v>
      </c>
      <c r="D910" s="39">
        <f ca="1">IF(NOTA[[#This Row],[NAMA BARANG]]="","",INDEX(NOTA[ID],MATCH(,INDIRECT(ADDRESS(ROW(NOTA[ID]),COLUMN(NOTA[ID]))&amp;":"&amp;ADDRESS(ROW(),COLUMN(NOTA[ID]))),-1)))</f>
        <v>172</v>
      </c>
      <c r="E910" s="47">
        <v>45141</v>
      </c>
      <c r="F910" s="38" t="s">
        <v>151</v>
      </c>
      <c r="G910" s="38" t="s">
        <v>145</v>
      </c>
      <c r="H910" s="48" t="s">
        <v>970</v>
      </c>
      <c r="J910" s="40">
        <v>45139</v>
      </c>
      <c r="L910" s="38" t="s">
        <v>991</v>
      </c>
      <c r="M910" s="41">
        <v>2</v>
      </c>
      <c r="N910" s="39">
        <v>32</v>
      </c>
      <c r="O910" s="38" t="s">
        <v>152</v>
      </c>
      <c r="P910" s="42">
        <v>120000</v>
      </c>
      <c r="Q910" s="43"/>
      <c r="R910" s="49" t="s">
        <v>971</v>
      </c>
      <c r="S910" s="50"/>
      <c r="U910" s="51"/>
      <c r="V910" s="46"/>
      <c r="W910" s="51">
        <f>IF(NOTA[[#This Row],[HARGA/ CTN]]="",NOTA[[#This Row],[JUMLAH_H]],NOTA[[#This Row],[HARGA/ CTN]]*IF(NOTA[[#This Row],[C]]="",0,NOTA[[#This Row],[C]]))</f>
        <v>3840000</v>
      </c>
      <c r="X910" s="51">
        <f>IF(NOTA[[#This Row],[JUMLAH]]="","",NOTA[[#This Row],[JUMLAH]]*NOTA[[#This Row],[DISC 1]])</f>
        <v>0</v>
      </c>
      <c r="Y910" s="51">
        <f>IF(NOTA[[#This Row],[JUMLAH]]="","",(NOTA[[#This Row],[JUMLAH]]-NOTA[[#This Row],[DISC 1-]])*NOTA[[#This Row],[DISC 2]])</f>
        <v>0</v>
      </c>
      <c r="Z910" s="51">
        <f>IF(NOTA[[#This Row],[JUMLAH]]="","",NOTA[[#This Row],[DISC 1-]]+NOTA[[#This Row],[DISC 2-]])</f>
        <v>0</v>
      </c>
      <c r="AA910" s="51">
        <f>IF(NOTA[[#This Row],[JUMLAH]]="","",NOTA[[#This Row],[JUMLAH]]-NOTA[[#This Row],[DISC]])</f>
        <v>3840000</v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0" s="51">
        <f>IF(OR(NOTA[[#This Row],[QTY]]="",NOTA[[#This Row],[HARGA SATUAN]]="",),"",NOTA[[#This Row],[QTY]]*NOTA[[#This Row],[HARGA SATUAN]])</f>
        <v>3840000</v>
      </c>
      <c r="AG910" s="40">
        <f ca="1">IF(NOTA[ID_H]="","",INDEX(NOTA[TANGGAL],MATCH(,INDIRECT(ADDRESS(ROW(NOTA[TANGGAL]),COLUMN(NOTA[TANGGAL]))&amp;":"&amp;ADDRESS(ROW(),COLUMN(NOTA[TANGGAL]))),-1)))</f>
        <v>45141</v>
      </c>
      <c r="AH910" s="42" t="str">
        <f ca="1">IF(NOTA[[#This Row],[NAMA BARANG]]="","",INDEX(NOTA[SUPPLIER],MATCH(,INDIRECT(ADDRESS(ROW(NOTA[ID]),COLUMN(NOTA[ID]))&amp;":"&amp;ADDRESS(ROW(),COLUMN(NOTA[ID]))),-1)))</f>
        <v>ETJ</v>
      </c>
      <c r="AI910" s="42" t="str">
        <f ca="1">IF(NOTA[[#This Row],[ID_H]]="","",IF(NOTA[[#This Row],[FAKTUR]]="",INDIRECT(ADDRESS(ROW()-1,COLUMN())),NOTA[[#This Row],[FAKTUR]]))</f>
        <v>UNTANA</v>
      </c>
      <c r="AJ910" s="39">
        <f ca="1">IF(NOTA[[#This Row],[ID]]="","",COUNTIF(NOTA[ID_H],NOTA[[#This Row],[ID_H]]))</f>
        <v>6</v>
      </c>
      <c r="AK910" s="39">
        <f>IF(NOTA[[#This Row],[TGL.NOTA]]="",IF(NOTA[[#This Row],[SUPPLIER_H]]="","",AK909),MONTH(NOTA[[#This Row],[TGL.NOTA]]))</f>
        <v>8</v>
      </c>
      <c r="AL910" s="39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ETJUNTANAMY1.2345139kojikosegitigano12</v>
      </c>
      <c r="AP910" s="39" t="e">
        <f>IF(NOTA[[#This Row],[CONCAT4]]="","",_xlfn.IFNA(MATCH(NOTA[[#This Row],[CONCAT4]],[2]!RAW[CONCAT_H],0),FALSE))</f>
        <v>#REF!</v>
      </c>
      <c r="AQ910" s="39">
        <f>IF(NOTA[[#This Row],[CONCAT1]]="","",MATCH(NOTA[[#This Row],[CONCAT1]],[3]!db[NB NOTA_C],0))</f>
        <v>1613</v>
      </c>
      <c r="AR910" s="39" t="b">
        <f>IF(NOTA[[#This Row],[QTY/ CTN]]="","",TRUE)</f>
        <v>1</v>
      </c>
      <c r="AS910" s="39" t="str">
        <f ca="1">IF(NOTA[[#This Row],[ID_H]]="","",IF(NOTA[[#This Row],[Column3]]=TRUE,NOTA[[#This Row],[QTY/ CTN]],INDEX([3]!db[QTY/ CTN],NOTA[[#This Row],[//DB]])))</f>
        <v>16 LSN</v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U910" s="39" t="e">
        <f ca="1">IF(NOTA[[#This Row],[ID_H]]="","",MATCH(NOTA[[#This Row],[NB NOTA_C_QTY]],[4]!db[NB NOTA_C_QTY+F],0))</f>
        <v>#REF!</v>
      </c>
      <c r="AV910" s="55">
        <f ca="1">IF(NOTA[[#This Row],[NB NOTA_C_QTY]]="","",ROW()-2)</f>
        <v>908</v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>
        <f ca="1">IF(NOTA[[#This Row],[NAMA BARANG]]="","",INDEX(NOTA[ID],MATCH(,INDIRECT(ADDRESS(ROW(NOTA[ID]),COLUMN(NOTA[ID]))&amp;":"&amp;ADDRESS(ROW(),COLUMN(NOTA[ID]))),-1)))</f>
        <v>172</v>
      </c>
      <c r="E911" s="47"/>
      <c r="H911" s="48"/>
      <c r="L911" s="38" t="s">
        <v>972</v>
      </c>
      <c r="M911" s="41">
        <v>1</v>
      </c>
      <c r="N911" s="39">
        <v>24</v>
      </c>
      <c r="O911" s="38" t="s">
        <v>152</v>
      </c>
      <c r="P911" s="42">
        <v>67500</v>
      </c>
      <c r="Q911" s="43"/>
      <c r="R911" s="49" t="s">
        <v>240</v>
      </c>
      <c r="S911" s="50"/>
      <c r="U911" s="51"/>
      <c r="V911" s="46"/>
      <c r="W911" s="51">
        <f>IF(NOTA[[#This Row],[HARGA/ CTN]]="",NOTA[[#This Row],[JUMLAH_H]],NOTA[[#This Row],[HARGA/ CTN]]*IF(NOTA[[#This Row],[C]]="",0,NOTA[[#This Row],[C]]))</f>
        <v>1620000</v>
      </c>
      <c r="X911" s="51">
        <f>IF(NOTA[[#This Row],[JUMLAH]]="","",NOTA[[#This Row],[JUMLAH]]*NOTA[[#This Row],[DISC 1]])</f>
        <v>0</v>
      </c>
      <c r="Y911" s="51">
        <f>IF(NOTA[[#This Row],[JUMLAH]]="","",(NOTA[[#This Row],[JUMLAH]]-NOTA[[#This Row],[DISC 1-]])*NOTA[[#This Row],[DISC 2]])</f>
        <v>0</v>
      </c>
      <c r="Z911" s="51">
        <f>IF(NOTA[[#This Row],[JUMLAH]]="","",NOTA[[#This Row],[DISC 1-]]+NOTA[[#This Row],[DISC 2-]])</f>
        <v>0</v>
      </c>
      <c r="AA911" s="51">
        <f>IF(NOTA[[#This Row],[JUMLAH]]="","",NOTA[[#This Row],[JUMLAH]]-NOTA[[#This Row],[DISC]])</f>
        <v>1620000</v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911" s="51">
        <f>IF(OR(NOTA[[#This Row],[QTY]]="",NOTA[[#This Row],[HARGA SATUAN]]="",),"",NOTA[[#This Row],[QTY]]*NOTA[[#This Row],[HARGA SATUAN]])</f>
        <v>1620000</v>
      </c>
      <c r="AG911" s="40">
        <f ca="1">IF(NOTA[ID_H]="","",INDEX(NOTA[TANGGAL],MATCH(,INDIRECT(ADDRESS(ROW(NOTA[TANGGAL]),COLUMN(NOTA[TANGGAL]))&amp;":"&amp;ADDRESS(ROW(),COLUMN(NOTA[TANGGAL]))),-1)))</f>
        <v>45141</v>
      </c>
      <c r="AH911" s="42" t="str">
        <f ca="1">IF(NOTA[[#This Row],[NAMA BARANG]]="","",INDEX(NOTA[SUPPLIER],MATCH(,INDIRECT(ADDRESS(ROW(NOTA[ID]),COLUMN(NOTA[ID]))&amp;":"&amp;ADDRESS(ROW(),COLUMN(NOTA[ID]))),-1)))</f>
        <v>ETJ</v>
      </c>
      <c r="AI911" s="42" t="str">
        <f ca="1">IF(NOTA[[#This Row],[ID_H]]="","",IF(NOTA[[#This Row],[FAKTUR]]="",INDIRECT(ADDRESS(ROW()-1,COLUMN())),NOTA[[#This Row],[FAKTUR]]))</f>
        <v>UNTANA</v>
      </c>
      <c r="AJ911" s="39" t="str">
        <f ca="1">IF(NOTA[[#This Row],[ID]]="","",COUNTIF(NOTA[ID_H],NOTA[[#This Row],[ID_H]]))</f>
        <v/>
      </c>
      <c r="AK911" s="39">
        <f ca="1">IF(NOTA[[#This Row],[TGL.NOTA]]="",IF(NOTA[[#This Row],[SUPPLIER_H]]="","",AK910),MONTH(NOTA[[#This Row],[TGL.NOTA]]))</f>
        <v>8</v>
      </c>
      <c r="AL911" s="39" t="str">
        <f>LOWER(SUBSTITUTE(SUBSTITUTE(SUBSTITUTE(SUBSTITUTE(SUBSTITUTE(SUBSTITUTE(SUBSTITUTE(SUBSTITUTE(SUBSTITUTE(NOTA[NAMA BARANG]," ",),".",""),"-",""),"(",""),")",""),",",""),"/",""),"""",""),"+",""))</f>
        <v>kojikosegitigano8</v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>
        <f>IF(NOTA[[#This Row],[CONCAT1]]="","",MATCH(NOTA[[#This Row],[CONCAT1]],[3]!db[NB NOTA_C],0))</f>
        <v>1611</v>
      </c>
      <c r="AR911" s="39" t="b">
        <f>IF(NOTA[[#This Row],[QTY/ CTN]]="","",TRUE)</f>
        <v>1</v>
      </c>
      <c r="AS911" s="39" t="str">
        <f ca="1">IF(NOTA[[#This Row],[ID_H]]="","",IF(NOTA[[#This Row],[Column3]]=TRUE,NOTA[[#This Row],[QTY/ CTN]],INDEX([3]!db[QTY/ CTN],NOTA[[#This Row],[//DB]])))</f>
        <v>24 LSN</v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U911" s="39" t="e">
        <f ca="1">IF(NOTA[[#This Row],[ID_H]]="","",MATCH(NOTA[[#This Row],[NB NOTA_C_QTY]],[4]!db[NB NOTA_C_QTY+F],0))</f>
        <v>#REF!</v>
      </c>
      <c r="AV911" s="55">
        <f ca="1">IF(NOTA[[#This Row],[NB NOTA_C_QTY]]="","",ROW()-2)</f>
        <v>909</v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>
        <f ca="1">IF(NOTA[[#This Row],[NAMA BARANG]]="","",INDEX(NOTA[ID],MATCH(,INDIRECT(ADDRESS(ROW(NOTA[ID]),COLUMN(NOTA[ID]))&amp;":"&amp;ADDRESS(ROW(),COLUMN(NOTA[ID]))),-1)))</f>
        <v>172</v>
      </c>
      <c r="E912" s="47"/>
      <c r="H912" s="48"/>
      <c r="L912" s="38" t="s">
        <v>973</v>
      </c>
      <c r="N912" s="39">
        <v>8</v>
      </c>
      <c r="O912" s="38" t="s">
        <v>152</v>
      </c>
      <c r="P912" s="42">
        <v>85000</v>
      </c>
      <c r="Q912" s="43"/>
      <c r="R912" s="49"/>
      <c r="S912" s="50"/>
      <c r="U912" s="51"/>
      <c r="V912" s="46"/>
      <c r="W912" s="51">
        <f>IF(NOTA[[#This Row],[HARGA/ CTN]]="",NOTA[[#This Row],[JUMLAH_H]],NOTA[[#This Row],[HARGA/ CTN]]*IF(NOTA[[#This Row],[C]]="",0,NOTA[[#This Row],[C]]))</f>
        <v>680000</v>
      </c>
      <c r="X912" s="51">
        <f>IF(NOTA[[#This Row],[JUMLAH]]="","",NOTA[[#This Row],[JUMLAH]]*NOTA[[#This Row],[DISC 1]])</f>
        <v>0</v>
      </c>
      <c r="Y912" s="51">
        <f>IF(NOTA[[#This Row],[JUMLAH]]="","",(NOTA[[#This Row],[JUMLAH]]-NOTA[[#This Row],[DISC 1-]])*NOTA[[#This Row],[DISC 2]])</f>
        <v>0</v>
      </c>
      <c r="Z912" s="51">
        <f>IF(NOTA[[#This Row],[JUMLAH]]="","",NOTA[[#This Row],[DISC 1-]]+NOTA[[#This Row],[DISC 2-]])</f>
        <v>0</v>
      </c>
      <c r="AA912" s="51">
        <f>IF(NOTA[[#This Row],[JUMLAH]]="","",NOTA[[#This Row],[JUMLAH]]-NOTA[[#This Row],[DISC]])</f>
        <v>680000</v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>
        <f>IF(NOTA[[#This Row],[NAMA BARANG]]="","",IF(NOTA[[#This Row],[JUMLAH_H]]="",NOTA[[#This Row],[HARGA/ CTN]],NOTA[[#This Row],[QTY]]*NOTA[[#This Row],[HARGA SATUAN]]/IF(ISNUMBER(NOTA[[#This Row],[C]]),NOTA[[#This Row],[C]],1)))</f>
        <v>680000</v>
      </c>
      <c r="AF912" s="51">
        <f>IF(OR(NOTA[[#This Row],[QTY]]="",NOTA[[#This Row],[HARGA SATUAN]]="",),"",NOTA[[#This Row],[QTY]]*NOTA[[#This Row],[HARGA SATUAN]])</f>
        <v>680000</v>
      </c>
      <c r="AG912" s="40">
        <f ca="1">IF(NOTA[ID_H]="","",INDEX(NOTA[TANGGAL],MATCH(,INDIRECT(ADDRESS(ROW(NOTA[TANGGAL]),COLUMN(NOTA[TANGGAL]))&amp;":"&amp;ADDRESS(ROW(),COLUMN(NOTA[TANGGAL]))),-1)))</f>
        <v>45141</v>
      </c>
      <c r="AH912" s="42" t="str">
        <f ca="1">IF(NOTA[[#This Row],[NAMA BARANG]]="","",INDEX(NOTA[SUPPLIER],MATCH(,INDIRECT(ADDRESS(ROW(NOTA[ID]),COLUMN(NOTA[ID]))&amp;":"&amp;ADDRESS(ROW(),COLUMN(NOTA[ID]))),-1)))</f>
        <v>ETJ</v>
      </c>
      <c r="AI912" s="42" t="str">
        <f ca="1">IF(NOTA[[#This Row],[ID_H]]="","",IF(NOTA[[#This Row],[FAKTUR]]="",INDIRECT(ADDRESS(ROW()-1,COLUMN())),NOTA[[#This Row],[FAKTUR]]))</f>
        <v>UNTANA</v>
      </c>
      <c r="AJ912" s="39" t="str">
        <f ca="1">IF(NOTA[[#This Row],[ID]]="","",COUNTIF(NOTA[ID_H],NOTA[[#This Row],[ID_H]]))</f>
        <v/>
      </c>
      <c r="AK912" s="39">
        <f ca="1">IF(NOTA[[#This Row],[TGL.NOTA]]="",IF(NOTA[[#This Row],[SUPPLIER_H]]="","",AK911),MONTH(NOTA[[#This Row],[TGL.NOTA]]))</f>
        <v>8</v>
      </c>
      <c r="AL912" s="39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kojikosegitigano10680000</v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kojikosegitigano1085000</v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>
        <f>IF(NOTA[[#This Row],[CONCAT1]]="","",MATCH(NOTA[[#This Row],[CONCAT1]],[3]!db[NB NOTA_C],0))</f>
        <v>1612</v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>16 LSN</v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U912" s="39" t="e">
        <f ca="1">IF(NOTA[[#This Row],[ID_H]]="","",MATCH(NOTA[[#This Row],[NB NOTA_C_QTY]],[4]!db[NB NOTA_C_QTY+F],0))</f>
        <v>#REF!</v>
      </c>
      <c r="AV912" s="55">
        <f ca="1">IF(NOTA[[#This Row],[NB NOTA_C_QTY]]="","",ROW()-2)</f>
        <v>910</v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>
        <f ca="1">IF(NOTA[[#This Row],[NAMA BARANG]]="","",INDEX(NOTA[ID],MATCH(,INDIRECT(ADDRESS(ROW(NOTA[ID]),COLUMN(NOTA[ID]))&amp;":"&amp;ADDRESS(ROW(),COLUMN(NOTA[ID]))),-1)))</f>
        <v>172</v>
      </c>
      <c r="E913" s="47"/>
      <c r="H913" s="48"/>
      <c r="L913" s="38" t="s">
        <v>974</v>
      </c>
      <c r="N913" s="39">
        <v>16</v>
      </c>
      <c r="O913" s="38" t="s">
        <v>975</v>
      </c>
      <c r="P913" s="42">
        <v>27500</v>
      </c>
      <c r="Q913" s="43"/>
      <c r="R913" s="49"/>
      <c r="S913" s="50"/>
      <c r="U913" s="51"/>
      <c r="V913" s="46"/>
      <c r="W913" s="51">
        <f>IF(NOTA[[#This Row],[HARGA/ CTN]]="",NOTA[[#This Row],[JUMLAH_H]],NOTA[[#This Row],[HARGA/ CTN]]*IF(NOTA[[#This Row],[C]]="",0,NOTA[[#This Row],[C]]))</f>
        <v>440000</v>
      </c>
      <c r="X913" s="51">
        <f>IF(NOTA[[#This Row],[JUMLAH]]="","",NOTA[[#This Row],[JUMLAH]]*NOTA[[#This Row],[DISC 1]])</f>
        <v>0</v>
      </c>
      <c r="Y913" s="51">
        <f>IF(NOTA[[#This Row],[JUMLAH]]="","",(NOTA[[#This Row],[JUMLAH]]-NOTA[[#This Row],[DISC 1-]])*NOTA[[#This Row],[DISC 2]])</f>
        <v>0</v>
      </c>
      <c r="Z913" s="51">
        <f>IF(NOTA[[#This Row],[JUMLAH]]="","",NOTA[[#This Row],[DISC 1-]]+NOTA[[#This Row],[DISC 2-]])</f>
        <v>0</v>
      </c>
      <c r="AA913" s="51">
        <f>IF(NOTA[[#This Row],[JUMLAH]]="","",NOTA[[#This Row],[JUMLAH]]-NOTA[[#This Row],[DISC]])</f>
        <v>440000</v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>
        <f>IF(NOTA[[#This Row],[NAMA BARANG]]="","",IF(NOTA[[#This Row],[JUMLAH_H]]="",NOTA[[#This Row],[HARGA/ CTN]],NOTA[[#This Row],[QTY]]*NOTA[[#This Row],[HARGA SATUAN]]/IF(ISNUMBER(NOTA[[#This Row],[C]]),NOTA[[#This Row],[C]],1)))</f>
        <v>440000</v>
      </c>
      <c r="AF913" s="51">
        <f>IF(OR(NOTA[[#This Row],[QTY]]="",NOTA[[#This Row],[HARGA SATUAN]]="",),"",NOTA[[#This Row],[QTY]]*NOTA[[#This Row],[HARGA SATUAN]])</f>
        <v>440000</v>
      </c>
      <c r="AG913" s="40">
        <f ca="1">IF(NOTA[ID_H]="","",INDEX(NOTA[TANGGAL],MATCH(,INDIRECT(ADDRESS(ROW(NOTA[TANGGAL]),COLUMN(NOTA[TANGGAL]))&amp;":"&amp;ADDRESS(ROW(),COLUMN(NOTA[TANGGAL]))),-1)))</f>
        <v>45141</v>
      </c>
      <c r="AH913" s="42" t="str">
        <f ca="1">IF(NOTA[[#This Row],[NAMA BARANG]]="","",INDEX(NOTA[SUPPLIER],MATCH(,INDIRECT(ADDRESS(ROW(NOTA[ID]),COLUMN(NOTA[ID]))&amp;":"&amp;ADDRESS(ROW(),COLUMN(NOTA[ID]))),-1)))</f>
        <v>ETJ</v>
      </c>
      <c r="AI913" s="42" t="str">
        <f ca="1">IF(NOTA[[#This Row],[ID_H]]="","",IF(NOTA[[#This Row],[FAKTUR]]="",INDIRECT(ADDRESS(ROW()-1,COLUMN())),NOTA[[#This Row],[FAKTUR]]))</f>
        <v>UNTANA</v>
      </c>
      <c r="AJ913" s="39" t="str">
        <f ca="1">IF(NOTA[[#This Row],[ID]]="","",COUNTIF(NOTA[ID_H],NOTA[[#This Row],[ID_H]]))</f>
        <v/>
      </c>
      <c r="AK913" s="39">
        <f ca="1">IF(NOTA[[#This Row],[TGL.NOTA]]="",IF(NOTA[[#This Row],[SUPPLIER_H]]="","",AK912),MONTH(NOTA[[#This Row],[TGL.NOTA]]))</f>
        <v>8</v>
      </c>
      <c r="AL913" s="39" t="str">
        <f>LOWER(SUBSTITUTE(SUBSTITUTE(SUBSTITUTE(SUBSTITUTE(SUBSTITUTE(SUBSTITUTE(SUBSTITUTE(SUBSTITUTE(SUBSTITUTE(NOTA[NAMA BARANG]," ",),".",""),"-",""),"(",""),")",""),",",""),"/",""),"""",""),"+",""))</f>
        <v>enterwbb803</v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enterwbb803440000</v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enterwbb80327500</v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>
        <f>IF(NOTA[[#This Row],[CONCAT1]]="","",MATCH(NOTA[[#This Row],[CONCAT1]],[3]!db[NB NOTA_C],0))</f>
        <v>827</v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>48 LSN</v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U913" s="39" t="e">
        <f ca="1">IF(NOTA[[#This Row],[ID_H]]="","",MATCH(NOTA[[#This Row],[NB NOTA_C_QTY]],[4]!db[NB NOTA_C_QTY+F],0))</f>
        <v>#REF!</v>
      </c>
      <c r="AV913" s="55">
        <f ca="1">IF(NOTA[[#This Row],[NB NOTA_C_QTY]]="","",ROW()-2)</f>
        <v>911</v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>
        <f ca="1">IF(NOTA[[#This Row],[NAMA BARANG]]="","",INDEX(NOTA[ID],MATCH(,INDIRECT(ADDRESS(ROW(NOTA[ID]),COLUMN(NOTA[ID]))&amp;":"&amp;ADDRESS(ROW(),COLUMN(NOTA[ID]))),-1)))</f>
        <v>172</v>
      </c>
      <c r="E914" s="47"/>
      <c r="H914" s="48"/>
      <c r="L914" s="38" t="s">
        <v>992</v>
      </c>
      <c r="M914" s="41">
        <v>1</v>
      </c>
      <c r="N914" s="39">
        <v>500</v>
      </c>
      <c r="O914" s="38" t="s">
        <v>308</v>
      </c>
      <c r="P914" s="42">
        <v>5800</v>
      </c>
      <c r="Q914" s="43"/>
      <c r="R914" s="49" t="s">
        <v>768</v>
      </c>
      <c r="S914" s="50"/>
      <c r="U914" s="51"/>
      <c r="V914" s="46"/>
      <c r="W914" s="51">
        <f>IF(NOTA[[#This Row],[HARGA/ CTN]]="",NOTA[[#This Row],[JUMLAH_H]],NOTA[[#This Row],[HARGA/ CTN]]*IF(NOTA[[#This Row],[C]]="",0,NOTA[[#This Row],[C]]))</f>
        <v>2900000</v>
      </c>
      <c r="X914" s="51">
        <f>IF(NOTA[[#This Row],[JUMLAH]]="","",NOTA[[#This Row],[JUMLAH]]*NOTA[[#This Row],[DISC 1]])</f>
        <v>0</v>
      </c>
      <c r="Y914" s="51">
        <f>IF(NOTA[[#This Row],[JUMLAH]]="","",(NOTA[[#This Row],[JUMLAH]]-NOTA[[#This Row],[DISC 1-]])*NOTA[[#This Row],[DISC 2]])</f>
        <v>0</v>
      </c>
      <c r="Z914" s="51">
        <f>IF(NOTA[[#This Row],[JUMLAH]]="","",NOTA[[#This Row],[DISC 1-]]+NOTA[[#This Row],[DISC 2-]])</f>
        <v>0</v>
      </c>
      <c r="AA914" s="51">
        <f>IF(NOTA[[#This Row],[JUMLAH]]="","",NOTA[[#This Row],[JUMLAH]]-NOTA[[#This Row],[DISC]])</f>
        <v>2900000</v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914" s="51">
        <f>IF(OR(NOTA[[#This Row],[QTY]]="",NOTA[[#This Row],[HARGA SATUAN]]="",),"",NOTA[[#This Row],[QTY]]*NOTA[[#This Row],[HARGA SATUAN]])</f>
        <v>2900000</v>
      </c>
      <c r="AG914" s="40">
        <f ca="1">IF(NOTA[ID_H]="","",INDEX(NOTA[TANGGAL],MATCH(,INDIRECT(ADDRESS(ROW(NOTA[TANGGAL]),COLUMN(NOTA[TANGGAL]))&amp;":"&amp;ADDRESS(ROW(),COLUMN(NOTA[TANGGAL]))),-1)))</f>
        <v>45141</v>
      </c>
      <c r="AH914" s="42" t="str">
        <f ca="1">IF(NOTA[[#This Row],[NAMA BARANG]]="","",INDEX(NOTA[SUPPLIER],MATCH(,INDIRECT(ADDRESS(ROW(NOTA[ID]),COLUMN(NOTA[ID]))&amp;":"&amp;ADDRESS(ROW(),COLUMN(NOTA[ID]))),-1)))</f>
        <v>ETJ</v>
      </c>
      <c r="AI914" s="42" t="str">
        <f ca="1">IF(NOTA[[#This Row],[ID_H]]="","",IF(NOTA[[#This Row],[FAKTUR]]="",INDIRECT(ADDRESS(ROW()-1,COLUMN())),NOTA[[#This Row],[FAKTUR]]))</f>
        <v>UNTANA</v>
      </c>
      <c r="AJ914" s="39" t="str">
        <f ca="1">IF(NOTA[[#This Row],[ID]]="","",COUNTIF(NOTA[ID_H],NOTA[[#This Row],[ID_H]]))</f>
        <v/>
      </c>
      <c r="AK914" s="39">
        <f ca="1">IF(NOTA[[#This Row],[TGL.NOTA]]="",IF(NOTA[[#This Row],[SUPPLIER_H]]="","",AK913),MONTH(NOTA[[#This Row],[TGL.NOTA]]))</f>
        <v>8</v>
      </c>
      <c r="AL914" s="39" t="str">
        <f>LOWER(SUBSTITUTE(SUBSTITUTE(SUBSTITUTE(SUBSTITUTE(SUBSTITUTE(SUBSTITUTE(SUBSTITUTE(SUBSTITUTE(SUBSTITUTE(NOTA[NAMA BARANG]," ",),".",""),"-",""),"(",""),")",""),",",""),"/",""),"""",""),"+",""))</f>
        <v>dust344</v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>
        <f>IF(NOTA[[#This Row],[CONCAT1]]="","",MATCH(NOTA[[#This Row],[CONCAT1]],[3]!db[NB NOTA_C],0))</f>
        <v>791</v>
      </c>
      <c r="AR914" s="39" t="b">
        <f>IF(NOTA[[#This Row],[QTY/ CTN]]="","",TRUE)</f>
        <v>1</v>
      </c>
      <c r="AS914" s="39" t="str">
        <f ca="1">IF(NOTA[[#This Row],[ID_H]]="","",IF(NOTA[[#This Row],[Column3]]=TRUE,NOTA[[#This Row],[QTY/ CTN]],INDEX([3]!db[QTY/ CTN],NOTA[[#This Row],[//DB]])))</f>
        <v>500 ROL</v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U914" s="39" t="e">
        <f ca="1">IF(NOTA[[#This Row],[ID_H]]="","",MATCH(NOTA[[#This Row],[NB NOTA_C_QTY]],[4]!db[NB NOTA_C_QTY+F],0))</f>
        <v>#REF!</v>
      </c>
      <c r="AV914" s="55">
        <f ca="1">IF(NOTA[[#This Row],[NB NOTA_C_QTY]]="","",ROW()-2)</f>
        <v>912</v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>
        <f ca="1">IF(NOTA[[#This Row],[NAMA BARANG]]="","",INDEX(NOTA[ID],MATCH(,INDIRECT(ADDRESS(ROW(NOTA[ID]),COLUMN(NOTA[ID]))&amp;":"&amp;ADDRESS(ROW(),COLUMN(NOTA[ID]))),-1)))</f>
        <v>172</v>
      </c>
      <c r="E915" s="47"/>
      <c r="H915" s="48"/>
      <c r="L915" s="38" t="s">
        <v>993</v>
      </c>
      <c r="M915" s="41">
        <v>1</v>
      </c>
      <c r="N915" s="39">
        <v>500</v>
      </c>
      <c r="O915" s="38" t="s">
        <v>308</v>
      </c>
      <c r="P915" s="42">
        <v>4700</v>
      </c>
      <c r="Q915" s="43"/>
      <c r="R915" s="49" t="s">
        <v>768</v>
      </c>
      <c r="S915" s="50"/>
      <c r="U915" s="51"/>
      <c r="V915" s="46"/>
      <c r="W915" s="51">
        <f>IF(NOTA[[#This Row],[HARGA/ CTN]]="",NOTA[[#This Row],[JUMLAH_H]],NOTA[[#This Row],[HARGA/ CTN]]*IF(NOTA[[#This Row],[C]]="",0,NOTA[[#This Row],[C]]))</f>
        <v>2350000</v>
      </c>
      <c r="X915" s="51">
        <f>IF(NOTA[[#This Row],[JUMLAH]]="","",NOTA[[#This Row],[JUMLAH]]*NOTA[[#This Row],[DISC 1]])</f>
        <v>0</v>
      </c>
      <c r="Y915" s="51">
        <f>IF(NOTA[[#This Row],[JUMLAH]]="","",(NOTA[[#This Row],[JUMLAH]]-NOTA[[#This Row],[DISC 1-]])*NOTA[[#This Row],[DISC 2]])</f>
        <v>0</v>
      </c>
      <c r="Z915" s="51">
        <f>IF(NOTA[[#This Row],[JUMLAH]]="","",NOTA[[#This Row],[DISC 1-]]+NOTA[[#This Row],[DISC 2-]])</f>
        <v>0</v>
      </c>
      <c r="AA915" s="51">
        <f>IF(NOTA[[#This Row],[JUMLAH]]="","",NOTA[[#This Row],[JUMLAH]]-NOTA[[#This Row],[DISC]])</f>
        <v>2350000</v>
      </c>
      <c r="AB915" s="51"/>
      <c r="AC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11830000</v>
      </c>
      <c r="AE915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915" s="51">
        <f>IF(OR(NOTA[[#This Row],[QTY]]="",NOTA[[#This Row],[HARGA SATUAN]]="",),"",NOTA[[#This Row],[QTY]]*NOTA[[#This Row],[HARGA SATUAN]])</f>
        <v>2350000</v>
      </c>
      <c r="AG915" s="40">
        <f ca="1">IF(NOTA[ID_H]="","",INDEX(NOTA[TANGGAL],MATCH(,INDIRECT(ADDRESS(ROW(NOTA[TANGGAL]),COLUMN(NOTA[TANGGAL]))&amp;":"&amp;ADDRESS(ROW(),COLUMN(NOTA[TANGGAL]))),-1)))</f>
        <v>45141</v>
      </c>
      <c r="AH915" s="42" t="str">
        <f ca="1">IF(NOTA[[#This Row],[NAMA BARANG]]="","",INDEX(NOTA[SUPPLIER],MATCH(,INDIRECT(ADDRESS(ROW(NOTA[ID]),COLUMN(NOTA[ID]))&amp;":"&amp;ADDRESS(ROW(),COLUMN(NOTA[ID]))),-1)))</f>
        <v>ETJ</v>
      </c>
      <c r="AI915" s="42" t="str">
        <f ca="1">IF(NOTA[[#This Row],[ID_H]]="","",IF(NOTA[[#This Row],[FAKTUR]]="",INDIRECT(ADDRESS(ROW()-1,COLUMN())),NOTA[[#This Row],[FAKTUR]]))</f>
        <v>UNTANA</v>
      </c>
      <c r="AJ915" s="39" t="str">
        <f ca="1">IF(NOTA[[#This Row],[ID]]="","",COUNTIF(NOTA[ID_H],NOTA[[#This Row],[ID_H]]))</f>
        <v/>
      </c>
      <c r="AK915" s="39">
        <f ca="1">IF(NOTA[[#This Row],[TGL.NOTA]]="",IF(NOTA[[#This Row],[SUPPLIER_H]]="","",AK914),MONTH(NOTA[[#This Row],[TGL.NOTA]]))</f>
        <v>8</v>
      </c>
      <c r="AL915" s="39" t="str">
        <f>LOWER(SUBSTITUTE(SUBSTITUTE(SUBSTITUTE(SUBSTITUTE(SUBSTITUTE(SUBSTITUTE(SUBSTITUTE(SUBSTITUTE(SUBSTITUTE(NOTA[NAMA BARANG]," ",),".",""),"-",""),"(",""),")",""),",",""),"/",""),"""",""),"+",""))</f>
        <v>dust254</v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>
        <f>IF(NOTA[[#This Row],[CONCAT1]]="","",MATCH(NOTA[[#This Row],[CONCAT1]],[3]!db[NB NOTA_C],0))</f>
        <v>790</v>
      </c>
      <c r="AR915" s="39" t="b">
        <f>IF(NOTA[[#This Row],[QTY/ CTN]]="","",TRUE)</f>
        <v>1</v>
      </c>
      <c r="AS915" s="39" t="str">
        <f ca="1">IF(NOTA[[#This Row],[ID_H]]="","",IF(NOTA[[#This Row],[Column3]]=TRUE,NOTA[[#This Row],[QTY/ CTN]],INDEX([3]!db[QTY/ CTN],NOTA[[#This Row],[//DB]])))</f>
        <v>500 ROL</v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U915" s="39" t="e">
        <f ca="1">IF(NOTA[[#This Row],[ID_H]]="","",MATCH(NOTA[[#This Row],[NB NOTA_C_QTY]],[4]!db[NB NOTA_C_QTY+F],0))</f>
        <v>#REF!</v>
      </c>
      <c r="AV915" s="55">
        <f ca="1">IF(NOTA[[#This Row],[NB NOTA_C_QTY]]="","",ROW()-2)</f>
        <v>913</v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NOTA_C_QTY]],[4]!db[NB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GRA_0308_-4</v>
      </c>
      <c r="C917" s="39" t="e">
        <f ca="1">IF(NOTA[[#This Row],[ID_P]]="","",MATCH(NOTA[[#This Row],[ID_P]],[1]!B_MSK[N_ID],0))</f>
        <v>#REF!</v>
      </c>
      <c r="D917" s="39">
        <f ca="1">IF(NOTA[[#This Row],[NAMA BARANG]]="","",INDEX(NOTA[ID],MATCH(,INDIRECT(ADDRESS(ROW(NOTA[ID]),COLUMN(NOTA[ID]))&amp;":"&amp;ADDRESS(ROW(),COLUMN(NOTA[ID]))),-1)))</f>
        <v>173</v>
      </c>
      <c r="E917" s="47"/>
      <c r="F917" s="38" t="s">
        <v>204</v>
      </c>
      <c r="G917" s="38" t="s">
        <v>145</v>
      </c>
      <c r="H917" s="48"/>
      <c r="J917" s="40">
        <v>45139</v>
      </c>
      <c r="L917" s="38" t="s">
        <v>976</v>
      </c>
      <c r="M917" s="41">
        <f>3312/144</f>
        <v>23</v>
      </c>
      <c r="N917" s="39">
        <v>3312</v>
      </c>
      <c r="O917" s="38" t="s">
        <v>152</v>
      </c>
      <c r="P917" s="42">
        <v>9750</v>
      </c>
      <c r="Q917" s="43"/>
      <c r="R917" s="49" t="s">
        <v>538</v>
      </c>
      <c r="S917" s="50"/>
      <c r="U917" s="51"/>
      <c r="V917" s="46"/>
      <c r="W917" s="51">
        <f>IF(NOTA[[#This Row],[HARGA/ CTN]]="",NOTA[[#This Row],[JUMLAH_H]],NOTA[[#This Row],[HARGA/ CTN]]*IF(NOTA[[#This Row],[C]]="",0,NOTA[[#This Row],[C]]))</f>
        <v>32292000</v>
      </c>
      <c r="X917" s="51">
        <f>IF(NOTA[[#This Row],[JUMLAH]]="","",NOTA[[#This Row],[JUMLAH]]*NOTA[[#This Row],[DISC 1]])</f>
        <v>0</v>
      </c>
      <c r="Y917" s="51">
        <f>IF(NOTA[[#This Row],[JUMLAH]]="","",(NOTA[[#This Row],[JUMLAH]]-NOTA[[#This Row],[DISC 1-]])*NOTA[[#This Row],[DISC 2]])</f>
        <v>0</v>
      </c>
      <c r="Z917" s="51">
        <f>IF(NOTA[[#This Row],[JUMLAH]]="","",NOTA[[#This Row],[DISC 1-]]+NOTA[[#This Row],[DISC 2-]])</f>
        <v>0</v>
      </c>
      <c r="AA917" s="51">
        <f>IF(NOTA[[#This Row],[JUMLAH]]="","",NOTA[[#This Row],[JUMLAH]]-NOTA[[#This Row],[DISC]])</f>
        <v>32292000</v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7" s="51">
        <f>IF(OR(NOTA[[#This Row],[QTY]]="",NOTA[[#This Row],[HARGA SATUAN]]="",),"",NOTA[[#This Row],[QTY]]*NOTA[[#This Row],[HARGA SATUAN]])</f>
        <v>32292000</v>
      </c>
      <c r="AG917" s="40">
        <f ca="1">IF(NOTA[ID_H]="","",INDEX(NOTA[TANGGAL],MATCH(,INDIRECT(ADDRESS(ROW(NOTA[TANGGAL]),COLUMN(NOTA[TANGGAL]))&amp;":"&amp;ADDRESS(ROW(),COLUMN(NOTA[TANGGAL]))),-1)))</f>
        <v>45141</v>
      </c>
      <c r="AH917" s="42" t="str">
        <f ca="1">IF(NOTA[[#This Row],[NAMA BARANG]]="","",INDEX(NOTA[SUPPLIER],MATCH(,INDIRECT(ADDRESS(ROW(NOTA[ID]),COLUMN(NOTA[ID]))&amp;":"&amp;ADDRESS(ROW(),COLUMN(NOTA[ID]))),-1)))</f>
        <v>GRAFINDO</v>
      </c>
      <c r="AI917" s="42" t="str">
        <f ca="1">IF(NOTA[[#This Row],[ID_H]]="","",IF(NOTA[[#This Row],[FAKTUR]]="",INDIRECT(ADDRESS(ROW()-1,COLUMN())),NOTA[[#This Row],[FAKTUR]]))</f>
        <v>UNTANA</v>
      </c>
      <c r="AJ917" s="39">
        <f ca="1">IF(NOTA[[#This Row],[ID]]="","",COUNTIF(NOTA[ID_H],NOTA[[#This Row],[ID_H]]))</f>
        <v>4</v>
      </c>
      <c r="AK917" s="39">
        <f>IF(NOTA[[#This Row],[TGL.NOTA]]="",IF(NOTA[[#This Row],[SUPPLIER_H]]="","",AK916),MONTH(NOTA[[#This Row],[TGL.NOTA]]))</f>
        <v>8</v>
      </c>
      <c r="AL917" s="39" t="str">
        <f>LOWER(SUBSTITUTE(SUBSTITUTE(SUBSTITUTE(SUBSTITUTE(SUBSTITUTE(SUBSTITUTE(SUBSTITUTE(SUBSTITUTE(SUBSTITUTE(NOTA[NAMA BARANG]," ",),".",""),"-",""),"(",""),")",""),",",""),"/",""),"""",""),"+",""))</f>
        <v>gelpenodomeigp9933</v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gelpenodomeigp99331404000</v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gelpenodomeigp99331404000</v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GRAFINDOUNTANA45139gelpenodomeigp9933</v>
      </c>
      <c r="AP917" s="39" t="e">
        <f>IF(NOTA[[#This Row],[CONCAT4]]="","",_xlfn.IFNA(MATCH(NOTA[[#This Row],[CONCAT4]],[2]!RAW[CONCAT_H],0),FALSE))</f>
        <v>#REF!</v>
      </c>
      <c r="AQ917" s="39">
        <f>IF(NOTA[[#This Row],[CONCAT1]]="","",MATCH(NOTA[[#This Row],[CONCAT1]],[3]!db[NB NOTA_C],0))</f>
        <v>927</v>
      </c>
      <c r="AR917" s="39" t="b">
        <f>IF(NOTA[[#This Row],[QTY/ CTN]]="","",TRUE)</f>
        <v>1</v>
      </c>
      <c r="AS917" s="39" t="str">
        <f ca="1">IF(NOTA[[#This Row],[ID_H]]="","",IF(NOTA[[#This Row],[Column3]]=TRUE,NOTA[[#This Row],[QTY/ CTN]],INDEX([3]!db[QTY/ CTN],NOTA[[#This Row],[//DB]])))</f>
        <v>144 LSN</v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gelpenodomeigp9933144lsnuntana</v>
      </c>
      <c r="AU917" s="39" t="e">
        <f ca="1">IF(NOTA[[#This Row],[ID_H]]="","",MATCH(NOTA[[#This Row],[NB NOTA_C_QTY]],[4]!db[NB NOTA_C_QTY+F],0))</f>
        <v>#REF!</v>
      </c>
      <c r="AV917" s="55">
        <f ca="1">IF(NOTA[[#This Row],[NB NOTA_C_QTY]]="","",ROW()-2)</f>
        <v>915</v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>
        <f ca="1">IF(NOTA[[#This Row],[NAMA BARANG]]="","",INDEX(NOTA[ID],MATCH(,INDIRECT(ADDRESS(ROW(NOTA[ID]),COLUMN(NOTA[ID]))&amp;":"&amp;ADDRESS(ROW(),COLUMN(NOTA[ID]))),-1)))</f>
        <v>173</v>
      </c>
      <c r="E918" s="47"/>
      <c r="H918" s="48"/>
      <c r="L918" s="38" t="s">
        <v>977</v>
      </c>
      <c r="M918" s="41">
        <v>1</v>
      </c>
      <c r="N918" s="39">
        <v>144</v>
      </c>
      <c r="O918" s="38" t="s">
        <v>152</v>
      </c>
      <c r="P918" s="42">
        <v>9750</v>
      </c>
      <c r="Q918" s="43"/>
      <c r="R918" s="49" t="s">
        <v>538</v>
      </c>
      <c r="S918" s="50"/>
      <c r="U918" s="51"/>
      <c r="V918" s="46"/>
      <c r="W918" s="51">
        <f>IF(NOTA[[#This Row],[HARGA/ CTN]]="",NOTA[[#This Row],[JUMLAH_H]],NOTA[[#This Row],[HARGA/ CTN]]*IF(NOTA[[#This Row],[C]]="",0,NOTA[[#This Row],[C]]))</f>
        <v>1404000</v>
      </c>
      <c r="X918" s="51">
        <f>IF(NOTA[[#This Row],[JUMLAH]]="","",NOTA[[#This Row],[JUMLAH]]*NOTA[[#This Row],[DISC 1]])</f>
        <v>0</v>
      </c>
      <c r="Y918" s="51">
        <f>IF(NOTA[[#This Row],[JUMLAH]]="","",(NOTA[[#This Row],[JUMLAH]]-NOTA[[#This Row],[DISC 1-]])*NOTA[[#This Row],[DISC 2]])</f>
        <v>0</v>
      </c>
      <c r="Z918" s="51">
        <f>IF(NOTA[[#This Row],[JUMLAH]]="","",NOTA[[#This Row],[DISC 1-]]+NOTA[[#This Row],[DISC 2-]])</f>
        <v>0</v>
      </c>
      <c r="AA918" s="51">
        <f>IF(NOTA[[#This Row],[JUMLAH]]="","",NOTA[[#This Row],[JUMLAH]]-NOTA[[#This Row],[DISC]])</f>
        <v>1404000</v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8" s="51">
        <f>IF(OR(NOTA[[#This Row],[QTY]]="",NOTA[[#This Row],[HARGA SATUAN]]="",),"",NOTA[[#This Row],[QTY]]*NOTA[[#This Row],[HARGA SATUAN]])</f>
        <v>1404000</v>
      </c>
      <c r="AG918" s="40">
        <f ca="1">IF(NOTA[ID_H]="","",INDEX(NOTA[TANGGAL],MATCH(,INDIRECT(ADDRESS(ROW(NOTA[TANGGAL]),COLUMN(NOTA[TANGGAL]))&amp;":"&amp;ADDRESS(ROW(),COLUMN(NOTA[TANGGAL]))),-1)))</f>
        <v>45141</v>
      </c>
      <c r="AH918" s="42" t="str">
        <f ca="1">IF(NOTA[[#This Row],[NAMA BARANG]]="","",INDEX(NOTA[SUPPLIER],MATCH(,INDIRECT(ADDRESS(ROW(NOTA[ID]),COLUMN(NOTA[ID]))&amp;":"&amp;ADDRESS(ROW(),COLUMN(NOTA[ID]))),-1)))</f>
        <v>GRAFINDO</v>
      </c>
      <c r="AI918" s="42" t="str">
        <f ca="1">IF(NOTA[[#This Row],[ID_H]]="","",IF(NOTA[[#This Row],[FAKTUR]]="",INDIRECT(ADDRESS(ROW()-1,COLUMN())),NOTA[[#This Row],[FAKTUR]]))</f>
        <v>UNTANA</v>
      </c>
      <c r="AJ918" s="39" t="str">
        <f ca="1">IF(NOTA[[#This Row],[ID]]="","",COUNTIF(NOTA[ID_H],NOTA[[#This Row],[ID_H]]))</f>
        <v/>
      </c>
      <c r="AK918" s="39">
        <f ca="1">IF(NOTA[[#This Row],[TGL.NOTA]]="",IF(NOTA[[#This Row],[SUPPLIER_H]]="","",AK917),MONTH(NOTA[[#This Row],[TGL.NOTA]]))</f>
        <v>8</v>
      </c>
      <c r="AL918" s="39" t="str">
        <f>LOWER(SUBSTITUTE(SUBSTITUTE(SUBSTITUTE(SUBSTITUTE(SUBSTITUTE(SUBSTITUTE(SUBSTITUTE(SUBSTITUTE(SUBSTITUTE(NOTA[NAMA BARANG]," ",),".",""),"-",""),"(",""),")",""),",",""),"/",""),"""",""),"+",""))</f>
        <v>gelpenodomeigp9905</v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gelpenodomeigp99051404000</v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gelpenodomeigp99051404000</v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>
        <f>IF(NOTA[[#This Row],[CONCAT1]]="","",MATCH(NOTA[[#This Row],[CONCAT1]],[3]!db[NB NOTA_C],0))</f>
        <v>924</v>
      </c>
      <c r="AR918" s="39" t="b">
        <f>IF(NOTA[[#This Row],[QTY/ CTN]]="","",TRUE)</f>
        <v>1</v>
      </c>
      <c r="AS918" s="39" t="str">
        <f ca="1">IF(NOTA[[#This Row],[ID_H]]="","",IF(NOTA[[#This Row],[Column3]]=TRUE,NOTA[[#This Row],[QTY/ CTN]],INDEX([3]!db[QTY/ CTN],NOTA[[#This Row],[//DB]])))</f>
        <v>144 LSN</v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gelpenodomeigp9905144lsnuntana</v>
      </c>
      <c r="AU918" s="39" t="e">
        <f ca="1">IF(NOTA[[#This Row],[ID_H]]="","",MATCH(NOTA[[#This Row],[NB NOTA_C_QTY]],[4]!db[NB NOTA_C_QTY+F],0))</f>
        <v>#REF!</v>
      </c>
      <c r="AV918" s="55">
        <f ca="1">IF(NOTA[[#This Row],[NB NOTA_C_QTY]]="","",ROW()-2)</f>
        <v>916</v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>
        <f ca="1">IF(NOTA[[#This Row],[NAMA BARANG]]="","",INDEX(NOTA[ID],MATCH(,INDIRECT(ADDRESS(ROW(NOTA[ID]),COLUMN(NOTA[ID]))&amp;":"&amp;ADDRESS(ROW(),COLUMN(NOTA[ID]))),-1)))</f>
        <v>173</v>
      </c>
      <c r="E919" s="47"/>
      <c r="H919" s="48"/>
      <c r="L919" s="38" t="s">
        <v>978</v>
      </c>
      <c r="M919" s="41">
        <v>9</v>
      </c>
      <c r="N919" s="39">
        <v>1296</v>
      </c>
      <c r="O919" s="38" t="s">
        <v>152</v>
      </c>
      <c r="P919" s="42">
        <v>9750</v>
      </c>
      <c r="Q919" s="43"/>
      <c r="R919" s="49" t="s">
        <v>538</v>
      </c>
      <c r="S919" s="50"/>
      <c r="U919" s="51"/>
      <c r="V919" s="46"/>
      <c r="W919" s="51">
        <f>IF(NOTA[[#This Row],[HARGA/ CTN]]="",NOTA[[#This Row],[JUMLAH_H]],NOTA[[#This Row],[HARGA/ CTN]]*IF(NOTA[[#This Row],[C]]="",0,NOTA[[#This Row],[C]]))</f>
        <v>12636000</v>
      </c>
      <c r="X919" s="51">
        <f>IF(NOTA[[#This Row],[JUMLAH]]="","",NOTA[[#This Row],[JUMLAH]]*NOTA[[#This Row],[DISC 1]])</f>
        <v>0</v>
      </c>
      <c r="Y919" s="51">
        <f>IF(NOTA[[#This Row],[JUMLAH]]="","",(NOTA[[#This Row],[JUMLAH]]-NOTA[[#This Row],[DISC 1-]])*NOTA[[#This Row],[DISC 2]])</f>
        <v>0</v>
      </c>
      <c r="Z919" s="51">
        <f>IF(NOTA[[#This Row],[JUMLAH]]="","",NOTA[[#This Row],[DISC 1-]]+NOTA[[#This Row],[DISC 2-]])</f>
        <v>0</v>
      </c>
      <c r="AA919" s="51">
        <f>IF(NOTA[[#This Row],[JUMLAH]]="","",NOTA[[#This Row],[JUMLAH]]-NOTA[[#This Row],[DISC]])</f>
        <v>12636000</v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9" s="51">
        <f>IF(OR(NOTA[[#This Row],[QTY]]="",NOTA[[#This Row],[HARGA SATUAN]]="",),"",NOTA[[#This Row],[QTY]]*NOTA[[#This Row],[HARGA SATUAN]])</f>
        <v>12636000</v>
      </c>
      <c r="AG919" s="40">
        <f ca="1">IF(NOTA[ID_H]="","",INDEX(NOTA[TANGGAL],MATCH(,INDIRECT(ADDRESS(ROW(NOTA[TANGGAL]),COLUMN(NOTA[TANGGAL]))&amp;":"&amp;ADDRESS(ROW(),COLUMN(NOTA[TANGGAL]))),-1)))</f>
        <v>45141</v>
      </c>
      <c r="AH919" s="42" t="str">
        <f ca="1">IF(NOTA[[#This Row],[NAMA BARANG]]="","",INDEX(NOTA[SUPPLIER],MATCH(,INDIRECT(ADDRESS(ROW(NOTA[ID]),COLUMN(NOTA[ID]))&amp;":"&amp;ADDRESS(ROW(),COLUMN(NOTA[ID]))),-1)))</f>
        <v>GRAFINDO</v>
      </c>
      <c r="AI919" s="42" t="str">
        <f ca="1">IF(NOTA[[#This Row],[ID_H]]="","",IF(NOTA[[#This Row],[FAKTUR]]="",INDIRECT(ADDRESS(ROW()-1,COLUMN())),NOTA[[#This Row],[FAKTUR]]))</f>
        <v>UNTANA</v>
      </c>
      <c r="AJ919" s="39" t="str">
        <f ca="1">IF(NOTA[[#This Row],[ID]]="","",COUNTIF(NOTA[ID_H],NOTA[[#This Row],[ID_H]]))</f>
        <v/>
      </c>
      <c r="AK919" s="39">
        <f ca="1">IF(NOTA[[#This Row],[TGL.NOTA]]="",IF(NOTA[[#This Row],[SUPPLIER_H]]="","",AK918),MONTH(NOTA[[#This Row],[TGL.NOTA]]))</f>
        <v>8</v>
      </c>
      <c r="AL919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gelpenodomeigp99321404000</v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gelpenodomeigp99321404000</v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>
        <f>IF(NOTA[[#This Row],[CONCAT1]]="","",MATCH(NOTA[[#This Row],[CONCAT1]],[3]!db[NB NOTA_C],0))</f>
        <v>925</v>
      </c>
      <c r="AR919" s="39" t="b">
        <f>IF(NOTA[[#This Row],[QTY/ CTN]]="","",TRUE)</f>
        <v>1</v>
      </c>
      <c r="AS919" s="39" t="str">
        <f ca="1">IF(NOTA[[#This Row],[ID_H]]="","",IF(NOTA[[#This Row],[Column3]]=TRUE,NOTA[[#This Row],[QTY/ CTN]],INDEX([3]!db[QTY/ CTN],NOTA[[#This Row],[//DB]])))</f>
        <v>144 LSN</v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19" s="39" t="e">
        <f ca="1">IF(NOTA[[#This Row],[ID_H]]="","",MATCH(NOTA[[#This Row],[NB NOTA_C_QTY]],[4]!db[NB NOTA_C_QTY+F],0))</f>
        <v>#REF!</v>
      </c>
      <c r="AV919" s="55">
        <f ca="1">IF(NOTA[[#This Row],[NB NOTA_C_QTY]]="","",ROW()-2)</f>
        <v>917</v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>
        <f ca="1">IF(NOTA[[#This Row],[NAMA BARANG]]="","",INDEX(NOTA[ID],MATCH(,INDIRECT(ADDRESS(ROW(NOTA[ID]),COLUMN(NOTA[ID]))&amp;":"&amp;ADDRESS(ROW(),COLUMN(NOTA[ID]))),-1)))</f>
        <v>173</v>
      </c>
      <c r="E920" s="47"/>
      <c r="H920" s="48"/>
      <c r="L920" s="38" t="s">
        <v>978</v>
      </c>
      <c r="N920" s="39">
        <v>143</v>
      </c>
      <c r="O920" s="38" t="s">
        <v>152</v>
      </c>
      <c r="P920" s="42">
        <v>9750</v>
      </c>
      <c r="Q920" s="43"/>
      <c r="R920" s="49" t="s">
        <v>538</v>
      </c>
      <c r="S920" s="50"/>
      <c r="U920" s="51"/>
      <c r="V920" s="46"/>
      <c r="W920" s="51">
        <f>IF(NOTA[[#This Row],[HARGA/ CTN]]="",NOTA[[#This Row],[JUMLAH_H]],NOTA[[#This Row],[HARGA/ CTN]]*IF(NOTA[[#This Row],[C]]="",0,NOTA[[#This Row],[C]]))</f>
        <v>1394250</v>
      </c>
      <c r="X920" s="51">
        <f>IF(NOTA[[#This Row],[JUMLAH]]="","",NOTA[[#This Row],[JUMLAH]]*NOTA[[#This Row],[DISC 1]])</f>
        <v>0</v>
      </c>
      <c r="Y920" s="51">
        <f>IF(NOTA[[#This Row],[JUMLAH]]="","",(NOTA[[#This Row],[JUMLAH]]-NOTA[[#This Row],[DISC 1-]])*NOTA[[#This Row],[DISC 2]])</f>
        <v>0</v>
      </c>
      <c r="Z920" s="51">
        <f>IF(NOTA[[#This Row],[JUMLAH]]="","",NOTA[[#This Row],[DISC 1-]]+NOTA[[#This Row],[DISC 2-]])</f>
        <v>0</v>
      </c>
      <c r="AA920" s="51">
        <f>IF(NOTA[[#This Row],[JUMLAH]]="","",NOTA[[#This Row],[JUMLAH]]-NOTA[[#This Row],[DISC]])</f>
        <v>1394250</v>
      </c>
      <c r="AB920" s="51"/>
      <c r="AC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47726250</v>
      </c>
      <c r="AE920" s="42">
        <f>IF(NOTA[[#This Row],[NAMA BARANG]]="","",IF(NOTA[[#This Row],[JUMLAH_H]]="",NOTA[[#This Row],[HARGA/ CTN]],NOTA[[#This Row],[QTY]]*NOTA[[#This Row],[HARGA SATUAN]]/IF(ISNUMBER(NOTA[[#This Row],[C]]),NOTA[[#This Row],[C]],1)))</f>
        <v>1394250</v>
      </c>
      <c r="AF920" s="51">
        <f>IF(OR(NOTA[[#This Row],[QTY]]="",NOTA[[#This Row],[HARGA SATUAN]]="",),"",NOTA[[#This Row],[QTY]]*NOTA[[#This Row],[HARGA SATUAN]])</f>
        <v>1394250</v>
      </c>
      <c r="AG920" s="40">
        <f ca="1">IF(NOTA[ID_H]="","",INDEX(NOTA[TANGGAL],MATCH(,INDIRECT(ADDRESS(ROW(NOTA[TANGGAL]),COLUMN(NOTA[TANGGAL]))&amp;":"&amp;ADDRESS(ROW(),COLUMN(NOTA[TANGGAL]))),-1)))</f>
        <v>45141</v>
      </c>
      <c r="AH920" s="42" t="str">
        <f ca="1">IF(NOTA[[#This Row],[NAMA BARANG]]="","",INDEX(NOTA[SUPPLIER],MATCH(,INDIRECT(ADDRESS(ROW(NOTA[ID]),COLUMN(NOTA[ID]))&amp;":"&amp;ADDRESS(ROW(),COLUMN(NOTA[ID]))),-1)))</f>
        <v>GRAFINDO</v>
      </c>
      <c r="AI920" s="42" t="str">
        <f ca="1">IF(NOTA[[#This Row],[ID_H]]="","",IF(NOTA[[#This Row],[FAKTUR]]="",INDIRECT(ADDRESS(ROW()-1,COLUMN())),NOTA[[#This Row],[FAKTUR]]))</f>
        <v>UNTANA</v>
      </c>
      <c r="AJ920" s="39" t="str">
        <f ca="1">IF(NOTA[[#This Row],[ID]]="","",COUNTIF(NOTA[ID_H],NOTA[[#This Row],[ID_H]]))</f>
        <v/>
      </c>
      <c r="AK920" s="39">
        <f ca="1">IF(NOTA[[#This Row],[TGL.NOTA]]="",IF(NOTA[[#This Row],[SUPPLIER_H]]="","",AK919),MONTH(NOTA[[#This Row],[TGL.NOTA]]))</f>
        <v>8</v>
      </c>
      <c r="AL920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gelpenodomeigp99321394250</v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gelpenodomeigp99329750</v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>
        <f>IF(NOTA[[#This Row],[CONCAT1]]="","",MATCH(NOTA[[#This Row],[CONCAT1]],[3]!db[NB NOTA_C],0))</f>
        <v>925</v>
      </c>
      <c r="AR920" s="39" t="b">
        <f>IF(NOTA[[#This Row],[QTY/ CTN]]="","",TRUE)</f>
        <v>1</v>
      </c>
      <c r="AS920" s="39" t="str">
        <f ca="1">IF(NOTA[[#This Row],[ID_H]]="","",IF(NOTA[[#This Row],[Column3]]=TRUE,NOTA[[#This Row],[QTY/ CTN]],INDEX([3]!db[QTY/ CTN],NOTA[[#This Row],[//DB]])))</f>
        <v>144 LSN</v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20" s="39" t="e">
        <f ca="1">IF(NOTA[[#This Row],[ID_H]]="","",MATCH(NOTA[[#This Row],[NB NOTA_C_QTY]],[4]!db[NB NOTA_C_QTY+F],0))</f>
        <v>#REF!</v>
      </c>
      <c r="AV920" s="55">
        <f ca="1">IF(NOTA[[#This Row],[NB NOTA_C_QTY]]="","",ROW()-2)</f>
        <v>918</v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SUR_0408_006-8</v>
      </c>
      <c r="C922" s="39" t="e">
        <f ca="1">IF(NOTA[[#This Row],[ID_P]]="","",MATCH(NOTA[[#This Row],[ID_P]],[1]!B_MSK[N_ID],0))</f>
        <v>#REF!</v>
      </c>
      <c r="D922" s="39">
        <f ca="1">IF(NOTA[[#This Row],[NAMA BARANG]]="","",INDEX(NOTA[ID],MATCH(,INDIRECT(ADDRESS(ROW(NOTA[ID]),COLUMN(NOTA[ID]))&amp;":"&amp;ADDRESS(ROW(),COLUMN(NOTA[ID]))),-1)))</f>
        <v>174</v>
      </c>
      <c r="E922" s="47">
        <v>45142</v>
      </c>
      <c r="F922" s="38" t="s">
        <v>215</v>
      </c>
      <c r="G922" s="38" t="s">
        <v>145</v>
      </c>
      <c r="H922" s="48" t="s">
        <v>979</v>
      </c>
      <c r="J922" s="40">
        <v>45139</v>
      </c>
      <c r="L922" s="38" t="s">
        <v>980</v>
      </c>
      <c r="M922" s="41">
        <v>7</v>
      </c>
      <c r="N922" s="39">
        <f>240*7</f>
        <v>1680</v>
      </c>
      <c r="O922" s="38" t="s">
        <v>117</v>
      </c>
      <c r="P922" s="42">
        <v>5300</v>
      </c>
      <c r="Q922" s="43"/>
      <c r="R922" s="49" t="s">
        <v>259</v>
      </c>
      <c r="S922" s="50"/>
      <c r="U922" s="51"/>
      <c r="V922" s="46"/>
      <c r="W922" s="51">
        <f>IF(NOTA[[#This Row],[HARGA/ CTN]]="",NOTA[[#This Row],[JUMLAH_H]],NOTA[[#This Row],[HARGA/ CTN]]*IF(NOTA[[#This Row],[C]]="",0,NOTA[[#This Row],[C]]))</f>
        <v>8904000</v>
      </c>
      <c r="X922" s="51">
        <f>IF(NOTA[[#This Row],[JUMLAH]]="","",NOTA[[#This Row],[JUMLAH]]*NOTA[[#This Row],[DISC 1]])</f>
        <v>0</v>
      </c>
      <c r="Y922" s="51">
        <f>IF(NOTA[[#This Row],[JUMLAH]]="","",(NOTA[[#This Row],[JUMLAH]]-NOTA[[#This Row],[DISC 1-]])*NOTA[[#This Row],[DISC 2]])</f>
        <v>0</v>
      </c>
      <c r="Z922" s="51">
        <f>IF(NOTA[[#This Row],[JUMLAH]]="","",NOTA[[#This Row],[DISC 1-]]+NOTA[[#This Row],[DISC 2-]])</f>
        <v>0</v>
      </c>
      <c r="AA922" s="51">
        <f>IF(NOTA[[#This Row],[JUMLAH]]="","",NOTA[[#This Row],[JUMLAH]]-NOTA[[#This Row],[DISC]])</f>
        <v>8904000</v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2" s="51">
        <f>IF(OR(NOTA[[#This Row],[QTY]]="",NOTA[[#This Row],[HARGA SATUAN]]="",),"",NOTA[[#This Row],[QTY]]*NOTA[[#This Row],[HARGA SATUAN]])</f>
        <v>8904000</v>
      </c>
      <c r="AG922" s="40">
        <f ca="1">IF(NOTA[ID_H]="","",INDEX(NOTA[TANGGAL],MATCH(,INDIRECT(ADDRESS(ROW(NOTA[TANGGAL]),COLUMN(NOTA[TANGGAL]))&amp;":"&amp;ADDRESS(ROW(),COLUMN(NOTA[TANGGAL]))),-1)))</f>
        <v>45142</v>
      </c>
      <c r="AH922" s="42" t="str">
        <f ca="1">IF(NOTA[[#This Row],[NAMA BARANG]]="","",INDEX(NOTA[SUPPLIER],MATCH(,INDIRECT(ADDRESS(ROW(NOTA[ID]),COLUMN(NOTA[ID]))&amp;":"&amp;ADDRESS(ROW(),COLUMN(NOTA[ID]))),-1)))</f>
        <v>SURYA PRATAMA</v>
      </c>
      <c r="AI922" s="42" t="str">
        <f ca="1">IF(NOTA[[#This Row],[ID_H]]="","",IF(NOTA[[#This Row],[FAKTUR]]="",INDIRECT(ADDRESS(ROW()-1,COLUMN())),NOTA[[#This Row],[FAKTUR]]))</f>
        <v>UNTANA</v>
      </c>
      <c r="AJ922" s="39">
        <f ca="1">IF(NOTA[[#This Row],[ID]]="","",COUNTIF(NOTA[ID_H],NOTA[[#This Row],[ID_H]]))</f>
        <v>8</v>
      </c>
      <c r="AK922" s="39">
        <f>IF(NOTA[[#This Row],[TGL.NOTA]]="",IF(NOTA[[#This Row],[SUPPLIER_H]]="","",AK921),MONTH(NOTA[[#This Row],[TGL.NOTA]]))</f>
        <v>8</v>
      </c>
      <c r="AL922" s="39" t="str">
        <f>LOWER(SUBSTITUTE(SUBSTITUTE(SUBSTITUTE(SUBSTITUTE(SUBSTITUTE(SUBSTITUTE(SUBSTITUTE(SUBSTITUTE(SUBSTITUTE(NOTA[NAMA BARANG]," ",),".",""),"-",""),"(",""),")",""),",",""),"/",""),"""",""),"+",""))</f>
        <v>refilgeles220bts</v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refilgeles220bts1272000</v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refilgeles220bts1272000</v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PRATAMAUNTANAF23HP00000645139refilgeles220bts</v>
      </c>
      <c r="AP922" s="39" t="e">
        <f>IF(NOTA[[#This Row],[CONCAT4]]="","",_xlfn.IFNA(MATCH(NOTA[[#This Row],[CONCAT4]],[2]!RAW[CONCAT_H],0),FALSE))</f>
        <v>#REF!</v>
      </c>
      <c r="AQ922" s="39">
        <f>IF(NOTA[[#This Row],[CONCAT1]]="","",MATCH(NOTA[[#This Row],[CONCAT1]],[3]!db[NB NOTA_C],0))</f>
        <v>2358</v>
      </c>
      <c r="AR922" s="39" t="b">
        <f>IF(NOTA[[#This Row],[QTY/ CTN]]="","",TRUE)</f>
        <v>1</v>
      </c>
      <c r="AS922" s="39" t="str">
        <f ca="1">IF(NOTA[[#This Row],[ID_H]]="","",IF(NOTA[[#This Row],[Column3]]=TRUE,NOTA[[#This Row],[QTY/ CTN]],INDEX([3]!db[QTY/ CTN],NOTA[[#This Row],[//DB]])))</f>
        <v>240 PCS</v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refilgeles220bts240pcsuntana</v>
      </c>
      <c r="AU922" s="39" t="e">
        <f ca="1">IF(NOTA[[#This Row],[ID_H]]="","",MATCH(NOTA[[#This Row],[NB NOTA_C_QTY]],[4]!db[NB NOTA_C_QTY+F],0))</f>
        <v>#REF!</v>
      </c>
      <c r="AV922" s="55">
        <f ca="1">IF(NOTA[[#This Row],[NB NOTA_C_QTY]]="","",ROW()-2)</f>
        <v>920</v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>
        <f ca="1">IF(NOTA[[#This Row],[NAMA BARANG]]="","",INDEX(NOTA[ID],MATCH(,INDIRECT(ADDRESS(ROW(NOTA[ID]),COLUMN(NOTA[ID]))&amp;":"&amp;ADDRESS(ROW(),COLUMN(NOTA[ID]))),-1)))</f>
        <v>174</v>
      </c>
      <c r="E923" s="47"/>
      <c r="H923" s="48"/>
      <c r="L923" s="38" t="s">
        <v>981</v>
      </c>
      <c r="M923" s="41">
        <v>7</v>
      </c>
      <c r="N923" s="39">
        <v>1680</v>
      </c>
      <c r="O923" s="38" t="s">
        <v>117</v>
      </c>
      <c r="P923" s="42">
        <v>5300</v>
      </c>
      <c r="Q923" s="43"/>
      <c r="R923" s="49" t="s">
        <v>259</v>
      </c>
      <c r="S923" s="50"/>
      <c r="U923" s="51"/>
      <c r="V923" s="46"/>
      <c r="W923" s="51">
        <f>IF(NOTA[[#This Row],[HARGA/ CTN]]="",NOTA[[#This Row],[JUMLAH_H]],NOTA[[#This Row],[HARGA/ CTN]]*IF(NOTA[[#This Row],[C]]="",0,NOTA[[#This Row],[C]]))</f>
        <v>8904000</v>
      </c>
      <c r="X923" s="51">
        <f>IF(NOTA[[#This Row],[JUMLAH]]="","",NOTA[[#This Row],[JUMLAH]]*NOTA[[#This Row],[DISC 1]])</f>
        <v>0</v>
      </c>
      <c r="Y923" s="51">
        <f>IF(NOTA[[#This Row],[JUMLAH]]="","",(NOTA[[#This Row],[JUMLAH]]-NOTA[[#This Row],[DISC 1-]])*NOTA[[#This Row],[DISC 2]])</f>
        <v>0</v>
      </c>
      <c r="Z923" s="51">
        <f>IF(NOTA[[#This Row],[JUMLAH]]="","",NOTA[[#This Row],[DISC 1-]]+NOTA[[#This Row],[DISC 2-]])</f>
        <v>0</v>
      </c>
      <c r="AA923" s="51">
        <f>IF(NOTA[[#This Row],[JUMLAH]]="","",NOTA[[#This Row],[JUMLAH]]-NOTA[[#This Row],[DISC]])</f>
        <v>8904000</v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3" s="51">
        <f>IF(OR(NOTA[[#This Row],[QTY]]="",NOTA[[#This Row],[HARGA SATUAN]]="",),"",NOTA[[#This Row],[QTY]]*NOTA[[#This Row],[HARGA SATUAN]])</f>
        <v>8904000</v>
      </c>
      <c r="AG923" s="40">
        <f ca="1">IF(NOTA[ID_H]="","",INDEX(NOTA[TANGGAL],MATCH(,INDIRECT(ADDRESS(ROW(NOTA[TANGGAL]),COLUMN(NOTA[TANGGAL]))&amp;":"&amp;ADDRESS(ROW(),COLUMN(NOTA[TANGGAL]))),-1)))</f>
        <v>45142</v>
      </c>
      <c r="AH923" s="42" t="str">
        <f ca="1">IF(NOTA[[#This Row],[NAMA BARANG]]="","",INDEX(NOTA[SUPPLIER],MATCH(,INDIRECT(ADDRESS(ROW(NOTA[ID]),COLUMN(NOTA[ID]))&amp;":"&amp;ADDRESS(ROW(),COLUMN(NOTA[ID]))),-1)))</f>
        <v>SURYA PRATAMA</v>
      </c>
      <c r="AI923" s="42" t="str">
        <f ca="1">IF(NOTA[[#This Row],[ID_H]]="","",IF(NOTA[[#This Row],[FAKTUR]]="",INDIRECT(ADDRESS(ROW()-1,COLUMN())),NOTA[[#This Row],[FAKTUR]]))</f>
        <v>UNTANA</v>
      </c>
      <c r="AJ923" s="39" t="str">
        <f ca="1">IF(NOTA[[#This Row],[ID]]="","",COUNTIF(NOTA[ID_H],NOTA[[#This Row],[ID_H]]))</f>
        <v/>
      </c>
      <c r="AK923" s="39">
        <f ca="1">IF(NOTA[[#This Row],[TGL.NOTA]]="",IF(NOTA[[#This Row],[SUPPLIER_H]]="","",AK922),MONTH(NOTA[[#This Row],[TGL.NOTA]]))</f>
        <v>8</v>
      </c>
      <c r="AL923" s="39" t="str">
        <f>LOWER(SUBSTITUTE(SUBSTITUTE(SUBSTITUTE(SUBSTITUTE(SUBSTITUTE(SUBSTITUTE(SUBSTITUTE(SUBSTITUTE(SUBSTITUTE(NOTA[NAMA BARANG]," ",),".",""),"-",""),"(",""),")",""),",",""),"/",""),"""",""),"+",""))</f>
        <v>refilgeles222doraemon</v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refilgeles222doraemon1272000</v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refilgeles222doraemon1272000</v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>
        <f>IF(NOTA[[#This Row],[CONCAT1]]="","",MATCH(NOTA[[#This Row],[CONCAT1]],[3]!db[NB NOTA_C],0))</f>
        <v>2359</v>
      </c>
      <c r="AR923" s="39" t="b">
        <f>IF(NOTA[[#This Row],[QTY/ CTN]]="","",TRUE)</f>
        <v>1</v>
      </c>
      <c r="AS923" s="39" t="str">
        <f ca="1">IF(NOTA[[#This Row],[ID_H]]="","",IF(NOTA[[#This Row],[Column3]]=TRUE,NOTA[[#This Row],[QTY/ CTN]],INDEX([3]!db[QTY/ CTN],NOTA[[#This Row],[//DB]])))</f>
        <v>240 PCS</v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refilgeles222doraemon240pcsuntana</v>
      </c>
      <c r="AU923" s="39" t="e">
        <f ca="1">IF(NOTA[[#This Row],[ID_H]]="","",MATCH(NOTA[[#This Row],[NB NOTA_C_QTY]],[4]!db[NB NOTA_C_QTY+F],0))</f>
        <v>#REF!</v>
      </c>
      <c r="AV923" s="55">
        <f ca="1">IF(NOTA[[#This Row],[NB NOTA_C_QTY]]="","",ROW()-2)</f>
        <v>921</v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>
        <f ca="1">IF(NOTA[[#This Row],[NAMA BARANG]]="","",INDEX(NOTA[ID],MATCH(,INDIRECT(ADDRESS(ROW(NOTA[ID]),COLUMN(NOTA[ID]))&amp;":"&amp;ADDRESS(ROW(),COLUMN(NOTA[ID]))),-1)))</f>
        <v>174</v>
      </c>
      <c r="E924" s="47"/>
      <c r="H924" s="48"/>
      <c r="L924" s="38" t="s">
        <v>982</v>
      </c>
      <c r="M924" s="41">
        <v>7</v>
      </c>
      <c r="N924" s="39">
        <v>1680</v>
      </c>
      <c r="O924" s="38" t="s">
        <v>117</v>
      </c>
      <c r="P924" s="42">
        <v>5300</v>
      </c>
      <c r="Q924" s="43"/>
      <c r="R924" s="49" t="s">
        <v>259</v>
      </c>
      <c r="S924" s="50"/>
      <c r="U924" s="51"/>
      <c r="V924" s="46"/>
      <c r="W924" s="51">
        <f>IF(NOTA[[#This Row],[HARGA/ CTN]]="",NOTA[[#This Row],[JUMLAH_H]],NOTA[[#This Row],[HARGA/ CTN]]*IF(NOTA[[#This Row],[C]]="",0,NOTA[[#This Row],[C]]))</f>
        <v>8904000</v>
      </c>
      <c r="X924" s="51">
        <f>IF(NOTA[[#This Row],[JUMLAH]]="","",NOTA[[#This Row],[JUMLAH]]*NOTA[[#This Row],[DISC 1]])</f>
        <v>0</v>
      </c>
      <c r="Y924" s="51">
        <f>IF(NOTA[[#This Row],[JUMLAH]]="","",(NOTA[[#This Row],[JUMLAH]]-NOTA[[#This Row],[DISC 1-]])*NOTA[[#This Row],[DISC 2]])</f>
        <v>0</v>
      </c>
      <c r="Z924" s="51">
        <f>IF(NOTA[[#This Row],[JUMLAH]]="","",NOTA[[#This Row],[DISC 1-]]+NOTA[[#This Row],[DISC 2-]])</f>
        <v>0</v>
      </c>
      <c r="AA924" s="51">
        <f>IF(NOTA[[#This Row],[JUMLAH]]="","",NOTA[[#This Row],[JUMLAH]]-NOTA[[#This Row],[DISC]])</f>
        <v>8904000</v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4" s="51">
        <f>IF(OR(NOTA[[#This Row],[QTY]]="",NOTA[[#This Row],[HARGA SATUAN]]="",),"",NOTA[[#This Row],[QTY]]*NOTA[[#This Row],[HARGA SATUAN]])</f>
        <v>8904000</v>
      </c>
      <c r="AG924" s="40">
        <f ca="1">IF(NOTA[ID_H]="","",INDEX(NOTA[TANGGAL],MATCH(,INDIRECT(ADDRESS(ROW(NOTA[TANGGAL]),COLUMN(NOTA[TANGGAL]))&amp;":"&amp;ADDRESS(ROW(),COLUMN(NOTA[TANGGAL]))),-1)))</f>
        <v>45142</v>
      </c>
      <c r="AH924" s="42" t="str">
        <f ca="1">IF(NOTA[[#This Row],[NAMA BARANG]]="","",INDEX(NOTA[SUPPLIER],MATCH(,INDIRECT(ADDRESS(ROW(NOTA[ID]),COLUMN(NOTA[ID]))&amp;":"&amp;ADDRESS(ROW(),COLUMN(NOTA[ID]))),-1)))</f>
        <v>SURYA PRATAMA</v>
      </c>
      <c r="AI924" s="42" t="str">
        <f ca="1">IF(NOTA[[#This Row],[ID_H]]="","",IF(NOTA[[#This Row],[FAKTUR]]="",INDIRECT(ADDRESS(ROW()-1,COLUMN())),NOTA[[#This Row],[FAKTUR]]))</f>
        <v>UNTANA</v>
      </c>
      <c r="AJ924" s="39" t="str">
        <f ca="1">IF(NOTA[[#This Row],[ID]]="","",COUNTIF(NOTA[ID_H],NOTA[[#This Row],[ID_H]]))</f>
        <v/>
      </c>
      <c r="AK924" s="39">
        <f ca="1">IF(NOTA[[#This Row],[TGL.NOTA]]="",IF(NOTA[[#This Row],[SUPPLIER_H]]="","",AK923),MONTH(NOTA[[#This Row],[TGL.NOTA]]))</f>
        <v>8</v>
      </c>
      <c r="AL924" s="39" t="str">
        <f>LOWER(SUBSTITUTE(SUBSTITUTE(SUBSTITUTE(SUBSTITUTE(SUBSTITUTE(SUBSTITUTE(SUBSTITUTE(SUBSTITUTE(SUBSTITUTE(NOTA[NAMA BARANG]," ",),".",""),"-",""),"(",""),")",""),",",""),"/",""),"""",""),"+",""))</f>
        <v>refilgeles226sanrio</v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refilgeles226sanrio1272000</v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refilgeles226sanrio1272000</v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>
        <f>IF(NOTA[[#This Row],[CONCAT1]]="","",MATCH(NOTA[[#This Row],[CONCAT1]],[3]!db[NB NOTA_C],0))</f>
        <v>2362</v>
      </c>
      <c r="AR924" s="39" t="b">
        <f>IF(NOTA[[#This Row],[QTY/ CTN]]="","",TRUE)</f>
        <v>1</v>
      </c>
      <c r="AS924" s="39" t="str">
        <f ca="1">IF(NOTA[[#This Row],[ID_H]]="","",IF(NOTA[[#This Row],[Column3]]=TRUE,NOTA[[#This Row],[QTY/ CTN]],INDEX([3]!db[QTY/ CTN],NOTA[[#This Row],[//DB]])))</f>
        <v>240 PCS</v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refilgeles226sanrio240pcsuntana</v>
      </c>
      <c r="AU924" s="39" t="e">
        <f ca="1">IF(NOTA[[#This Row],[ID_H]]="","",MATCH(NOTA[[#This Row],[NB NOTA_C_QTY]],[4]!db[NB NOTA_C_QTY+F],0))</f>
        <v>#REF!</v>
      </c>
      <c r="AV924" s="55">
        <f ca="1">IF(NOTA[[#This Row],[NB NOTA_C_QTY]]="","",ROW()-2)</f>
        <v>922</v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>
        <f ca="1">IF(NOTA[[#This Row],[NAMA BARANG]]="","",INDEX(NOTA[ID],MATCH(,INDIRECT(ADDRESS(ROW(NOTA[ID]),COLUMN(NOTA[ID]))&amp;":"&amp;ADDRESS(ROW(),COLUMN(NOTA[ID]))),-1)))</f>
        <v>174</v>
      </c>
      <c r="E925" s="47"/>
      <c r="H925" s="48"/>
      <c r="L925" s="38" t="s">
        <v>983</v>
      </c>
      <c r="M925" s="41">
        <v>7</v>
      </c>
      <c r="N925" s="39">
        <v>1680</v>
      </c>
      <c r="O925" s="38" t="s">
        <v>117</v>
      </c>
      <c r="P925" s="42">
        <v>5300</v>
      </c>
      <c r="Q925" s="43"/>
      <c r="R925" s="49" t="s">
        <v>259</v>
      </c>
      <c r="S925" s="50"/>
      <c r="U925" s="51"/>
      <c r="V925" s="46"/>
      <c r="W925" s="51">
        <f>IF(NOTA[[#This Row],[HARGA/ CTN]]="",NOTA[[#This Row],[JUMLAH_H]],NOTA[[#This Row],[HARGA/ CTN]]*IF(NOTA[[#This Row],[C]]="",0,NOTA[[#This Row],[C]]))</f>
        <v>8904000</v>
      </c>
      <c r="X925" s="51">
        <f>IF(NOTA[[#This Row],[JUMLAH]]="","",NOTA[[#This Row],[JUMLAH]]*NOTA[[#This Row],[DISC 1]])</f>
        <v>0</v>
      </c>
      <c r="Y925" s="51">
        <f>IF(NOTA[[#This Row],[JUMLAH]]="","",(NOTA[[#This Row],[JUMLAH]]-NOTA[[#This Row],[DISC 1-]])*NOTA[[#This Row],[DISC 2]])</f>
        <v>0</v>
      </c>
      <c r="Z925" s="51">
        <f>IF(NOTA[[#This Row],[JUMLAH]]="","",NOTA[[#This Row],[DISC 1-]]+NOTA[[#This Row],[DISC 2-]])</f>
        <v>0</v>
      </c>
      <c r="AA925" s="51">
        <f>IF(NOTA[[#This Row],[JUMLAH]]="","",NOTA[[#This Row],[JUMLAH]]-NOTA[[#This Row],[DISC]])</f>
        <v>8904000</v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5" s="51">
        <f>IF(OR(NOTA[[#This Row],[QTY]]="",NOTA[[#This Row],[HARGA SATUAN]]="",),"",NOTA[[#This Row],[QTY]]*NOTA[[#This Row],[HARGA SATUAN]])</f>
        <v>8904000</v>
      </c>
      <c r="AG925" s="40">
        <f ca="1">IF(NOTA[ID_H]="","",INDEX(NOTA[TANGGAL],MATCH(,INDIRECT(ADDRESS(ROW(NOTA[TANGGAL]),COLUMN(NOTA[TANGGAL]))&amp;":"&amp;ADDRESS(ROW(),COLUMN(NOTA[TANGGAL]))),-1)))</f>
        <v>45142</v>
      </c>
      <c r="AH925" s="42" t="str">
        <f ca="1">IF(NOTA[[#This Row],[NAMA BARANG]]="","",INDEX(NOTA[SUPPLIER],MATCH(,INDIRECT(ADDRESS(ROW(NOTA[ID]),COLUMN(NOTA[ID]))&amp;":"&amp;ADDRESS(ROW(),COLUMN(NOTA[ID]))),-1)))</f>
        <v>SURYA PRATAMA</v>
      </c>
      <c r="AI925" s="42" t="str">
        <f ca="1">IF(NOTA[[#This Row],[ID_H]]="","",IF(NOTA[[#This Row],[FAKTUR]]="",INDIRECT(ADDRESS(ROW()-1,COLUMN())),NOTA[[#This Row],[FAKTUR]]))</f>
        <v>UNTANA</v>
      </c>
      <c r="AJ925" s="39" t="str">
        <f ca="1">IF(NOTA[[#This Row],[ID]]="","",COUNTIF(NOTA[ID_H],NOTA[[#This Row],[ID_H]]))</f>
        <v/>
      </c>
      <c r="AK925" s="39">
        <f ca="1">IF(NOTA[[#This Row],[TGL.NOTA]]="",IF(NOTA[[#This Row],[SUPPLIER_H]]="","",AK924),MONTH(NOTA[[#This Row],[TGL.NOTA]]))</f>
        <v>8</v>
      </c>
      <c r="AL925" s="39" t="str">
        <f>LOWER(SUBSTITUTE(SUBSTITUTE(SUBSTITUTE(SUBSTITUTE(SUBSTITUTE(SUBSTITUTE(SUBSTITUTE(SUBSTITUTE(SUBSTITUTE(NOTA[NAMA BARANG]," ",),".",""),"-",""),"(",""),")",""),",",""),"/",""),"""",""),"+",""))</f>
        <v>refilgeles227tayo</v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refilgeles227tayo1272000</v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refilgeles227tayo1272000</v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>
        <f>IF(NOTA[[#This Row],[CONCAT1]]="","",MATCH(NOTA[[#This Row],[CONCAT1]],[3]!db[NB NOTA_C],0))</f>
        <v>2363</v>
      </c>
      <c r="AR925" s="39" t="b">
        <f>IF(NOTA[[#This Row],[QTY/ CTN]]="","",TRUE)</f>
        <v>1</v>
      </c>
      <c r="AS925" s="39" t="str">
        <f ca="1">IF(NOTA[[#This Row],[ID_H]]="","",IF(NOTA[[#This Row],[Column3]]=TRUE,NOTA[[#This Row],[QTY/ CTN]],INDEX([3]!db[QTY/ CTN],NOTA[[#This Row],[//DB]])))</f>
        <v>240 PCS</v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refilgeles227tayo240pcsuntana</v>
      </c>
      <c r="AU925" s="39" t="e">
        <f ca="1">IF(NOTA[[#This Row],[ID_H]]="","",MATCH(NOTA[[#This Row],[NB NOTA_C_QTY]],[4]!db[NB NOTA_C_QTY+F],0))</f>
        <v>#REF!</v>
      </c>
      <c r="AV925" s="55">
        <f ca="1">IF(NOTA[[#This Row],[NB NOTA_C_QTY]]="","",ROW()-2)</f>
        <v>923</v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>
        <f ca="1">IF(NOTA[[#This Row],[NAMA BARANG]]="","",INDEX(NOTA[ID],MATCH(,INDIRECT(ADDRESS(ROW(NOTA[ID]),COLUMN(NOTA[ID]))&amp;":"&amp;ADDRESS(ROW(),COLUMN(NOTA[ID]))),-1)))</f>
        <v>174</v>
      </c>
      <c r="E926" s="47"/>
      <c r="H926" s="48"/>
      <c r="L926" s="38" t="s">
        <v>984</v>
      </c>
      <c r="M926" s="41">
        <v>7</v>
      </c>
      <c r="N926" s="39">
        <v>1680</v>
      </c>
      <c r="O926" s="38" t="s">
        <v>117</v>
      </c>
      <c r="P926" s="42">
        <v>5300</v>
      </c>
      <c r="Q926" s="43"/>
      <c r="R926" s="49" t="s">
        <v>259</v>
      </c>
      <c r="S926" s="50"/>
      <c r="U926" s="51"/>
      <c r="V926" s="46"/>
      <c r="W926" s="51">
        <f>IF(NOTA[[#This Row],[HARGA/ CTN]]="",NOTA[[#This Row],[JUMLAH_H]],NOTA[[#This Row],[HARGA/ CTN]]*IF(NOTA[[#This Row],[C]]="",0,NOTA[[#This Row],[C]]))</f>
        <v>8904000</v>
      </c>
      <c r="X926" s="51">
        <f>IF(NOTA[[#This Row],[JUMLAH]]="","",NOTA[[#This Row],[JUMLAH]]*NOTA[[#This Row],[DISC 1]])</f>
        <v>0</v>
      </c>
      <c r="Y926" s="51">
        <f>IF(NOTA[[#This Row],[JUMLAH]]="","",(NOTA[[#This Row],[JUMLAH]]-NOTA[[#This Row],[DISC 1-]])*NOTA[[#This Row],[DISC 2]])</f>
        <v>0</v>
      </c>
      <c r="Z926" s="51">
        <f>IF(NOTA[[#This Row],[JUMLAH]]="","",NOTA[[#This Row],[DISC 1-]]+NOTA[[#This Row],[DISC 2-]])</f>
        <v>0</v>
      </c>
      <c r="AA926" s="51">
        <f>IF(NOTA[[#This Row],[JUMLAH]]="","",NOTA[[#This Row],[JUMLAH]]-NOTA[[#This Row],[DISC]])</f>
        <v>8904000</v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6" s="51">
        <f>IF(OR(NOTA[[#This Row],[QTY]]="",NOTA[[#This Row],[HARGA SATUAN]]="",),"",NOTA[[#This Row],[QTY]]*NOTA[[#This Row],[HARGA SATUAN]])</f>
        <v>8904000</v>
      </c>
      <c r="AG926" s="40">
        <f ca="1">IF(NOTA[ID_H]="","",INDEX(NOTA[TANGGAL],MATCH(,INDIRECT(ADDRESS(ROW(NOTA[TANGGAL]),COLUMN(NOTA[TANGGAL]))&amp;":"&amp;ADDRESS(ROW(),COLUMN(NOTA[TANGGAL]))),-1)))</f>
        <v>45142</v>
      </c>
      <c r="AH926" s="42" t="str">
        <f ca="1">IF(NOTA[[#This Row],[NAMA BARANG]]="","",INDEX(NOTA[SUPPLIER],MATCH(,INDIRECT(ADDRESS(ROW(NOTA[ID]),COLUMN(NOTA[ID]))&amp;":"&amp;ADDRESS(ROW(),COLUMN(NOTA[ID]))),-1)))</f>
        <v>SURYA PRATAMA</v>
      </c>
      <c r="AI926" s="42" t="str">
        <f ca="1">IF(NOTA[[#This Row],[ID_H]]="","",IF(NOTA[[#This Row],[FAKTUR]]="",INDIRECT(ADDRESS(ROW()-1,COLUMN())),NOTA[[#This Row],[FAKTUR]]))</f>
        <v>UNTANA</v>
      </c>
      <c r="AJ926" s="39" t="str">
        <f ca="1">IF(NOTA[[#This Row],[ID]]="","",COUNTIF(NOTA[ID_H],NOTA[[#This Row],[ID_H]]))</f>
        <v/>
      </c>
      <c r="AK926" s="39">
        <f ca="1">IF(NOTA[[#This Row],[TGL.NOTA]]="",IF(NOTA[[#This Row],[SUPPLIER_H]]="","",AK925),MONTH(NOTA[[#This Row],[TGL.NOTA]]))</f>
        <v>8</v>
      </c>
      <c r="AL926" s="39" t="str">
        <f>LOWER(SUBSTITUTE(SUBSTITUTE(SUBSTITUTE(SUBSTITUTE(SUBSTITUTE(SUBSTITUTE(SUBSTITUTE(SUBSTITUTE(SUBSTITUTE(NOTA[NAMA BARANG]," ",),".",""),"-",""),"(",""),")",""),",",""),"/",""),"""",""),"+",""))</f>
        <v>refilgeles228suoerhero</v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refilgeles228suoerhero1272000</v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refilgeles228suoerhero1272000</v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>
        <f>IF(NOTA[[#This Row],[CONCAT1]]="","",MATCH(NOTA[[#This Row],[CONCAT1]],[3]!db[NB NOTA_C],0))</f>
        <v>2364</v>
      </c>
      <c r="AR926" s="39" t="b">
        <f>IF(NOTA[[#This Row],[QTY/ CTN]]="","",TRUE)</f>
        <v>1</v>
      </c>
      <c r="AS926" s="39" t="str">
        <f ca="1">IF(NOTA[[#This Row],[ID_H]]="","",IF(NOTA[[#This Row],[Column3]]=TRUE,NOTA[[#This Row],[QTY/ CTN]],INDEX([3]!db[QTY/ CTN],NOTA[[#This Row],[//DB]])))</f>
        <v>240 PCS</v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refilgeles228suoerhero240pcsuntana</v>
      </c>
      <c r="AU926" s="39" t="e">
        <f ca="1">IF(NOTA[[#This Row],[ID_H]]="","",MATCH(NOTA[[#This Row],[NB NOTA_C_QTY]],[4]!db[NB NOTA_C_QTY+F],0))</f>
        <v>#REF!</v>
      </c>
      <c r="AV926" s="55">
        <f ca="1">IF(NOTA[[#This Row],[NB NOTA_C_QTY]]="","",ROW()-2)</f>
        <v>924</v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>
        <f ca="1">IF(NOTA[[#This Row],[NAMA BARANG]]="","",INDEX(NOTA[ID],MATCH(,INDIRECT(ADDRESS(ROW(NOTA[ID]),COLUMN(NOTA[ID]))&amp;":"&amp;ADDRESS(ROW(),COLUMN(NOTA[ID]))),-1)))</f>
        <v>174</v>
      </c>
      <c r="E927" s="47"/>
      <c r="H927" s="48"/>
      <c r="L927" s="38" t="s">
        <v>985</v>
      </c>
      <c r="M927" s="41">
        <v>7</v>
      </c>
      <c r="N927" s="39">
        <v>1680</v>
      </c>
      <c r="O927" s="38" t="s">
        <v>117</v>
      </c>
      <c r="P927" s="42">
        <v>5300</v>
      </c>
      <c r="Q927" s="43"/>
      <c r="R927" s="49" t="s">
        <v>259</v>
      </c>
      <c r="S927" s="50"/>
      <c r="U927" s="51"/>
      <c r="V927" s="46"/>
      <c r="W927" s="51">
        <f>IF(NOTA[[#This Row],[HARGA/ CTN]]="",NOTA[[#This Row],[JUMLAH_H]],NOTA[[#This Row],[HARGA/ CTN]]*IF(NOTA[[#This Row],[C]]="",0,NOTA[[#This Row],[C]]))</f>
        <v>8904000</v>
      </c>
      <c r="X927" s="51">
        <f>IF(NOTA[[#This Row],[JUMLAH]]="","",NOTA[[#This Row],[JUMLAH]]*NOTA[[#This Row],[DISC 1]])</f>
        <v>0</v>
      </c>
      <c r="Y927" s="51">
        <f>IF(NOTA[[#This Row],[JUMLAH]]="","",(NOTA[[#This Row],[JUMLAH]]-NOTA[[#This Row],[DISC 1-]])*NOTA[[#This Row],[DISC 2]])</f>
        <v>0</v>
      </c>
      <c r="Z927" s="51">
        <f>IF(NOTA[[#This Row],[JUMLAH]]="","",NOTA[[#This Row],[DISC 1-]]+NOTA[[#This Row],[DISC 2-]])</f>
        <v>0</v>
      </c>
      <c r="AA927" s="51">
        <f>IF(NOTA[[#This Row],[JUMLAH]]="","",NOTA[[#This Row],[JUMLAH]]-NOTA[[#This Row],[DISC]])</f>
        <v>8904000</v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7" s="51">
        <f>IF(OR(NOTA[[#This Row],[QTY]]="",NOTA[[#This Row],[HARGA SATUAN]]="",),"",NOTA[[#This Row],[QTY]]*NOTA[[#This Row],[HARGA SATUAN]])</f>
        <v>8904000</v>
      </c>
      <c r="AG927" s="40">
        <f ca="1">IF(NOTA[ID_H]="","",INDEX(NOTA[TANGGAL],MATCH(,INDIRECT(ADDRESS(ROW(NOTA[TANGGAL]),COLUMN(NOTA[TANGGAL]))&amp;":"&amp;ADDRESS(ROW(),COLUMN(NOTA[TANGGAL]))),-1)))</f>
        <v>45142</v>
      </c>
      <c r="AH927" s="42" t="str">
        <f ca="1">IF(NOTA[[#This Row],[NAMA BARANG]]="","",INDEX(NOTA[SUPPLIER],MATCH(,INDIRECT(ADDRESS(ROW(NOTA[ID]),COLUMN(NOTA[ID]))&amp;":"&amp;ADDRESS(ROW(),COLUMN(NOTA[ID]))),-1)))</f>
        <v>SURYA PRATAMA</v>
      </c>
      <c r="AI927" s="42" t="str">
        <f ca="1">IF(NOTA[[#This Row],[ID_H]]="","",IF(NOTA[[#This Row],[FAKTUR]]="",INDIRECT(ADDRESS(ROW()-1,COLUMN())),NOTA[[#This Row],[FAKTUR]]))</f>
        <v>UNTANA</v>
      </c>
      <c r="AJ927" s="39" t="str">
        <f ca="1">IF(NOTA[[#This Row],[ID]]="","",COUNTIF(NOTA[ID_H],NOTA[[#This Row],[ID_H]]))</f>
        <v/>
      </c>
      <c r="AK927" s="39">
        <f ca="1">IF(NOTA[[#This Row],[TGL.NOTA]]="",IF(NOTA[[#This Row],[SUPPLIER_H]]="","",AK926),MONTH(NOTA[[#This Row],[TGL.NOTA]]))</f>
        <v>8</v>
      </c>
      <c r="AL927" s="39" t="str">
        <f>LOWER(SUBSTITUTE(SUBSTITUTE(SUBSTITUTE(SUBSTITUTE(SUBSTITUTE(SUBSTITUTE(SUBSTITUTE(SUBSTITUTE(SUBSTITUTE(NOTA[NAMA BARANG]," ",),".",""),"-",""),"(",""),")",""),",",""),"/",""),"""",""),"+",""))</f>
        <v>refilgeles230dino</v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refilgeles230dino1272000</v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refilgeles230dino1272000</v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>
        <f>IF(NOTA[[#This Row],[CONCAT1]]="","",MATCH(NOTA[[#This Row],[CONCAT1]],[3]!db[NB NOTA_C],0))</f>
        <v>2365</v>
      </c>
      <c r="AR927" s="39" t="b">
        <f>IF(NOTA[[#This Row],[QTY/ CTN]]="","",TRUE)</f>
        <v>1</v>
      </c>
      <c r="AS927" s="39" t="str">
        <f ca="1">IF(NOTA[[#This Row],[ID_H]]="","",IF(NOTA[[#This Row],[Column3]]=TRUE,NOTA[[#This Row],[QTY/ CTN]],INDEX([3]!db[QTY/ CTN],NOTA[[#This Row],[//DB]])))</f>
        <v>240 PCS</v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refilgeles230dino240pcsuntana</v>
      </c>
      <c r="AU927" s="39" t="e">
        <f ca="1">IF(NOTA[[#This Row],[ID_H]]="","",MATCH(NOTA[[#This Row],[NB NOTA_C_QTY]],[4]!db[NB NOTA_C_QTY+F],0))</f>
        <v>#REF!</v>
      </c>
      <c r="AV927" s="55">
        <f ca="1">IF(NOTA[[#This Row],[NB NOTA_C_QTY]]="","",ROW()-2)</f>
        <v>925</v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>
        <f ca="1">IF(NOTA[[#This Row],[NAMA BARANG]]="","",INDEX(NOTA[ID],MATCH(,INDIRECT(ADDRESS(ROW(NOTA[ID]),COLUMN(NOTA[ID]))&amp;":"&amp;ADDRESS(ROW(),COLUMN(NOTA[ID]))),-1)))</f>
        <v>174</v>
      </c>
      <c r="E928" s="47"/>
      <c r="H928" s="48"/>
      <c r="L928" s="38" t="s">
        <v>986</v>
      </c>
      <c r="M928" s="41">
        <v>4</v>
      </c>
      <c r="N928" s="39">
        <f>240*4</f>
        <v>960</v>
      </c>
      <c r="O928" s="38" t="s">
        <v>117</v>
      </c>
      <c r="P928" s="42">
        <v>5300</v>
      </c>
      <c r="Q928" s="43"/>
      <c r="R928" s="49" t="s">
        <v>259</v>
      </c>
      <c r="S928" s="50"/>
      <c r="U928" s="51"/>
      <c r="V928" s="46"/>
      <c r="W928" s="51">
        <f>IF(NOTA[[#This Row],[HARGA/ CTN]]="",NOTA[[#This Row],[JUMLAH_H]],NOTA[[#This Row],[HARGA/ CTN]]*IF(NOTA[[#This Row],[C]]="",0,NOTA[[#This Row],[C]]))</f>
        <v>5088000</v>
      </c>
      <c r="X928" s="51">
        <f>IF(NOTA[[#This Row],[JUMLAH]]="","",NOTA[[#This Row],[JUMLAH]]*NOTA[[#This Row],[DISC 1]])</f>
        <v>0</v>
      </c>
      <c r="Y928" s="51">
        <f>IF(NOTA[[#This Row],[JUMLAH]]="","",(NOTA[[#This Row],[JUMLAH]]-NOTA[[#This Row],[DISC 1-]])*NOTA[[#This Row],[DISC 2]])</f>
        <v>0</v>
      </c>
      <c r="Z928" s="51">
        <f>IF(NOTA[[#This Row],[JUMLAH]]="","",NOTA[[#This Row],[DISC 1-]]+NOTA[[#This Row],[DISC 2-]])</f>
        <v>0</v>
      </c>
      <c r="AA928" s="51">
        <f>IF(NOTA[[#This Row],[JUMLAH]]="","",NOTA[[#This Row],[JUMLAH]]-NOTA[[#This Row],[DISC]])</f>
        <v>5088000</v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8" s="51">
        <f>IF(OR(NOTA[[#This Row],[QTY]]="",NOTA[[#This Row],[HARGA SATUAN]]="",),"",NOTA[[#This Row],[QTY]]*NOTA[[#This Row],[HARGA SATUAN]])</f>
        <v>5088000</v>
      </c>
      <c r="AG928" s="40">
        <f ca="1">IF(NOTA[ID_H]="","",INDEX(NOTA[TANGGAL],MATCH(,INDIRECT(ADDRESS(ROW(NOTA[TANGGAL]),COLUMN(NOTA[TANGGAL]))&amp;":"&amp;ADDRESS(ROW(),COLUMN(NOTA[TANGGAL]))),-1)))</f>
        <v>45142</v>
      </c>
      <c r="AH928" s="42" t="str">
        <f ca="1">IF(NOTA[[#This Row],[NAMA BARANG]]="","",INDEX(NOTA[SUPPLIER],MATCH(,INDIRECT(ADDRESS(ROW(NOTA[ID]),COLUMN(NOTA[ID]))&amp;":"&amp;ADDRESS(ROW(),COLUMN(NOTA[ID]))),-1)))</f>
        <v>SURYA PRATAMA</v>
      </c>
      <c r="AI928" s="42" t="str">
        <f ca="1">IF(NOTA[[#This Row],[ID_H]]="","",IF(NOTA[[#This Row],[FAKTUR]]="",INDIRECT(ADDRESS(ROW()-1,COLUMN())),NOTA[[#This Row],[FAKTUR]]))</f>
        <v>UNTANA</v>
      </c>
      <c r="AJ928" s="39" t="str">
        <f ca="1">IF(NOTA[[#This Row],[ID]]="","",COUNTIF(NOTA[ID_H],NOTA[[#This Row],[ID_H]]))</f>
        <v/>
      </c>
      <c r="AK928" s="39">
        <f ca="1">IF(NOTA[[#This Row],[TGL.NOTA]]="",IF(NOTA[[#This Row],[SUPPLIER_H]]="","",AK927),MONTH(NOTA[[#This Row],[TGL.NOTA]]))</f>
        <v>8</v>
      </c>
      <c r="AL928" s="39" t="str">
        <f>LOWER(SUBSTITUTE(SUBSTITUTE(SUBSTITUTE(SUBSTITUTE(SUBSTITUTE(SUBSTITUTE(SUBSTITUTE(SUBSTITUTE(SUBSTITUTE(NOTA[NAMA BARANG]," ",),".",""),"-",""),"(",""),")",""),",",""),"/",""),"""",""),"+",""))</f>
        <v>refilgeles223223</v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refilgeles2232231272000</v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refilgeles2232231272000</v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>
        <f>IF(NOTA[[#This Row],[CONCAT1]]="","",MATCH(NOTA[[#This Row],[CONCAT1]],[3]!db[NB NOTA_C],0))</f>
        <v>2360</v>
      </c>
      <c r="AR928" s="39" t="b">
        <f>IF(NOTA[[#This Row],[QTY/ CTN]]="","",TRUE)</f>
        <v>1</v>
      </c>
      <c r="AS928" s="39" t="str">
        <f ca="1">IF(NOTA[[#This Row],[ID_H]]="","",IF(NOTA[[#This Row],[Column3]]=TRUE,NOTA[[#This Row],[QTY/ CTN]],INDEX([3]!db[QTY/ CTN],NOTA[[#This Row],[//DB]])))</f>
        <v>240 PCS</v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refilgeles223223240pcsuntana</v>
      </c>
      <c r="AU928" s="39" t="e">
        <f ca="1">IF(NOTA[[#This Row],[ID_H]]="","",MATCH(NOTA[[#This Row],[NB NOTA_C_QTY]],[4]!db[NB NOTA_C_QTY+F],0))</f>
        <v>#REF!</v>
      </c>
      <c r="AV928" s="55">
        <f ca="1">IF(NOTA[[#This Row],[NB NOTA_C_QTY]]="","",ROW()-2)</f>
        <v>926</v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>
        <f ca="1">IF(NOTA[[#This Row],[NAMA BARANG]]="","",INDEX(NOTA[ID],MATCH(,INDIRECT(ADDRESS(ROW(NOTA[ID]),COLUMN(NOTA[ID]))&amp;":"&amp;ADDRESS(ROW(),COLUMN(NOTA[ID]))),-1)))</f>
        <v>174</v>
      </c>
      <c r="E929" s="47"/>
      <c r="H929" s="48"/>
      <c r="L929" s="38" t="s">
        <v>987</v>
      </c>
      <c r="M929" s="41">
        <v>4</v>
      </c>
      <c r="N929" s="39">
        <v>960</v>
      </c>
      <c r="O929" s="38" t="s">
        <v>117</v>
      </c>
      <c r="P929" s="42">
        <v>5300</v>
      </c>
      <c r="Q929" s="43"/>
      <c r="R929" s="49" t="s">
        <v>259</v>
      </c>
      <c r="S929" s="50"/>
      <c r="U929" s="51"/>
      <c r="V929" s="46"/>
      <c r="W929" s="51">
        <f>IF(NOTA[[#This Row],[HARGA/ CTN]]="",NOTA[[#This Row],[JUMLAH_H]],NOTA[[#This Row],[HARGA/ CTN]]*IF(NOTA[[#This Row],[C]]="",0,NOTA[[#This Row],[C]]))</f>
        <v>5088000</v>
      </c>
      <c r="X929" s="51">
        <f>IF(NOTA[[#This Row],[JUMLAH]]="","",NOTA[[#This Row],[JUMLAH]]*NOTA[[#This Row],[DISC 1]])</f>
        <v>0</v>
      </c>
      <c r="Y929" s="51">
        <f>IF(NOTA[[#This Row],[JUMLAH]]="","",(NOTA[[#This Row],[JUMLAH]]-NOTA[[#This Row],[DISC 1-]])*NOTA[[#This Row],[DISC 2]])</f>
        <v>0</v>
      </c>
      <c r="Z929" s="51">
        <f>IF(NOTA[[#This Row],[JUMLAH]]="","",NOTA[[#This Row],[DISC 1-]]+NOTA[[#This Row],[DISC 2-]])</f>
        <v>0</v>
      </c>
      <c r="AA929" s="51">
        <f>IF(NOTA[[#This Row],[JUMLAH]]="","",NOTA[[#This Row],[JUMLAH]]-NOTA[[#This Row],[DISC]])</f>
        <v>5088000</v>
      </c>
      <c r="AB929" s="51"/>
      <c r="AC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63600000</v>
      </c>
      <c r="AE929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9" s="51">
        <f>IF(OR(NOTA[[#This Row],[QTY]]="",NOTA[[#This Row],[HARGA SATUAN]]="",),"",NOTA[[#This Row],[QTY]]*NOTA[[#This Row],[HARGA SATUAN]])</f>
        <v>5088000</v>
      </c>
      <c r="AG929" s="40">
        <f ca="1">IF(NOTA[ID_H]="","",INDEX(NOTA[TANGGAL],MATCH(,INDIRECT(ADDRESS(ROW(NOTA[TANGGAL]),COLUMN(NOTA[TANGGAL]))&amp;":"&amp;ADDRESS(ROW(),COLUMN(NOTA[TANGGAL]))),-1)))</f>
        <v>45142</v>
      </c>
      <c r="AH929" s="42" t="str">
        <f ca="1">IF(NOTA[[#This Row],[NAMA BARANG]]="","",INDEX(NOTA[SUPPLIER],MATCH(,INDIRECT(ADDRESS(ROW(NOTA[ID]),COLUMN(NOTA[ID]))&amp;":"&amp;ADDRESS(ROW(),COLUMN(NOTA[ID]))),-1)))</f>
        <v>SURYA PRATAMA</v>
      </c>
      <c r="AI929" s="42" t="str">
        <f ca="1">IF(NOTA[[#This Row],[ID_H]]="","",IF(NOTA[[#This Row],[FAKTUR]]="",INDIRECT(ADDRESS(ROW()-1,COLUMN())),NOTA[[#This Row],[FAKTUR]]))</f>
        <v>UNTANA</v>
      </c>
      <c r="AJ929" s="39" t="str">
        <f ca="1">IF(NOTA[[#This Row],[ID]]="","",COUNTIF(NOTA[ID_H],NOTA[[#This Row],[ID_H]]))</f>
        <v/>
      </c>
      <c r="AK929" s="39">
        <f ca="1">IF(NOTA[[#This Row],[TGL.NOTA]]="",IF(NOTA[[#This Row],[SUPPLIER_H]]="","",AK928),MONTH(NOTA[[#This Row],[TGL.NOTA]]))</f>
        <v>8</v>
      </c>
      <c r="AL929" s="39" t="str">
        <f>LOWER(SUBSTITUTE(SUBSTITUTE(SUBSTITUTE(SUBSTITUTE(SUBSTITUTE(SUBSTITUTE(SUBSTITUTE(SUBSTITUTE(SUBSTITUTE(NOTA[NAMA BARANG]," ",),".",""),"-",""),"(",""),")",""),",",""),"/",""),"""",""),"+",""))</f>
        <v>refilgeles225unicorn</v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refilgeles225unicorn1272000</v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refilgeles225unicorn1272000</v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>
        <f>IF(NOTA[[#This Row],[CONCAT1]]="","",MATCH(NOTA[[#This Row],[CONCAT1]],[3]!db[NB NOTA_C],0))</f>
        <v>2361</v>
      </c>
      <c r="AR929" s="39" t="b">
        <f>IF(NOTA[[#This Row],[QTY/ CTN]]="","",TRUE)</f>
        <v>1</v>
      </c>
      <c r="AS929" s="39" t="str">
        <f ca="1">IF(NOTA[[#This Row],[ID_H]]="","",IF(NOTA[[#This Row],[Column3]]=TRUE,NOTA[[#This Row],[QTY/ CTN]],INDEX([3]!db[QTY/ CTN],NOTA[[#This Row],[//DB]])))</f>
        <v>240 PCS</v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refilgeles225unicorn240pcsuntana</v>
      </c>
      <c r="AU929" s="39" t="e">
        <f ca="1">IF(NOTA[[#This Row],[ID_H]]="","",MATCH(NOTA[[#This Row],[NB NOTA_C_QTY]],[4]!db[NB NOTA_C_QTY+F],0))</f>
        <v>#REF!</v>
      </c>
      <c r="AV929" s="55">
        <f ca="1">IF(NOTA[[#This Row],[NB NOTA_C_QTY]]="","",ROW()-2)</f>
        <v>927</v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NOTA_C_QTY]],[4]!db[NB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BIN_0308_499-1</v>
      </c>
      <c r="C931" s="39" t="e">
        <f ca="1">IF(NOTA[[#This Row],[ID_P]]="","",MATCH(NOTA[[#This Row],[ID_P]],[1]!B_MSK[N_ID],0))</f>
        <v>#REF!</v>
      </c>
      <c r="D931" s="39">
        <f ca="1">IF(NOTA[[#This Row],[NAMA BARANG]]="","",INDEX(NOTA[ID],MATCH(,INDIRECT(ADDRESS(ROW(NOTA[ID]),COLUMN(NOTA[ID]))&amp;":"&amp;ADDRESS(ROW(),COLUMN(NOTA[ID]))),-1)))</f>
        <v>175</v>
      </c>
      <c r="E931" s="47">
        <v>45141</v>
      </c>
      <c r="F931" s="38" t="s">
        <v>539</v>
      </c>
      <c r="G931" s="38" t="s">
        <v>145</v>
      </c>
      <c r="H931" s="48" t="s">
        <v>988</v>
      </c>
      <c r="J931" s="40">
        <v>45136</v>
      </c>
      <c r="L931" s="38" t="s">
        <v>994</v>
      </c>
      <c r="M931" s="41">
        <v>2</v>
      </c>
      <c r="N931" s="39">
        <v>540</v>
      </c>
      <c r="O931" s="38" t="s">
        <v>210</v>
      </c>
      <c r="P931" s="42">
        <v>6500</v>
      </c>
      <c r="Q931" s="43"/>
      <c r="R931" s="49" t="s">
        <v>989</v>
      </c>
      <c r="S931" s="50"/>
      <c r="U931" s="51"/>
      <c r="V931" s="46"/>
      <c r="W931" s="51">
        <f>IF(NOTA[[#This Row],[HARGA/ CTN]]="",NOTA[[#This Row],[JUMLAH_H]],NOTA[[#This Row],[HARGA/ CTN]]*IF(NOTA[[#This Row],[C]]="",0,NOTA[[#This Row],[C]]))</f>
        <v>3510000</v>
      </c>
      <c r="X931" s="51">
        <f>IF(NOTA[[#This Row],[JUMLAH]]="","",NOTA[[#This Row],[JUMLAH]]*NOTA[[#This Row],[DISC 1]])</f>
        <v>0</v>
      </c>
      <c r="Y931" s="51">
        <f>IF(NOTA[[#This Row],[JUMLAH]]="","",(NOTA[[#This Row],[JUMLAH]]-NOTA[[#This Row],[DISC 1-]])*NOTA[[#This Row],[DISC 2]])</f>
        <v>0</v>
      </c>
      <c r="Z931" s="51">
        <f>IF(NOTA[[#This Row],[JUMLAH]]="","",NOTA[[#This Row],[DISC 1-]]+NOTA[[#This Row],[DISC 2-]])</f>
        <v>0</v>
      </c>
      <c r="AA931" s="51">
        <f>IF(NOTA[[#This Row],[JUMLAH]]="","",NOTA[[#This Row],[JUMLAH]]-NOTA[[#This Row],[DISC]])</f>
        <v>3510000</v>
      </c>
      <c r="AB931" s="51"/>
      <c r="AC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3510000</v>
      </c>
      <c r="AE931" s="42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931" s="51">
        <f>IF(OR(NOTA[[#This Row],[QTY]]="",NOTA[[#This Row],[HARGA SATUAN]]="",),"",NOTA[[#This Row],[QTY]]*NOTA[[#This Row],[HARGA SATUAN]])</f>
        <v>3510000</v>
      </c>
      <c r="AG931" s="40">
        <f ca="1">IF(NOTA[ID_H]="","",INDEX(NOTA[TANGGAL],MATCH(,INDIRECT(ADDRESS(ROW(NOTA[TANGGAL]),COLUMN(NOTA[TANGGAL]))&amp;":"&amp;ADDRESS(ROW(),COLUMN(NOTA[TANGGAL]))),-1)))</f>
        <v>45141</v>
      </c>
      <c r="AH931" s="42" t="str">
        <f ca="1">IF(NOTA[[#This Row],[NAMA BARANG]]="","",INDEX(NOTA[SUPPLIER],MATCH(,INDIRECT(ADDRESS(ROW(NOTA[ID]),COLUMN(NOTA[ID]))&amp;":"&amp;ADDRESS(ROW(),COLUMN(NOTA[ID]))),-1)))</f>
        <v>BINTANG SAUDARA</v>
      </c>
      <c r="AI931" s="42" t="str">
        <f ca="1">IF(NOTA[[#This Row],[ID_H]]="","",IF(NOTA[[#This Row],[FAKTUR]]="",INDIRECT(ADDRESS(ROW()-1,COLUMN())),NOTA[[#This Row],[FAKTUR]]))</f>
        <v>UNTANA</v>
      </c>
      <c r="AJ931" s="39">
        <f ca="1">IF(NOTA[[#This Row],[ID]]="","",COUNTIF(NOTA[ID_H],NOTA[[#This Row],[ID_H]]))</f>
        <v>1</v>
      </c>
      <c r="AK931" s="39">
        <f>IF(NOTA[[#This Row],[TGL.NOTA]]="",IF(NOTA[[#This Row],[SUPPLIER_H]]="","",AK930),MONTH(NOTA[[#This Row],[TGL.NOTA]]))</f>
        <v>7</v>
      </c>
      <c r="AL931" s="39" t="str">
        <f>LOWER(SUBSTITUTE(SUBSTITUTE(SUBSTITUTE(SUBSTITUTE(SUBSTITUTE(SUBSTITUTE(SUBSTITUTE(SUBSTITUTE(SUBSTITUTE(NOTA[NAMA BARANG]," ",),".",""),"-",""),"(",""),")",""),",",""),"/",""),"""",""),"+",""))</f>
        <v>kertascrepepotkreasikoalamerahputih</v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SAUDARAUNTANASO202307008149945136kertascrepepotkreasikoalamerahputih</v>
      </c>
      <c r="AP931" s="39" t="e">
        <f>IF(NOTA[[#This Row],[CONCAT4]]="","",_xlfn.IFNA(MATCH(NOTA[[#This Row],[CONCAT4]],[2]!RAW[CONCAT_H],0),FALSE))</f>
        <v>#REF!</v>
      </c>
      <c r="AQ931" s="39">
        <f>IF(NOTA[[#This Row],[CONCAT1]]="","",MATCH(NOTA[[#This Row],[CONCAT1]],[3]!db[NB NOTA_C],0))</f>
        <v>1590</v>
      </c>
      <c r="AR931" s="39" t="b">
        <f>IF(NOTA[[#This Row],[QTY/ CTN]]="","",TRUE)</f>
        <v>1</v>
      </c>
      <c r="AS931" s="39" t="str">
        <f ca="1">IF(NOTA[[#This Row],[ID_H]]="","",IF(NOTA[[#This Row],[Column3]]=TRUE,NOTA[[#This Row],[QTY/ CTN]],INDEX([3]!db[QTY/ CTN],NOTA[[#This Row],[//DB]])))</f>
        <v>270 PAK</v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kertascrepepotkreasikoalamerahputih270pakuntana</v>
      </c>
      <c r="AU931" s="39" t="e">
        <f ca="1">IF(NOTA[[#This Row],[ID_H]]="","",MATCH(NOTA[[#This Row],[NB NOTA_C_QTY]],[4]!db[NB NOTA_C_QTY+F],0))</f>
        <v>#REF!</v>
      </c>
      <c r="AV931" s="55">
        <f ca="1">IF(NOTA[[#This Row],[NB NOTA_C_QTY]]="","",ROW()-2)</f>
        <v>929</v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NOTA_C_QTY]],[4]!db[NB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NOTA_C_QTY]],[4]!db[NB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NOTA_C_QTY]],[4]!db[NB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NOTA_C_QTY]],[4]!db[NB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NOTA_C_QTY]],[4]!db[NB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NOTA_C_QTY]],[4]!db[NB NOTA_C_QTY+F],0))</f>
        <v/>
      </c>
      <c r="AV938" s="55" t="str">
        <f ca="1">IF(NOTA[[#This Row],[NB NOTA_C_QTY]]="","",ROW()-2)</f>
        <v/>
      </c>
    </row>
    <row r="939" spans="1:48" ht="20.10000000000000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 t="str">
        <f>IF(NOTA[[#This Row],[CONCAT1]]="","",MATCH(NOTA[[#This Row],[CONCAT1]],[3]!db[NB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CTN]],INDEX([3]!db[QTY/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NOTA_C_QTY]],[4]!db[NB NOTA_C_QTY+F],0))</f>
        <v/>
      </c>
      <c r="AV939" s="55" t="str">
        <f ca="1">IF(NOTA[[#This Row],[NB NOTA_C_QTY]]="","",ROW()-2)</f>
        <v/>
      </c>
    </row>
    <row r="940" spans="1:48" ht="20.10000000000000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 t="str">
        <f>IF(NOTA[[#This Row],[CONCAT1]]="","",MATCH(NOTA[[#This Row],[CONCAT1]],[3]!db[NB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CTN]],INDEX([3]!db[QTY/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NOTA_C_QTY]],[4]!db[NB NOTA_C_QTY+F],0))</f>
        <v/>
      </c>
      <c r="AV940" s="55" t="str">
        <f ca="1">IF(NOTA[[#This Row],[NB NOTA_C_QTY]]="","",ROW()-2)</f>
        <v/>
      </c>
    </row>
    <row r="941" spans="1:48" ht="20.10000000000000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 t="str">
        <f>IF(NOTA[[#This Row],[CONCAT1]]="","",MATCH(NOTA[[#This Row],[CONCAT1]],[3]!db[NB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CTN]],INDEX([3]!db[QTY/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NOTA_C_QTY]],[4]!db[NB NOTA_C_QTY+F],0))</f>
        <v/>
      </c>
      <c r="AV941" s="55" t="str">
        <f ca="1">IF(NOTA[[#This Row],[NB NOTA_C_QTY]]="","",ROW()-2)</f>
        <v/>
      </c>
    </row>
    <row r="942" spans="1:48" ht="20.10000000000000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CTN]],INDEX([3]!db[QTY/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Row],[CONCAT4]],[2]!RAW[CONCAT_H],0),FALSE))</f>
        <v/>
      </c>
      <c r="AQ943" s="39" t="str">
        <f>IF(NOTA[[#This Row],[CONCAT1]]="","",MATCH(NOTA[[#This Row],[CONCAT1]],[3]!db[NB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CTN]],INDEX([3]!db[QTY/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NOTA_C_QTY]],[4]!db[NB NOTA_C_QTY+F],0))</f>
        <v/>
      </c>
      <c r="AV943" s="55" t="str">
        <f ca="1">IF(NOTA[[#This Row],[NB NOTA_C_QTY]]="","",ROW()-2)</f>
        <v/>
      </c>
    </row>
    <row r="944" spans="1:48" ht="20.10000000000000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 t="str">
        <f>IF(NOTA[[#This Row],[CONCAT1]]="","",MATCH(NOTA[[#This Row],[CONCAT1]],[3]!db[NB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CTN]],INDEX([3]!db[QTY/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NOTA_C_QTY]],[4]!db[NB NOTA_C_QTY+F],0))</f>
        <v/>
      </c>
      <c r="AV944" s="55" t="str">
        <f ca="1">IF(NOTA[[#This Row],[NB NOTA_C_QTY]]="","",ROW()-2)</f>
        <v/>
      </c>
    </row>
    <row r="945" spans="1:48" ht="20.100000000000001" customHeight="1" x14ac:dyDescent="0.25">
      <c r="A9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39" t="str">
        <f>IF(NOTA[[#This Row],[ID_P]]="","",MATCH(NOTA[[#This Row],[ID_P]],[1]!B_MSK[N_ID],0))</f>
        <v/>
      </c>
      <c r="D945" s="39" t="str">
        <f ca="1">IF(NOTA[[#This Row],[NAMA BARANG]]="","",INDEX(NOTA[ID],MATCH(,INDIRECT(ADDRESS(ROW(NOTA[ID]),COLUMN(NOTA[ID]))&amp;":"&amp;ADDRESS(ROW(),COLUMN(NOTA[ID]))),-1)))</f>
        <v/>
      </c>
      <c r="E945" s="47"/>
      <c r="H945" s="48"/>
      <c r="N945" s="39"/>
      <c r="Q945" s="43"/>
      <c r="R945" s="49"/>
      <c r="S945" s="50"/>
      <c r="U945" s="51"/>
      <c r="V945" s="46"/>
      <c r="W945" s="51" t="str">
        <f>IF(NOTA[[#This Row],[HARGA/ CTN]]="",NOTA[[#This Row],[JUMLAH_H]],NOTA[[#This Row],[HARGA/ CTN]]*IF(NOTA[[#This Row],[C]]="",0,NOTA[[#This Row],[C]]))</f>
        <v/>
      </c>
      <c r="X945" s="51" t="str">
        <f>IF(NOTA[[#This Row],[JUMLAH]]="","",NOTA[[#This Row],[JUMLAH]]*NOTA[[#This Row],[DISC 1]])</f>
        <v/>
      </c>
      <c r="Y945" s="51" t="str">
        <f>IF(NOTA[[#This Row],[JUMLAH]]="","",(NOTA[[#This Row],[JUMLAH]]-NOTA[[#This Row],[DISC 1-]])*NOTA[[#This Row],[DISC 2]])</f>
        <v/>
      </c>
      <c r="Z945" s="51" t="str">
        <f>IF(NOTA[[#This Row],[JUMLAH]]="","",NOTA[[#This Row],[DISC 1-]]+NOTA[[#This Row],[DISC 2-]])</f>
        <v/>
      </c>
      <c r="AA945" s="51" t="str">
        <f>IF(NOTA[[#This Row],[JUMLAH]]="","",NOTA[[#This Row],[JUMLAH]]-NOTA[[#This Row],[DISC]])</f>
        <v/>
      </c>
      <c r="AB945" s="51"/>
      <c r="AC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51" t="str">
        <f>IF(OR(NOTA[[#This Row],[QTY]]="",NOTA[[#This Row],[HARGA SATUAN]]="",),"",NOTA[[#This Row],[QTY]]*NOTA[[#This Row],[HARGA SATUAN]])</f>
        <v/>
      </c>
      <c r="AG945" s="40" t="str">
        <f ca="1">IF(NOTA[ID_H]="","",INDEX(NOTA[TANGGAL],MATCH(,INDIRECT(ADDRESS(ROW(NOTA[TANGGAL]),COLUMN(NOTA[TANGGAL]))&amp;":"&amp;ADDRESS(ROW(),COLUMN(NOTA[TANGGAL]))),-1)))</f>
        <v/>
      </c>
      <c r="AH945" s="42" t="str">
        <f ca="1">IF(NOTA[[#This Row],[NAMA BARANG]]="","",INDEX(NOTA[SUPPLIER],MATCH(,INDIRECT(ADDRESS(ROW(NOTA[ID]),COLUMN(NOTA[ID]))&amp;":"&amp;ADDRESS(ROW(),COLUMN(NOTA[ID]))),-1)))</f>
        <v/>
      </c>
      <c r="AI945" s="42" t="str">
        <f ca="1">IF(NOTA[[#This Row],[ID_H]]="","",IF(NOTA[[#This Row],[FAKTUR]]="",INDIRECT(ADDRESS(ROW()-1,COLUMN())),NOTA[[#This Row],[FAKTUR]]))</f>
        <v/>
      </c>
      <c r="AJ945" s="39" t="str">
        <f ca="1">IF(NOTA[[#This Row],[ID]]="","",COUNTIF(NOTA[ID_H],NOTA[[#This Row],[ID_H]]))</f>
        <v/>
      </c>
      <c r="AK945" s="39" t="str">
        <f ca="1">IF(NOTA[[#This Row],[TGL.NOTA]]="",IF(NOTA[[#This Row],[SUPPLIER_H]]="","",AK944),MONTH(NOTA[[#This Row],[TGL.NOTA]]))</f>
        <v/>
      </c>
      <c r="AL945" s="39" t="str">
        <f>LOWER(SUBSTITUTE(SUBSTITUTE(SUBSTITUTE(SUBSTITUTE(SUBSTITUTE(SUBSTITUTE(SUBSTITUTE(SUBSTITUTE(SUBSTITUTE(NOTA[NAMA BARANG]," ",),".",""),"-",""),"(",""),")",""),",",""),"/",""),"""",""),"+",""))</f>
        <v/>
      </c>
      <c r="AM9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39" t="str">
        <f>IF(NOTA[[#This Row],[CONCAT4]]="","",_xlfn.IFNA(MATCH(NOTA[[#This Row],[CONCAT4]],[2]!RAW[CONCAT_H],0),FALSE))</f>
        <v/>
      </c>
      <c r="AQ945" s="39" t="str">
        <f>IF(NOTA[[#This Row],[CONCAT1]]="","",MATCH(NOTA[[#This Row],[CONCAT1]],[3]!db[NB NOTA_C],0))</f>
        <v/>
      </c>
      <c r="AR945" s="39" t="str">
        <f>IF(NOTA[[#This Row],[QTY/ CTN]]="","",TRUE)</f>
        <v/>
      </c>
      <c r="AS945" s="39" t="str">
        <f ca="1">IF(NOTA[[#This Row],[ID_H]]="","",IF(NOTA[[#This Row],[Column3]]=TRUE,NOTA[[#This Row],[QTY/ CTN]],INDEX([3]!db[QTY/ CTN],NOTA[[#This Row],[//DB]])))</f>
        <v/>
      </c>
      <c r="AT9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5" s="39" t="str">
        <f ca="1">IF(NOTA[[#This Row],[ID_H]]="","",MATCH(NOTA[[#This Row],[NB NOTA_C_QTY]],[4]!db[NB NOTA_C_QTY+F],0))</f>
        <v/>
      </c>
      <c r="AV945" s="55" t="str">
        <f ca="1">IF(NOTA[[#This Row],[NB NOTA_C_QTY]]="","",ROW()-2)</f>
        <v/>
      </c>
    </row>
    <row r="946" spans="1:48" ht="20.100000000000001" customHeight="1" x14ac:dyDescent="0.25">
      <c r="A9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39" t="str">
        <f>IF(NOTA[[#This Row],[ID_P]]="","",MATCH(NOTA[[#This Row],[ID_P]],[1]!B_MSK[N_ID],0))</f>
        <v/>
      </c>
      <c r="D946" s="39" t="str">
        <f ca="1">IF(NOTA[[#This Row],[NAMA BARANG]]="","",INDEX(NOTA[ID],MATCH(,INDIRECT(ADDRESS(ROW(NOTA[ID]),COLUMN(NOTA[ID]))&amp;":"&amp;ADDRESS(ROW(),COLUMN(NOTA[ID]))),-1)))</f>
        <v/>
      </c>
      <c r="E946" s="47"/>
      <c r="H946" s="48"/>
      <c r="N946" s="39"/>
      <c r="Q946" s="43"/>
      <c r="R946" s="49"/>
      <c r="S946" s="50"/>
      <c r="U946" s="51"/>
      <c r="V946" s="46"/>
      <c r="W946" s="51" t="str">
        <f>IF(NOTA[[#This Row],[HARGA/ CTN]]="",NOTA[[#This Row],[JUMLAH_H]],NOTA[[#This Row],[HARGA/ CTN]]*IF(NOTA[[#This Row],[C]]="",0,NOTA[[#This Row],[C]]))</f>
        <v/>
      </c>
      <c r="X946" s="51" t="str">
        <f>IF(NOTA[[#This Row],[JUMLAH]]="","",NOTA[[#This Row],[JUMLAH]]*NOTA[[#This Row],[DISC 1]])</f>
        <v/>
      </c>
      <c r="Y946" s="51" t="str">
        <f>IF(NOTA[[#This Row],[JUMLAH]]="","",(NOTA[[#This Row],[JUMLAH]]-NOTA[[#This Row],[DISC 1-]])*NOTA[[#This Row],[DISC 2]])</f>
        <v/>
      </c>
      <c r="Z946" s="51" t="str">
        <f>IF(NOTA[[#This Row],[JUMLAH]]="","",NOTA[[#This Row],[DISC 1-]]+NOTA[[#This Row],[DISC 2-]])</f>
        <v/>
      </c>
      <c r="AA946" s="51" t="str">
        <f>IF(NOTA[[#This Row],[JUMLAH]]="","",NOTA[[#This Row],[JUMLAH]]-NOTA[[#This Row],[DISC]])</f>
        <v/>
      </c>
      <c r="AB946" s="51"/>
      <c r="AC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51" t="str">
        <f>IF(OR(NOTA[[#This Row],[QTY]]="",NOTA[[#This Row],[HARGA SATUAN]]="",),"",NOTA[[#This Row],[QTY]]*NOTA[[#This Row],[HARGA SATUAN]])</f>
        <v/>
      </c>
      <c r="AG946" s="40" t="str">
        <f ca="1">IF(NOTA[ID_H]="","",INDEX(NOTA[TANGGAL],MATCH(,INDIRECT(ADDRESS(ROW(NOTA[TANGGAL]),COLUMN(NOTA[TANGGAL]))&amp;":"&amp;ADDRESS(ROW(),COLUMN(NOTA[TANGGAL]))),-1)))</f>
        <v/>
      </c>
      <c r="AH946" s="42" t="str">
        <f ca="1">IF(NOTA[[#This Row],[NAMA BARANG]]="","",INDEX(NOTA[SUPPLIER],MATCH(,INDIRECT(ADDRESS(ROW(NOTA[ID]),COLUMN(NOTA[ID]))&amp;":"&amp;ADDRESS(ROW(),COLUMN(NOTA[ID]))),-1)))</f>
        <v/>
      </c>
      <c r="AI946" s="42" t="str">
        <f ca="1">IF(NOTA[[#This Row],[ID_H]]="","",IF(NOTA[[#This Row],[FAKTUR]]="",INDIRECT(ADDRESS(ROW()-1,COLUMN())),NOTA[[#This Row],[FAKTUR]]))</f>
        <v/>
      </c>
      <c r="AJ946" s="39" t="str">
        <f ca="1">IF(NOTA[[#This Row],[ID]]="","",COUNTIF(NOTA[ID_H],NOTA[[#This Row],[ID_H]]))</f>
        <v/>
      </c>
      <c r="AK946" s="39" t="str">
        <f ca="1">IF(NOTA[[#This Row],[TGL.NOTA]]="",IF(NOTA[[#This Row],[SUPPLIER_H]]="","",AK945),MONTH(NOTA[[#This Row],[TGL.NOTA]]))</f>
        <v/>
      </c>
      <c r="AL946" s="39" t="str">
        <f>LOWER(SUBSTITUTE(SUBSTITUTE(SUBSTITUTE(SUBSTITUTE(SUBSTITUTE(SUBSTITUTE(SUBSTITUTE(SUBSTITUTE(SUBSTITUTE(NOTA[NAMA BARANG]," ",),".",""),"-",""),"(",""),")",""),",",""),"/",""),"""",""),"+",""))</f>
        <v/>
      </c>
      <c r="AM9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6" s="39" t="str">
        <f>IF(NOTA[[#This Row],[CONCAT4]]="","",_xlfn.IFNA(MATCH(NOTA[[#This Row],[CONCAT4]],[2]!RAW[CONCAT_H],0),FALSE))</f>
        <v/>
      </c>
      <c r="AQ946" s="39" t="str">
        <f>IF(NOTA[[#This Row],[CONCAT1]]="","",MATCH(NOTA[[#This Row],[CONCAT1]],[3]!db[NB NOTA_C],0))</f>
        <v/>
      </c>
      <c r="AR946" s="39" t="str">
        <f>IF(NOTA[[#This Row],[QTY/ CTN]]="","",TRUE)</f>
        <v/>
      </c>
      <c r="AS946" s="39" t="str">
        <f ca="1">IF(NOTA[[#This Row],[ID_H]]="","",IF(NOTA[[#This Row],[Column3]]=TRUE,NOTA[[#This Row],[QTY/ CTN]],INDEX([3]!db[QTY/ CTN],NOTA[[#This Row],[//DB]])))</f>
        <v/>
      </c>
      <c r="AT9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6" s="39" t="str">
        <f ca="1">IF(NOTA[[#This Row],[ID_H]]="","",MATCH(NOTA[[#This Row],[NB NOTA_C_QTY]],[4]!db[NB NOTA_C_QTY+F],0))</f>
        <v/>
      </c>
      <c r="AV946" s="55" t="str">
        <f ca="1">IF(NOTA[[#This Row],[NB NOTA_C_QTY]]="","",ROW()-2)</f>
        <v/>
      </c>
    </row>
    <row r="947" spans="1:48" ht="20.100000000000001" customHeight="1" x14ac:dyDescent="0.25">
      <c r="A9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39" t="str">
        <f>IF(NOTA[[#This Row],[ID_P]]="","",MATCH(NOTA[[#This Row],[ID_P]],[1]!B_MSK[N_ID],0))</f>
        <v/>
      </c>
      <c r="D947" s="39" t="str">
        <f ca="1">IF(NOTA[[#This Row],[NAMA BARANG]]="","",INDEX(NOTA[ID],MATCH(,INDIRECT(ADDRESS(ROW(NOTA[ID]),COLUMN(NOTA[ID]))&amp;":"&amp;ADDRESS(ROW(),COLUMN(NOTA[ID]))),-1)))</f>
        <v/>
      </c>
      <c r="E947" s="47"/>
      <c r="H947" s="48"/>
      <c r="N947" s="39"/>
      <c r="Q947" s="43"/>
      <c r="R947" s="49"/>
      <c r="S947" s="50"/>
      <c r="U947" s="51"/>
      <c r="V947" s="46"/>
      <c r="W947" s="51" t="str">
        <f>IF(NOTA[[#This Row],[HARGA/ CTN]]="",NOTA[[#This Row],[JUMLAH_H]],NOTA[[#This Row],[HARGA/ CTN]]*IF(NOTA[[#This Row],[C]]="",0,NOTA[[#This Row],[C]]))</f>
        <v/>
      </c>
      <c r="X947" s="51" t="str">
        <f>IF(NOTA[[#This Row],[JUMLAH]]="","",NOTA[[#This Row],[JUMLAH]]*NOTA[[#This Row],[DISC 1]])</f>
        <v/>
      </c>
      <c r="Y947" s="51" t="str">
        <f>IF(NOTA[[#This Row],[JUMLAH]]="","",(NOTA[[#This Row],[JUMLAH]]-NOTA[[#This Row],[DISC 1-]])*NOTA[[#This Row],[DISC 2]])</f>
        <v/>
      </c>
      <c r="Z947" s="51" t="str">
        <f>IF(NOTA[[#This Row],[JUMLAH]]="","",NOTA[[#This Row],[DISC 1-]]+NOTA[[#This Row],[DISC 2-]])</f>
        <v/>
      </c>
      <c r="AA947" s="51" t="str">
        <f>IF(NOTA[[#This Row],[JUMLAH]]="","",NOTA[[#This Row],[JUMLAH]]-NOTA[[#This Row],[DISC]])</f>
        <v/>
      </c>
      <c r="AB947" s="51"/>
      <c r="AC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51" t="str">
        <f>IF(OR(NOTA[[#This Row],[QTY]]="",NOTA[[#This Row],[HARGA SATUAN]]="",),"",NOTA[[#This Row],[QTY]]*NOTA[[#This Row],[HARGA SATUAN]])</f>
        <v/>
      </c>
      <c r="AG947" s="40" t="str">
        <f ca="1">IF(NOTA[ID_H]="","",INDEX(NOTA[TANGGAL],MATCH(,INDIRECT(ADDRESS(ROW(NOTA[TANGGAL]),COLUMN(NOTA[TANGGAL]))&amp;":"&amp;ADDRESS(ROW(),COLUMN(NOTA[TANGGAL]))),-1)))</f>
        <v/>
      </c>
      <c r="AH947" s="42" t="str">
        <f ca="1">IF(NOTA[[#This Row],[NAMA BARANG]]="","",INDEX(NOTA[SUPPLIER],MATCH(,INDIRECT(ADDRESS(ROW(NOTA[ID]),COLUMN(NOTA[ID]))&amp;":"&amp;ADDRESS(ROW(),COLUMN(NOTA[ID]))),-1)))</f>
        <v/>
      </c>
      <c r="AI947" s="42" t="str">
        <f ca="1">IF(NOTA[[#This Row],[ID_H]]="","",IF(NOTA[[#This Row],[FAKTUR]]="",INDIRECT(ADDRESS(ROW()-1,COLUMN())),NOTA[[#This Row],[FAKTUR]]))</f>
        <v/>
      </c>
      <c r="AJ947" s="39" t="str">
        <f ca="1">IF(NOTA[[#This Row],[ID]]="","",COUNTIF(NOTA[ID_H],NOTA[[#This Row],[ID_H]]))</f>
        <v/>
      </c>
      <c r="AK947" s="39" t="str">
        <f ca="1">IF(NOTA[[#This Row],[TGL.NOTA]]="",IF(NOTA[[#This Row],[SUPPLIER_H]]="","",AK946),MONTH(NOTA[[#This Row],[TGL.NOTA]]))</f>
        <v/>
      </c>
      <c r="AL947" s="39" t="str">
        <f>LOWER(SUBSTITUTE(SUBSTITUTE(SUBSTITUTE(SUBSTITUTE(SUBSTITUTE(SUBSTITUTE(SUBSTITUTE(SUBSTITUTE(SUBSTITUTE(NOTA[NAMA BARANG]," ",),".",""),"-",""),"(",""),")",""),",",""),"/",""),"""",""),"+",""))</f>
        <v/>
      </c>
      <c r="AM9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39" t="str">
        <f>IF(NOTA[[#This Row],[CONCAT4]]="","",_xlfn.IFNA(MATCH(NOTA[[#This Row],[CONCAT4]],[2]!RAW[CONCAT_H],0),FALSE))</f>
        <v/>
      </c>
      <c r="AQ947" s="39" t="str">
        <f>IF(NOTA[[#This Row],[CONCAT1]]="","",MATCH(NOTA[[#This Row],[CONCAT1]],[3]!db[NB NOTA_C],0))</f>
        <v/>
      </c>
      <c r="AR947" s="39" t="str">
        <f>IF(NOTA[[#This Row],[QTY/ CTN]]="","",TRUE)</f>
        <v/>
      </c>
      <c r="AS947" s="39" t="str">
        <f ca="1">IF(NOTA[[#This Row],[ID_H]]="","",IF(NOTA[[#This Row],[Column3]]=TRUE,NOTA[[#This Row],[QTY/ CTN]],INDEX([3]!db[QTY/ CTN],NOTA[[#This Row],[//DB]])))</f>
        <v/>
      </c>
      <c r="AT9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7" s="39" t="str">
        <f ca="1">IF(NOTA[[#This Row],[ID_H]]="","",MATCH(NOTA[[#This Row],[NB NOTA_C_QTY]],[4]!db[NB NOTA_C_QTY+F],0))</f>
        <v/>
      </c>
      <c r="AV947" s="55" t="str">
        <f ca="1">IF(NOTA[[#This Row],[NB NOTA_C_QTY]]="","",ROW()-2)</f>
        <v/>
      </c>
    </row>
    <row r="948" spans="1:48" ht="20.100000000000001" customHeight="1" x14ac:dyDescent="0.25">
      <c r="A9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39" t="str">
        <f>IF(NOTA[[#This Row],[ID_P]]="","",MATCH(NOTA[[#This Row],[ID_P]],[1]!B_MSK[N_ID],0))</f>
        <v/>
      </c>
      <c r="D948" s="39" t="str">
        <f ca="1">IF(NOTA[[#This Row],[NAMA BARANG]]="","",INDEX(NOTA[ID],MATCH(,INDIRECT(ADDRESS(ROW(NOTA[ID]),COLUMN(NOTA[ID]))&amp;":"&amp;ADDRESS(ROW(),COLUMN(NOTA[ID]))),-1)))</f>
        <v/>
      </c>
      <c r="E948" s="47"/>
      <c r="H948" s="48"/>
      <c r="N948" s="39"/>
      <c r="Q948" s="43"/>
      <c r="R948" s="49"/>
      <c r="S948" s="50"/>
      <c r="U948" s="51"/>
      <c r="V948" s="46"/>
      <c r="W948" s="51" t="str">
        <f>IF(NOTA[[#This Row],[HARGA/ CTN]]="",NOTA[[#This Row],[JUMLAH_H]],NOTA[[#This Row],[HARGA/ CTN]]*IF(NOTA[[#This Row],[C]]="",0,NOTA[[#This Row],[C]]))</f>
        <v/>
      </c>
      <c r="X948" s="51" t="str">
        <f>IF(NOTA[[#This Row],[JUMLAH]]="","",NOTA[[#This Row],[JUMLAH]]*NOTA[[#This Row],[DISC 1]])</f>
        <v/>
      </c>
      <c r="Y948" s="51" t="str">
        <f>IF(NOTA[[#This Row],[JUMLAH]]="","",(NOTA[[#This Row],[JUMLAH]]-NOTA[[#This Row],[DISC 1-]])*NOTA[[#This Row],[DISC 2]])</f>
        <v/>
      </c>
      <c r="Z948" s="51" t="str">
        <f>IF(NOTA[[#This Row],[JUMLAH]]="","",NOTA[[#This Row],[DISC 1-]]+NOTA[[#This Row],[DISC 2-]])</f>
        <v/>
      </c>
      <c r="AA948" s="51" t="str">
        <f>IF(NOTA[[#This Row],[JUMLAH]]="","",NOTA[[#This Row],[JUMLAH]]-NOTA[[#This Row],[DISC]])</f>
        <v/>
      </c>
      <c r="AB948" s="51"/>
      <c r="AC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51" t="str">
        <f>IF(OR(NOTA[[#This Row],[QTY]]="",NOTA[[#This Row],[HARGA SATUAN]]="",),"",NOTA[[#This Row],[QTY]]*NOTA[[#This Row],[HARGA SATUAN]])</f>
        <v/>
      </c>
      <c r="AG948" s="40" t="str">
        <f ca="1">IF(NOTA[ID_H]="","",INDEX(NOTA[TANGGAL],MATCH(,INDIRECT(ADDRESS(ROW(NOTA[TANGGAL]),COLUMN(NOTA[TANGGAL]))&amp;":"&amp;ADDRESS(ROW(),COLUMN(NOTA[TANGGAL]))),-1)))</f>
        <v/>
      </c>
      <c r="AH948" s="42" t="str">
        <f ca="1">IF(NOTA[[#This Row],[NAMA BARANG]]="","",INDEX(NOTA[SUPPLIER],MATCH(,INDIRECT(ADDRESS(ROW(NOTA[ID]),COLUMN(NOTA[ID]))&amp;":"&amp;ADDRESS(ROW(),COLUMN(NOTA[ID]))),-1)))</f>
        <v/>
      </c>
      <c r="AI948" s="42" t="str">
        <f ca="1">IF(NOTA[[#This Row],[ID_H]]="","",IF(NOTA[[#This Row],[FAKTUR]]="",INDIRECT(ADDRESS(ROW()-1,COLUMN())),NOTA[[#This Row],[FAKTUR]]))</f>
        <v/>
      </c>
      <c r="AJ948" s="39" t="str">
        <f ca="1">IF(NOTA[[#This Row],[ID]]="","",COUNTIF(NOTA[ID_H],NOTA[[#This Row],[ID_H]]))</f>
        <v/>
      </c>
      <c r="AK948" s="39" t="str">
        <f ca="1">IF(NOTA[[#This Row],[TGL.NOTA]]="",IF(NOTA[[#This Row],[SUPPLIER_H]]="","",AK947),MONTH(NOTA[[#This Row],[TGL.NOTA]]))</f>
        <v/>
      </c>
      <c r="AL948" s="39" t="str">
        <f>LOWER(SUBSTITUTE(SUBSTITUTE(SUBSTITUTE(SUBSTITUTE(SUBSTITUTE(SUBSTITUTE(SUBSTITUTE(SUBSTITUTE(SUBSTITUTE(NOTA[NAMA BARANG]," ",),".",""),"-",""),"(",""),")",""),",",""),"/",""),"""",""),"+",""))</f>
        <v/>
      </c>
      <c r="AM9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8" s="39" t="str">
        <f>IF(NOTA[[#This Row],[CONCAT4]]="","",_xlfn.IFNA(MATCH(NOTA[[#This Row],[CONCAT4]],[2]!RAW[CONCAT_H],0),FALSE))</f>
        <v/>
      </c>
      <c r="AQ948" s="39" t="str">
        <f>IF(NOTA[[#This Row],[CONCAT1]]="","",MATCH(NOTA[[#This Row],[CONCAT1]],[3]!db[NB NOTA_C],0))</f>
        <v/>
      </c>
      <c r="AR948" s="39" t="str">
        <f>IF(NOTA[[#This Row],[QTY/ CTN]]="","",TRUE)</f>
        <v/>
      </c>
      <c r="AS948" s="39" t="str">
        <f ca="1">IF(NOTA[[#This Row],[ID_H]]="","",IF(NOTA[[#This Row],[Column3]]=TRUE,NOTA[[#This Row],[QTY/ CTN]],INDEX([3]!db[QTY/ CTN],NOTA[[#This Row],[//DB]])))</f>
        <v/>
      </c>
      <c r="AT9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8" s="39" t="str">
        <f ca="1">IF(NOTA[[#This Row],[ID_H]]="","",MATCH(NOTA[[#This Row],[NB NOTA_C_QTY]],[4]!db[NB NOTA_C_QTY+F],0))</f>
        <v/>
      </c>
      <c r="AV948" s="55" t="str">
        <f ca="1">IF(NOTA[[#This Row],[NB NOTA_C_QTY]]="","",ROW()-2)</f>
        <v/>
      </c>
    </row>
    <row r="949" spans="1:48" ht="20.100000000000001" customHeight="1" x14ac:dyDescent="0.25">
      <c r="A9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39" t="str">
        <f>IF(NOTA[[#This Row],[ID_P]]="","",MATCH(NOTA[[#This Row],[ID_P]],[1]!B_MSK[N_ID],0))</f>
        <v/>
      </c>
      <c r="D949" s="39" t="str">
        <f ca="1">IF(NOTA[[#This Row],[NAMA BARANG]]="","",INDEX(NOTA[ID],MATCH(,INDIRECT(ADDRESS(ROW(NOTA[ID]),COLUMN(NOTA[ID]))&amp;":"&amp;ADDRESS(ROW(),COLUMN(NOTA[ID]))),-1)))</f>
        <v/>
      </c>
      <c r="E949" s="47"/>
      <c r="H949" s="48"/>
      <c r="N949" s="39"/>
      <c r="Q949" s="43"/>
      <c r="R949" s="49"/>
      <c r="S949" s="50"/>
      <c r="U949" s="51"/>
      <c r="V949" s="46"/>
      <c r="W949" s="51" t="str">
        <f>IF(NOTA[[#This Row],[HARGA/ CTN]]="",NOTA[[#This Row],[JUMLAH_H]],NOTA[[#This Row],[HARGA/ CTN]]*IF(NOTA[[#This Row],[C]]="",0,NOTA[[#This Row],[C]]))</f>
        <v/>
      </c>
      <c r="X949" s="51" t="str">
        <f>IF(NOTA[[#This Row],[JUMLAH]]="","",NOTA[[#This Row],[JUMLAH]]*NOTA[[#This Row],[DISC 1]])</f>
        <v/>
      </c>
      <c r="Y949" s="51" t="str">
        <f>IF(NOTA[[#This Row],[JUMLAH]]="","",(NOTA[[#This Row],[JUMLAH]]-NOTA[[#This Row],[DISC 1-]])*NOTA[[#This Row],[DISC 2]])</f>
        <v/>
      </c>
      <c r="Z949" s="51" t="str">
        <f>IF(NOTA[[#This Row],[JUMLAH]]="","",NOTA[[#This Row],[DISC 1-]]+NOTA[[#This Row],[DISC 2-]])</f>
        <v/>
      </c>
      <c r="AA949" s="51" t="str">
        <f>IF(NOTA[[#This Row],[JUMLAH]]="","",NOTA[[#This Row],[JUMLAH]]-NOTA[[#This Row],[DISC]])</f>
        <v/>
      </c>
      <c r="AB949" s="51"/>
      <c r="AC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51" t="str">
        <f>IF(OR(NOTA[[#This Row],[QTY]]="",NOTA[[#This Row],[HARGA SATUAN]]="",),"",NOTA[[#This Row],[QTY]]*NOTA[[#This Row],[HARGA SATUAN]])</f>
        <v/>
      </c>
      <c r="AG949" s="40" t="str">
        <f ca="1">IF(NOTA[ID_H]="","",INDEX(NOTA[TANGGAL],MATCH(,INDIRECT(ADDRESS(ROW(NOTA[TANGGAL]),COLUMN(NOTA[TANGGAL]))&amp;":"&amp;ADDRESS(ROW(),COLUMN(NOTA[TANGGAL]))),-1)))</f>
        <v/>
      </c>
      <c r="AH949" s="42" t="str">
        <f ca="1">IF(NOTA[[#This Row],[NAMA BARANG]]="","",INDEX(NOTA[SUPPLIER],MATCH(,INDIRECT(ADDRESS(ROW(NOTA[ID]),COLUMN(NOTA[ID]))&amp;":"&amp;ADDRESS(ROW(),COLUMN(NOTA[ID]))),-1)))</f>
        <v/>
      </c>
      <c r="AI949" s="42" t="str">
        <f ca="1">IF(NOTA[[#This Row],[ID_H]]="","",IF(NOTA[[#This Row],[FAKTUR]]="",INDIRECT(ADDRESS(ROW()-1,COLUMN())),NOTA[[#This Row],[FAKTUR]]))</f>
        <v/>
      </c>
      <c r="AJ949" s="39" t="str">
        <f ca="1">IF(NOTA[[#This Row],[ID]]="","",COUNTIF(NOTA[ID_H],NOTA[[#This Row],[ID_H]]))</f>
        <v/>
      </c>
      <c r="AK949" s="39" t="str">
        <f ca="1">IF(NOTA[[#This Row],[TGL.NOTA]]="",IF(NOTA[[#This Row],[SUPPLIER_H]]="","",AK948),MONTH(NOTA[[#This Row],[TGL.NOTA]]))</f>
        <v/>
      </c>
      <c r="AL949" s="39" t="str">
        <f>LOWER(SUBSTITUTE(SUBSTITUTE(SUBSTITUTE(SUBSTITUTE(SUBSTITUTE(SUBSTITUTE(SUBSTITUTE(SUBSTITUTE(SUBSTITUTE(NOTA[NAMA BARANG]," ",),".",""),"-",""),"(",""),")",""),",",""),"/",""),"""",""),"+",""))</f>
        <v/>
      </c>
      <c r="AM9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39" t="str">
        <f>IF(NOTA[[#This Row],[CONCAT4]]="","",_xlfn.IFNA(MATCH(NOTA[[#This Row],[CONCAT4]],[2]!RAW[CONCAT_H],0),FALSE))</f>
        <v/>
      </c>
      <c r="AQ949" s="39" t="str">
        <f>IF(NOTA[[#This Row],[CONCAT1]]="","",MATCH(NOTA[[#This Row],[CONCAT1]],[3]!db[NB NOTA_C],0))</f>
        <v/>
      </c>
      <c r="AR949" s="39" t="str">
        <f>IF(NOTA[[#This Row],[QTY/ CTN]]="","",TRUE)</f>
        <v/>
      </c>
      <c r="AS949" s="39" t="str">
        <f ca="1">IF(NOTA[[#This Row],[ID_H]]="","",IF(NOTA[[#This Row],[Column3]]=TRUE,NOTA[[#This Row],[QTY/ CTN]],INDEX([3]!db[QTY/ CTN],NOTA[[#This Row],[//DB]])))</f>
        <v/>
      </c>
      <c r="AT9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9" s="39" t="str">
        <f ca="1">IF(NOTA[[#This Row],[ID_H]]="","",MATCH(NOTA[[#This Row],[NB NOTA_C_QTY]],[4]!db[NB NOTA_C_QTY+F],0))</f>
        <v/>
      </c>
      <c r="AV949" s="55" t="str">
        <f ca="1">IF(NOTA[[#This Row],[NB NOTA_C_QTY]]="","",ROW()-2)</f>
        <v/>
      </c>
    </row>
    <row r="950" spans="1:48" ht="20.100000000000001" customHeight="1" x14ac:dyDescent="0.25">
      <c r="A9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39" t="str">
        <f>IF(NOTA[[#This Row],[ID_P]]="","",MATCH(NOTA[[#This Row],[ID_P]],[1]!B_MSK[N_ID],0))</f>
        <v/>
      </c>
      <c r="D950" s="39" t="str">
        <f ca="1">IF(NOTA[[#This Row],[NAMA BARANG]]="","",INDEX(NOTA[ID],MATCH(,INDIRECT(ADDRESS(ROW(NOTA[ID]),COLUMN(NOTA[ID]))&amp;":"&amp;ADDRESS(ROW(),COLUMN(NOTA[ID]))),-1)))</f>
        <v/>
      </c>
      <c r="E950" s="47"/>
      <c r="H950" s="48"/>
      <c r="N950" s="39"/>
      <c r="Q950" s="43"/>
      <c r="R950" s="49"/>
      <c r="S950" s="50"/>
      <c r="U950" s="51"/>
      <c r="V950" s="46"/>
      <c r="W950" s="51" t="str">
        <f>IF(NOTA[[#This Row],[HARGA/ CTN]]="",NOTA[[#This Row],[JUMLAH_H]],NOTA[[#This Row],[HARGA/ CTN]]*IF(NOTA[[#This Row],[C]]="",0,NOTA[[#This Row],[C]]))</f>
        <v/>
      </c>
      <c r="X950" s="51" t="str">
        <f>IF(NOTA[[#This Row],[JUMLAH]]="","",NOTA[[#This Row],[JUMLAH]]*NOTA[[#This Row],[DISC 1]])</f>
        <v/>
      </c>
      <c r="Y950" s="51" t="str">
        <f>IF(NOTA[[#This Row],[JUMLAH]]="","",(NOTA[[#This Row],[JUMLAH]]-NOTA[[#This Row],[DISC 1-]])*NOTA[[#This Row],[DISC 2]])</f>
        <v/>
      </c>
      <c r="Z950" s="51" t="str">
        <f>IF(NOTA[[#This Row],[JUMLAH]]="","",NOTA[[#This Row],[DISC 1-]]+NOTA[[#This Row],[DISC 2-]])</f>
        <v/>
      </c>
      <c r="AA950" s="51" t="str">
        <f>IF(NOTA[[#This Row],[JUMLAH]]="","",NOTA[[#This Row],[JUMLAH]]-NOTA[[#This Row],[DISC]])</f>
        <v/>
      </c>
      <c r="AB950" s="51"/>
      <c r="AC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51" t="str">
        <f>IF(OR(NOTA[[#This Row],[QTY]]="",NOTA[[#This Row],[HARGA SATUAN]]="",),"",NOTA[[#This Row],[QTY]]*NOTA[[#This Row],[HARGA SATUAN]])</f>
        <v/>
      </c>
      <c r="AG950" s="40" t="str">
        <f ca="1">IF(NOTA[ID_H]="","",INDEX(NOTA[TANGGAL],MATCH(,INDIRECT(ADDRESS(ROW(NOTA[TANGGAL]),COLUMN(NOTA[TANGGAL]))&amp;":"&amp;ADDRESS(ROW(),COLUMN(NOTA[TANGGAL]))),-1)))</f>
        <v/>
      </c>
      <c r="AH950" s="42" t="str">
        <f ca="1">IF(NOTA[[#This Row],[NAMA BARANG]]="","",INDEX(NOTA[SUPPLIER],MATCH(,INDIRECT(ADDRESS(ROW(NOTA[ID]),COLUMN(NOTA[ID]))&amp;":"&amp;ADDRESS(ROW(),COLUMN(NOTA[ID]))),-1)))</f>
        <v/>
      </c>
      <c r="AI950" s="42" t="str">
        <f ca="1">IF(NOTA[[#This Row],[ID_H]]="","",IF(NOTA[[#This Row],[FAKTUR]]="",INDIRECT(ADDRESS(ROW()-1,COLUMN())),NOTA[[#This Row],[FAKTUR]]))</f>
        <v/>
      </c>
      <c r="AJ950" s="39" t="str">
        <f ca="1">IF(NOTA[[#This Row],[ID]]="","",COUNTIF(NOTA[ID_H],NOTA[[#This Row],[ID_H]]))</f>
        <v/>
      </c>
      <c r="AK950" s="39" t="str">
        <f ca="1">IF(NOTA[[#This Row],[TGL.NOTA]]="",IF(NOTA[[#This Row],[SUPPLIER_H]]="","",AK949),MONTH(NOTA[[#This Row],[TGL.NOTA]]))</f>
        <v/>
      </c>
      <c r="AL950" s="39" t="str">
        <f>LOWER(SUBSTITUTE(SUBSTITUTE(SUBSTITUTE(SUBSTITUTE(SUBSTITUTE(SUBSTITUTE(SUBSTITUTE(SUBSTITUTE(SUBSTITUTE(NOTA[NAMA BARANG]," ",),".",""),"-",""),"(",""),")",""),",",""),"/",""),"""",""),"+",""))</f>
        <v/>
      </c>
      <c r="AM9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39" t="str">
        <f>IF(NOTA[[#This Row],[CONCAT4]]="","",_xlfn.IFNA(MATCH(NOTA[[#This Row],[CONCAT4]],[2]!RAW[CONCAT_H],0),FALSE))</f>
        <v/>
      </c>
      <c r="AQ950" s="39" t="str">
        <f>IF(NOTA[[#This Row],[CONCAT1]]="","",MATCH(NOTA[[#This Row],[CONCAT1]],[3]!db[NB NOTA_C],0))</f>
        <v/>
      </c>
      <c r="AR950" s="39" t="str">
        <f>IF(NOTA[[#This Row],[QTY/ CTN]]="","",TRUE)</f>
        <v/>
      </c>
      <c r="AS950" s="39" t="str">
        <f ca="1">IF(NOTA[[#This Row],[ID_H]]="","",IF(NOTA[[#This Row],[Column3]]=TRUE,NOTA[[#This Row],[QTY/ CTN]],INDEX([3]!db[QTY/ CTN],NOTA[[#This Row],[//DB]])))</f>
        <v/>
      </c>
      <c r="AT9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0" s="39" t="str">
        <f ca="1">IF(NOTA[[#This Row],[ID_H]]="","",MATCH(NOTA[[#This Row],[NB NOTA_C_QTY]],[4]!db[NB NOTA_C_QTY+F],0))</f>
        <v/>
      </c>
      <c r="AV950" s="55" t="str">
        <f ca="1">IF(NOTA[[#This Row],[NB NOTA_C_QTY]]="","",ROW()-2)</f>
        <v/>
      </c>
    </row>
    <row r="951" spans="1:48" ht="20.100000000000001" customHeight="1" x14ac:dyDescent="0.25">
      <c r="A9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39" t="str">
        <f>IF(NOTA[[#This Row],[ID_P]]="","",MATCH(NOTA[[#This Row],[ID_P]],[1]!B_MSK[N_ID],0))</f>
        <v/>
      </c>
      <c r="D951" s="39" t="str">
        <f ca="1">IF(NOTA[[#This Row],[NAMA BARANG]]="","",INDEX(NOTA[ID],MATCH(,INDIRECT(ADDRESS(ROW(NOTA[ID]),COLUMN(NOTA[ID]))&amp;":"&amp;ADDRESS(ROW(),COLUMN(NOTA[ID]))),-1)))</f>
        <v/>
      </c>
      <c r="E951" s="47"/>
      <c r="H951" s="48"/>
      <c r="N951" s="39"/>
      <c r="Q951" s="43"/>
      <c r="R951" s="49"/>
      <c r="S951" s="50"/>
      <c r="U951" s="51"/>
      <c r="V951" s="46"/>
      <c r="W951" s="51" t="str">
        <f>IF(NOTA[[#This Row],[HARGA/ CTN]]="",NOTA[[#This Row],[JUMLAH_H]],NOTA[[#This Row],[HARGA/ CTN]]*IF(NOTA[[#This Row],[C]]="",0,NOTA[[#This Row],[C]]))</f>
        <v/>
      </c>
      <c r="X951" s="51" t="str">
        <f>IF(NOTA[[#This Row],[JUMLAH]]="","",NOTA[[#This Row],[JUMLAH]]*NOTA[[#This Row],[DISC 1]])</f>
        <v/>
      </c>
      <c r="Y951" s="51" t="str">
        <f>IF(NOTA[[#This Row],[JUMLAH]]="","",(NOTA[[#This Row],[JUMLAH]]-NOTA[[#This Row],[DISC 1-]])*NOTA[[#This Row],[DISC 2]])</f>
        <v/>
      </c>
      <c r="Z951" s="51" t="str">
        <f>IF(NOTA[[#This Row],[JUMLAH]]="","",NOTA[[#This Row],[DISC 1-]]+NOTA[[#This Row],[DISC 2-]])</f>
        <v/>
      </c>
      <c r="AA951" s="51" t="str">
        <f>IF(NOTA[[#This Row],[JUMLAH]]="","",NOTA[[#This Row],[JUMLAH]]-NOTA[[#This Row],[DISC]])</f>
        <v/>
      </c>
      <c r="AB951" s="51"/>
      <c r="AC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51" t="str">
        <f>IF(OR(NOTA[[#This Row],[QTY]]="",NOTA[[#This Row],[HARGA SATUAN]]="",),"",NOTA[[#This Row],[QTY]]*NOTA[[#This Row],[HARGA SATUAN]])</f>
        <v/>
      </c>
      <c r="AG951" s="40" t="str">
        <f ca="1">IF(NOTA[ID_H]="","",INDEX(NOTA[TANGGAL],MATCH(,INDIRECT(ADDRESS(ROW(NOTA[TANGGAL]),COLUMN(NOTA[TANGGAL]))&amp;":"&amp;ADDRESS(ROW(),COLUMN(NOTA[TANGGAL]))),-1)))</f>
        <v/>
      </c>
      <c r="AH951" s="42" t="str">
        <f ca="1">IF(NOTA[[#This Row],[NAMA BARANG]]="","",INDEX(NOTA[SUPPLIER],MATCH(,INDIRECT(ADDRESS(ROW(NOTA[ID]),COLUMN(NOTA[ID]))&amp;":"&amp;ADDRESS(ROW(),COLUMN(NOTA[ID]))),-1)))</f>
        <v/>
      </c>
      <c r="AI951" s="42" t="str">
        <f ca="1">IF(NOTA[[#This Row],[ID_H]]="","",IF(NOTA[[#This Row],[FAKTUR]]="",INDIRECT(ADDRESS(ROW()-1,COLUMN())),NOTA[[#This Row],[FAKTUR]]))</f>
        <v/>
      </c>
      <c r="AJ951" s="39" t="str">
        <f ca="1">IF(NOTA[[#This Row],[ID]]="","",COUNTIF(NOTA[ID_H],NOTA[[#This Row],[ID_H]]))</f>
        <v/>
      </c>
      <c r="AK951" s="39" t="str">
        <f ca="1">IF(NOTA[[#This Row],[TGL.NOTA]]="",IF(NOTA[[#This Row],[SUPPLIER_H]]="","",AK950),MONTH(NOTA[[#This Row],[TGL.NOTA]]))</f>
        <v/>
      </c>
      <c r="AL951" s="39" t="str">
        <f>LOWER(SUBSTITUTE(SUBSTITUTE(SUBSTITUTE(SUBSTITUTE(SUBSTITUTE(SUBSTITUTE(SUBSTITUTE(SUBSTITUTE(SUBSTITUTE(NOTA[NAMA BARANG]," ",),".",""),"-",""),"(",""),")",""),",",""),"/",""),"""",""),"+",""))</f>
        <v/>
      </c>
      <c r="AM9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39" t="str">
        <f>IF(NOTA[[#This Row],[CONCAT4]]="","",_xlfn.IFNA(MATCH(NOTA[[#This Row],[CONCAT4]],[2]!RAW[CONCAT_H],0),FALSE))</f>
        <v/>
      </c>
      <c r="AQ951" s="39" t="str">
        <f>IF(NOTA[[#This Row],[CONCAT1]]="","",MATCH(NOTA[[#This Row],[CONCAT1]],[3]!db[NB NOTA_C],0))</f>
        <v/>
      </c>
      <c r="AR951" s="39" t="str">
        <f>IF(NOTA[[#This Row],[QTY/ CTN]]="","",TRUE)</f>
        <v/>
      </c>
      <c r="AS951" s="39" t="str">
        <f ca="1">IF(NOTA[[#This Row],[ID_H]]="","",IF(NOTA[[#This Row],[Column3]]=TRUE,NOTA[[#This Row],[QTY/ CTN]],INDEX([3]!db[QTY/ CTN],NOTA[[#This Row],[//DB]])))</f>
        <v/>
      </c>
      <c r="AT9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1" s="39" t="str">
        <f ca="1">IF(NOTA[[#This Row],[ID_H]]="","",MATCH(NOTA[[#This Row],[NB NOTA_C_QTY]],[4]!db[NB NOTA_C_QTY+F],0))</f>
        <v/>
      </c>
      <c r="AV951" s="55" t="str">
        <f ca="1">IF(NOTA[[#This Row],[NB NOTA_C_QTY]]="","",ROW()-2)</f>
        <v/>
      </c>
    </row>
    <row r="952" spans="1:48" ht="20.100000000000001" customHeight="1" x14ac:dyDescent="0.25">
      <c r="A9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39" t="str">
        <f>IF(NOTA[[#This Row],[ID_P]]="","",MATCH(NOTA[[#This Row],[ID_P]],[1]!B_MSK[N_ID],0))</f>
        <v/>
      </c>
      <c r="D952" s="39" t="str">
        <f ca="1">IF(NOTA[[#This Row],[NAMA BARANG]]="","",INDEX(NOTA[ID],MATCH(,INDIRECT(ADDRESS(ROW(NOTA[ID]),COLUMN(NOTA[ID]))&amp;":"&amp;ADDRESS(ROW(),COLUMN(NOTA[ID]))),-1)))</f>
        <v/>
      </c>
      <c r="E952" s="47"/>
      <c r="H952" s="48"/>
      <c r="N952" s="39"/>
      <c r="Q952" s="43"/>
      <c r="R952" s="49"/>
      <c r="S952" s="50"/>
      <c r="U952" s="51"/>
      <c r="V952" s="46"/>
      <c r="W952" s="51" t="str">
        <f>IF(NOTA[[#This Row],[HARGA/ CTN]]="",NOTA[[#This Row],[JUMLAH_H]],NOTA[[#This Row],[HARGA/ CTN]]*IF(NOTA[[#This Row],[C]]="",0,NOTA[[#This Row],[C]]))</f>
        <v/>
      </c>
      <c r="X952" s="51" t="str">
        <f>IF(NOTA[[#This Row],[JUMLAH]]="","",NOTA[[#This Row],[JUMLAH]]*NOTA[[#This Row],[DISC 1]])</f>
        <v/>
      </c>
      <c r="Y952" s="51" t="str">
        <f>IF(NOTA[[#This Row],[JUMLAH]]="","",(NOTA[[#This Row],[JUMLAH]]-NOTA[[#This Row],[DISC 1-]])*NOTA[[#This Row],[DISC 2]])</f>
        <v/>
      </c>
      <c r="Z952" s="51" t="str">
        <f>IF(NOTA[[#This Row],[JUMLAH]]="","",NOTA[[#This Row],[DISC 1-]]+NOTA[[#This Row],[DISC 2-]])</f>
        <v/>
      </c>
      <c r="AA952" s="51" t="str">
        <f>IF(NOTA[[#This Row],[JUMLAH]]="","",NOTA[[#This Row],[JUMLAH]]-NOTA[[#This Row],[DISC]])</f>
        <v/>
      </c>
      <c r="AB952" s="51"/>
      <c r="AC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51" t="str">
        <f>IF(OR(NOTA[[#This Row],[QTY]]="",NOTA[[#This Row],[HARGA SATUAN]]="",),"",NOTA[[#This Row],[QTY]]*NOTA[[#This Row],[HARGA SATUAN]])</f>
        <v/>
      </c>
      <c r="AG952" s="40" t="str">
        <f ca="1">IF(NOTA[ID_H]="","",INDEX(NOTA[TANGGAL],MATCH(,INDIRECT(ADDRESS(ROW(NOTA[TANGGAL]),COLUMN(NOTA[TANGGAL]))&amp;":"&amp;ADDRESS(ROW(),COLUMN(NOTA[TANGGAL]))),-1)))</f>
        <v/>
      </c>
      <c r="AH952" s="42" t="str">
        <f ca="1">IF(NOTA[[#This Row],[NAMA BARANG]]="","",INDEX(NOTA[SUPPLIER],MATCH(,INDIRECT(ADDRESS(ROW(NOTA[ID]),COLUMN(NOTA[ID]))&amp;":"&amp;ADDRESS(ROW(),COLUMN(NOTA[ID]))),-1)))</f>
        <v/>
      </c>
      <c r="AI952" s="42" t="str">
        <f ca="1">IF(NOTA[[#This Row],[ID_H]]="","",IF(NOTA[[#This Row],[FAKTUR]]="",INDIRECT(ADDRESS(ROW()-1,COLUMN())),NOTA[[#This Row],[FAKTUR]]))</f>
        <v/>
      </c>
      <c r="AJ952" s="39" t="str">
        <f ca="1">IF(NOTA[[#This Row],[ID]]="","",COUNTIF(NOTA[ID_H],NOTA[[#This Row],[ID_H]]))</f>
        <v/>
      </c>
      <c r="AK952" s="39" t="str">
        <f ca="1">IF(NOTA[[#This Row],[TGL.NOTA]]="",IF(NOTA[[#This Row],[SUPPLIER_H]]="","",AK951),MONTH(NOTA[[#This Row],[TGL.NOTA]]))</f>
        <v/>
      </c>
      <c r="AL952" s="39" t="str">
        <f>LOWER(SUBSTITUTE(SUBSTITUTE(SUBSTITUTE(SUBSTITUTE(SUBSTITUTE(SUBSTITUTE(SUBSTITUTE(SUBSTITUTE(SUBSTITUTE(NOTA[NAMA BARANG]," ",),".",""),"-",""),"(",""),")",""),",",""),"/",""),"""",""),"+",""))</f>
        <v/>
      </c>
      <c r="AM9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39" t="str">
        <f>IF(NOTA[[#This Row],[CONCAT4]]="","",_xlfn.IFNA(MATCH(NOTA[[#This Row],[CONCAT4]],[2]!RAW[CONCAT_H],0),FALSE))</f>
        <v/>
      </c>
      <c r="AQ952" s="39" t="str">
        <f>IF(NOTA[[#This Row],[CONCAT1]]="","",MATCH(NOTA[[#This Row],[CONCAT1]],[3]!db[NB NOTA_C],0))</f>
        <v/>
      </c>
      <c r="AR952" s="39" t="str">
        <f>IF(NOTA[[#This Row],[QTY/ CTN]]="","",TRUE)</f>
        <v/>
      </c>
      <c r="AS952" s="39" t="str">
        <f ca="1">IF(NOTA[[#This Row],[ID_H]]="","",IF(NOTA[[#This Row],[Column3]]=TRUE,NOTA[[#This Row],[QTY/ CTN]],INDEX([3]!db[QTY/ CTN],NOTA[[#This Row],[//DB]])))</f>
        <v/>
      </c>
      <c r="AT9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2" s="39" t="str">
        <f ca="1">IF(NOTA[[#This Row],[ID_H]]="","",MATCH(NOTA[[#This Row],[NB NOTA_C_QTY]],[4]!db[NB NOTA_C_QTY+F],0))</f>
        <v/>
      </c>
      <c r="AV952" s="55" t="str">
        <f ca="1">IF(NOTA[[#This Row],[NB NOTA_C_QTY]]="","",ROW()-2)</f>
        <v/>
      </c>
    </row>
    <row r="953" spans="1:48" ht="20.100000000000001" customHeight="1" x14ac:dyDescent="0.25">
      <c r="A9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39" t="str">
        <f>IF(NOTA[[#This Row],[ID_P]]="","",MATCH(NOTA[[#This Row],[ID_P]],[1]!B_MSK[N_ID],0))</f>
        <v/>
      </c>
      <c r="D953" s="39" t="str">
        <f ca="1">IF(NOTA[[#This Row],[NAMA BARANG]]="","",INDEX(NOTA[ID],MATCH(,INDIRECT(ADDRESS(ROW(NOTA[ID]),COLUMN(NOTA[ID]))&amp;":"&amp;ADDRESS(ROW(),COLUMN(NOTA[ID]))),-1)))</f>
        <v/>
      </c>
      <c r="E953" s="47"/>
      <c r="H953" s="48"/>
      <c r="N953" s="39"/>
      <c r="Q953" s="43"/>
      <c r="R953" s="49"/>
      <c r="S953" s="50"/>
      <c r="U953" s="51"/>
      <c r="V953" s="46"/>
      <c r="W953" s="51" t="str">
        <f>IF(NOTA[[#This Row],[HARGA/ CTN]]="",NOTA[[#This Row],[JUMLAH_H]],NOTA[[#This Row],[HARGA/ CTN]]*IF(NOTA[[#This Row],[C]]="",0,NOTA[[#This Row],[C]]))</f>
        <v/>
      </c>
      <c r="X953" s="51" t="str">
        <f>IF(NOTA[[#This Row],[JUMLAH]]="","",NOTA[[#This Row],[JUMLAH]]*NOTA[[#This Row],[DISC 1]])</f>
        <v/>
      </c>
      <c r="Y953" s="51" t="str">
        <f>IF(NOTA[[#This Row],[JUMLAH]]="","",(NOTA[[#This Row],[JUMLAH]]-NOTA[[#This Row],[DISC 1-]])*NOTA[[#This Row],[DISC 2]])</f>
        <v/>
      </c>
      <c r="Z953" s="51" t="str">
        <f>IF(NOTA[[#This Row],[JUMLAH]]="","",NOTA[[#This Row],[DISC 1-]]+NOTA[[#This Row],[DISC 2-]])</f>
        <v/>
      </c>
      <c r="AA953" s="51" t="str">
        <f>IF(NOTA[[#This Row],[JUMLAH]]="","",NOTA[[#This Row],[JUMLAH]]-NOTA[[#This Row],[DISC]])</f>
        <v/>
      </c>
      <c r="AB953" s="51"/>
      <c r="AC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51" t="str">
        <f>IF(OR(NOTA[[#This Row],[QTY]]="",NOTA[[#This Row],[HARGA SATUAN]]="",),"",NOTA[[#This Row],[QTY]]*NOTA[[#This Row],[HARGA SATUAN]])</f>
        <v/>
      </c>
      <c r="AG953" s="40" t="str">
        <f ca="1">IF(NOTA[ID_H]="","",INDEX(NOTA[TANGGAL],MATCH(,INDIRECT(ADDRESS(ROW(NOTA[TANGGAL]),COLUMN(NOTA[TANGGAL]))&amp;":"&amp;ADDRESS(ROW(),COLUMN(NOTA[TANGGAL]))),-1)))</f>
        <v/>
      </c>
      <c r="AH953" s="42" t="str">
        <f ca="1">IF(NOTA[[#This Row],[NAMA BARANG]]="","",INDEX(NOTA[SUPPLIER],MATCH(,INDIRECT(ADDRESS(ROW(NOTA[ID]),COLUMN(NOTA[ID]))&amp;":"&amp;ADDRESS(ROW(),COLUMN(NOTA[ID]))),-1)))</f>
        <v/>
      </c>
      <c r="AI953" s="42" t="str">
        <f ca="1">IF(NOTA[[#This Row],[ID_H]]="","",IF(NOTA[[#This Row],[FAKTUR]]="",INDIRECT(ADDRESS(ROW()-1,COLUMN())),NOTA[[#This Row],[FAKTUR]]))</f>
        <v/>
      </c>
      <c r="AJ953" s="39" t="str">
        <f ca="1">IF(NOTA[[#This Row],[ID]]="","",COUNTIF(NOTA[ID_H],NOTA[[#This Row],[ID_H]]))</f>
        <v/>
      </c>
      <c r="AK953" s="39" t="str">
        <f ca="1">IF(NOTA[[#This Row],[TGL.NOTA]]="",IF(NOTA[[#This Row],[SUPPLIER_H]]="","",AK952),MONTH(NOTA[[#This Row],[TGL.NOTA]]))</f>
        <v/>
      </c>
      <c r="AL953" s="39" t="str">
        <f>LOWER(SUBSTITUTE(SUBSTITUTE(SUBSTITUTE(SUBSTITUTE(SUBSTITUTE(SUBSTITUTE(SUBSTITUTE(SUBSTITUTE(SUBSTITUTE(NOTA[NAMA BARANG]," ",),".",""),"-",""),"(",""),")",""),",",""),"/",""),"""",""),"+",""))</f>
        <v/>
      </c>
      <c r="AM9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39" t="str">
        <f>IF(NOTA[[#This Row],[CONCAT4]]="","",_xlfn.IFNA(MATCH(NOTA[[#This Row],[CONCAT4]],[2]!RAW[CONCAT_H],0),FALSE))</f>
        <v/>
      </c>
      <c r="AQ953" s="39" t="str">
        <f>IF(NOTA[[#This Row],[CONCAT1]]="","",MATCH(NOTA[[#This Row],[CONCAT1]],[3]!db[NB NOTA_C],0))</f>
        <v/>
      </c>
      <c r="AR953" s="39" t="str">
        <f>IF(NOTA[[#This Row],[QTY/ CTN]]="","",TRUE)</f>
        <v/>
      </c>
      <c r="AS953" s="39" t="str">
        <f ca="1">IF(NOTA[[#This Row],[ID_H]]="","",IF(NOTA[[#This Row],[Column3]]=TRUE,NOTA[[#This Row],[QTY/ CTN]],INDEX([3]!db[QTY/ CTN],NOTA[[#This Row],[//DB]])))</f>
        <v/>
      </c>
      <c r="AT9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3" s="39" t="str">
        <f ca="1">IF(NOTA[[#This Row],[ID_H]]="","",MATCH(NOTA[[#This Row],[NB NOTA_C_QTY]],[4]!db[NB NOTA_C_QTY+F],0))</f>
        <v/>
      </c>
      <c r="AV953" s="55" t="str">
        <f ca="1">IF(NOTA[[#This Row],[NB NOTA_C_QTY]]="","",ROW()-2)</f>
        <v/>
      </c>
    </row>
    <row r="954" spans="1:48" ht="20.100000000000001" customHeight="1" x14ac:dyDescent="0.25">
      <c r="A9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39" t="str">
        <f>IF(NOTA[[#This Row],[ID_P]]="","",MATCH(NOTA[[#This Row],[ID_P]],[1]!B_MSK[N_ID],0))</f>
        <v/>
      </c>
      <c r="D954" s="39" t="str">
        <f ca="1">IF(NOTA[[#This Row],[NAMA BARANG]]="","",INDEX(NOTA[ID],MATCH(,INDIRECT(ADDRESS(ROW(NOTA[ID]),COLUMN(NOTA[ID]))&amp;":"&amp;ADDRESS(ROW(),COLUMN(NOTA[ID]))),-1)))</f>
        <v/>
      </c>
      <c r="E954" s="47"/>
      <c r="H954" s="48"/>
      <c r="N954" s="39"/>
      <c r="Q954" s="43"/>
      <c r="R954" s="49"/>
      <c r="S954" s="50"/>
      <c r="U954" s="51"/>
      <c r="V954" s="46"/>
      <c r="W954" s="51" t="str">
        <f>IF(NOTA[[#This Row],[HARGA/ CTN]]="",NOTA[[#This Row],[JUMLAH_H]],NOTA[[#This Row],[HARGA/ CTN]]*IF(NOTA[[#This Row],[C]]="",0,NOTA[[#This Row],[C]]))</f>
        <v/>
      </c>
      <c r="X954" s="51" t="str">
        <f>IF(NOTA[[#This Row],[JUMLAH]]="","",NOTA[[#This Row],[JUMLAH]]*NOTA[[#This Row],[DISC 1]])</f>
        <v/>
      </c>
      <c r="Y954" s="51" t="str">
        <f>IF(NOTA[[#This Row],[JUMLAH]]="","",(NOTA[[#This Row],[JUMLAH]]-NOTA[[#This Row],[DISC 1-]])*NOTA[[#This Row],[DISC 2]])</f>
        <v/>
      </c>
      <c r="Z954" s="51" t="str">
        <f>IF(NOTA[[#This Row],[JUMLAH]]="","",NOTA[[#This Row],[DISC 1-]]+NOTA[[#This Row],[DISC 2-]])</f>
        <v/>
      </c>
      <c r="AA954" s="51" t="str">
        <f>IF(NOTA[[#This Row],[JUMLAH]]="","",NOTA[[#This Row],[JUMLAH]]-NOTA[[#This Row],[DISC]])</f>
        <v/>
      </c>
      <c r="AB954" s="51"/>
      <c r="AC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51" t="str">
        <f>IF(OR(NOTA[[#This Row],[QTY]]="",NOTA[[#This Row],[HARGA SATUAN]]="",),"",NOTA[[#This Row],[QTY]]*NOTA[[#This Row],[HARGA SATUAN]])</f>
        <v/>
      </c>
      <c r="AG954" s="40" t="str">
        <f ca="1">IF(NOTA[ID_H]="","",INDEX(NOTA[TANGGAL],MATCH(,INDIRECT(ADDRESS(ROW(NOTA[TANGGAL]),COLUMN(NOTA[TANGGAL]))&amp;":"&amp;ADDRESS(ROW(),COLUMN(NOTA[TANGGAL]))),-1)))</f>
        <v/>
      </c>
      <c r="AH954" s="42" t="str">
        <f ca="1">IF(NOTA[[#This Row],[NAMA BARANG]]="","",INDEX(NOTA[SUPPLIER],MATCH(,INDIRECT(ADDRESS(ROW(NOTA[ID]),COLUMN(NOTA[ID]))&amp;":"&amp;ADDRESS(ROW(),COLUMN(NOTA[ID]))),-1)))</f>
        <v/>
      </c>
      <c r="AI954" s="42" t="str">
        <f ca="1">IF(NOTA[[#This Row],[ID_H]]="","",IF(NOTA[[#This Row],[FAKTUR]]="",INDIRECT(ADDRESS(ROW()-1,COLUMN())),NOTA[[#This Row],[FAKTUR]]))</f>
        <v/>
      </c>
      <c r="AJ954" s="39" t="str">
        <f ca="1">IF(NOTA[[#This Row],[ID]]="","",COUNTIF(NOTA[ID_H],NOTA[[#This Row],[ID_H]]))</f>
        <v/>
      </c>
      <c r="AK954" s="39" t="str">
        <f ca="1">IF(NOTA[[#This Row],[TGL.NOTA]]="",IF(NOTA[[#This Row],[SUPPLIER_H]]="","",AK953),MONTH(NOTA[[#This Row],[TGL.NOTA]]))</f>
        <v/>
      </c>
      <c r="AL954" s="39" t="str">
        <f>LOWER(SUBSTITUTE(SUBSTITUTE(SUBSTITUTE(SUBSTITUTE(SUBSTITUTE(SUBSTITUTE(SUBSTITUTE(SUBSTITUTE(SUBSTITUTE(NOTA[NAMA BARANG]," ",),".",""),"-",""),"(",""),")",""),",",""),"/",""),"""",""),"+",""))</f>
        <v/>
      </c>
      <c r="AM9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39" t="str">
        <f>IF(NOTA[[#This Row],[CONCAT4]]="","",_xlfn.IFNA(MATCH(NOTA[[#This Row],[CONCAT4]],[2]!RAW[CONCAT_H],0),FALSE))</f>
        <v/>
      </c>
      <c r="AQ954" s="39" t="str">
        <f>IF(NOTA[[#This Row],[CONCAT1]]="","",MATCH(NOTA[[#This Row],[CONCAT1]],[3]!db[NB NOTA_C],0))</f>
        <v/>
      </c>
      <c r="AR954" s="39" t="str">
        <f>IF(NOTA[[#This Row],[QTY/ CTN]]="","",TRUE)</f>
        <v/>
      </c>
      <c r="AS954" s="39" t="str">
        <f ca="1">IF(NOTA[[#This Row],[ID_H]]="","",IF(NOTA[[#This Row],[Column3]]=TRUE,NOTA[[#This Row],[QTY/ CTN]],INDEX([3]!db[QTY/ CTN],NOTA[[#This Row],[//DB]])))</f>
        <v/>
      </c>
      <c r="AT9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4" s="39" t="str">
        <f ca="1">IF(NOTA[[#This Row],[ID_H]]="","",MATCH(NOTA[[#This Row],[NB NOTA_C_QTY]],[4]!db[NB NOTA_C_QTY+F],0))</f>
        <v/>
      </c>
      <c r="AV954" s="55" t="str">
        <f ca="1">IF(NOTA[[#This Row],[NB NOTA_C_QTY]]="","",ROW()-2)</f>
        <v/>
      </c>
    </row>
    <row r="955" spans="1:48" ht="20.100000000000001" customHeight="1" x14ac:dyDescent="0.25">
      <c r="A9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39" t="str">
        <f>IF(NOTA[[#This Row],[ID_P]]="","",MATCH(NOTA[[#This Row],[ID_P]],[1]!B_MSK[N_ID],0))</f>
        <v/>
      </c>
      <c r="D955" s="39" t="str">
        <f ca="1">IF(NOTA[[#This Row],[NAMA BARANG]]="","",INDEX(NOTA[ID],MATCH(,INDIRECT(ADDRESS(ROW(NOTA[ID]),COLUMN(NOTA[ID]))&amp;":"&amp;ADDRESS(ROW(),COLUMN(NOTA[ID]))),-1)))</f>
        <v/>
      </c>
      <c r="E955" s="47"/>
      <c r="H955" s="48"/>
      <c r="N955" s="39"/>
      <c r="Q955" s="43"/>
      <c r="R955" s="49"/>
      <c r="S955" s="50"/>
      <c r="U955" s="51"/>
      <c r="V955" s="46"/>
      <c r="W955" s="51" t="str">
        <f>IF(NOTA[[#This Row],[HARGA/ CTN]]="",NOTA[[#This Row],[JUMLAH_H]],NOTA[[#This Row],[HARGA/ CTN]]*IF(NOTA[[#This Row],[C]]="",0,NOTA[[#This Row],[C]]))</f>
        <v/>
      </c>
      <c r="X955" s="51" t="str">
        <f>IF(NOTA[[#This Row],[JUMLAH]]="","",NOTA[[#This Row],[JUMLAH]]*NOTA[[#This Row],[DISC 1]])</f>
        <v/>
      </c>
      <c r="Y955" s="51" t="str">
        <f>IF(NOTA[[#This Row],[JUMLAH]]="","",(NOTA[[#This Row],[JUMLAH]]-NOTA[[#This Row],[DISC 1-]])*NOTA[[#This Row],[DISC 2]])</f>
        <v/>
      </c>
      <c r="Z955" s="51" t="str">
        <f>IF(NOTA[[#This Row],[JUMLAH]]="","",NOTA[[#This Row],[DISC 1-]]+NOTA[[#This Row],[DISC 2-]])</f>
        <v/>
      </c>
      <c r="AA955" s="51" t="str">
        <f>IF(NOTA[[#This Row],[JUMLAH]]="","",NOTA[[#This Row],[JUMLAH]]-NOTA[[#This Row],[DISC]])</f>
        <v/>
      </c>
      <c r="AB955" s="51"/>
      <c r="AC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51" t="str">
        <f>IF(OR(NOTA[[#This Row],[QTY]]="",NOTA[[#This Row],[HARGA SATUAN]]="",),"",NOTA[[#This Row],[QTY]]*NOTA[[#This Row],[HARGA SATUAN]])</f>
        <v/>
      </c>
      <c r="AG955" s="40" t="str">
        <f ca="1">IF(NOTA[ID_H]="","",INDEX(NOTA[TANGGAL],MATCH(,INDIRECT(ADDRESS(ROW(NOTA[TANGGAL]),COLUMN(NOTA[TANGGAL]))&amp;":"&amp;ADDRESS(ROW(),COLUMN(NOTA[TANGGAL]))),-1)))</f>
        <v/>
      </c>
      <c r="AH955" s="42" t="str">
        <f ca="1">IF(NOTA[[#This Row],[NAMA BARANG]]="","",INDEX(NOTA[SUPPLIER],MATCH(,INDIRECT(ADDRESS(ROW(NOTA[ID]),COLUMN(NOTA[ID]))&amp;":"&amp;ADDRESS(ROW(),COLUMN(NOTA[ID]))),-1)))</f>
        <v/>
      </c>
      <c r="AI955" s="42" t="str">
        <f ca="1">IF(NOTA[[#This Row],[ID_H]]="","",IF(NOTA[[#This Row],[FAKTUR]]="",INDIRECT(ADDRESS(ROW()-1,COLUMN())),NOTA[[#This Row],[FAKTUR]]))</f>
        <v/>
      </c>
      <c r="AJ955" s="39" t="str">
        <f ca="1">IF(NOTA[[#This Row],[ID]]="","",COUNTIF(NOTA[ID_H],NOTA[[#This Row],[ID_H]]))</f>
        <v/>
      </c>
      <c r="AK955" s="39" t="str">
        <f ca="1">IF(NOTA[[#This Row],[TGL.NOTA]]="",IF(NOTA[[#This Row],[SUPPLIER_H]]="","",AK954),MONTH(NOTA[[#This Row],[TGL.NOTA]]))</f>
        <v/>
      </c>
      <c r="AL955" s="39" t="str">
        <f>LOWER(SUBSTITUTE(SUBSTITUTE(SUBSTITUTE(SUBSTITUTE(SUBSTITUTE(SUBSTITUTE(SUBSTITUTE(SUBSTITUTE(SUBSTITUTE(NOTA[NAMA BARANG]," ",),".",""),"-",""),"(",""),")",""),",",""),"/",""),"""",""),"+",""))</f>
        <v/>
      </c>
      <c r="AM9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39" t="str">
        <f>IF(NOTA[[#This Row],[CONCAT4]]="","",_xlfn.IFNA(MATCH(NOTA[[#This Row],[CONCAT4]],[2]!RAW[CONCAT_H],0),FALSE))</f>
        <v/>
      </c>
      <c r="AQ955" s="39" t="str">
        <f>IF(NOTA[[#This Row],[CONCAT1]]="","",MATCH(NOTA[[#This Row],[CONCAT1]],[3]!db[NB NOTA_C],0))</f>
        <v/>
      </c>
      <c r="AR955" s="39" t="str">
        <f>IF(NOTA[[#This Row],[QTY/ CTN]]="","",TRUE)</f>
        <v/>
      </c>
      <c r="AS955" s="39" t="str">
        <f ca="1">IF(NOTA[[#This Row],[ID_H]]="","",IF(NOTA[[#This Row],[Column3]]=TRUE,NOTA[[#This Row],[QTY/ CTN]],INDEX([3]!db[QTY/ CTN],NOTA[[#This Row],[//DB]])))</f>
        <v/>
      </c>
      <c r="AT9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5" s="39" t="str">
        <f ca="1">IF(NOTA[[#This Row],[ID_H]]="","",MATCH(NOTA[[#This Row],[NB NOTA_C_QTY]],[4]!db[NB NOTA_C_QTY+F],0))</f>
        <v/>
      </c>
      <c r="AV955" s="55" t="str">
        <f ca="1">IF(NOTA[[#This Row],[NB NOTA_C_QTY]]="","",ROW()-2)</f>
        <v/>
      </c>
    </row>
    <row r="956" spans="1:48" ht="20.100000000000001" customHeight="1" x14ac:dyDescent="0.25">
      <c r="A9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39" t="str">
        <f>IF(NOTA[[#This Row],[ID_P]]="","",MATCH(NOTA[[#This Row],[ID_P]],[1]!B_MSK[N_ID],0))</f>
        <v/>
      </c>
      <c r="D956" s="39" t="str">
        <f ca="1">IF(NOTA[[#This Row],[NAMA BARANG]]="","",INDEX(NOTA[ID],MATCH(,INDIRECT(ADDRESS(ROW(NOTA[ID]),COLUMN(NOTA[ID]))&amp;":"&amp;ADDRESS(ROW(),COLUMN(NOTA[ID]))),-1)))</f>
        <v/>
      </c>
      <c r="E956" s="47"/>
      <c r="H956" s="48"/>
      <c r="N956" s="39"/>
      <c r="Q956" s="43"/>
      <c r="R956" s="49"/>
      <c r="S956" s="50"/>
      <c r="U956" s="51"/>
      <c r="V956" s="46"/>
      <c r="W956" s="51" t="str">
        <f>IF(NOTA[[#This Row],[HARGA/ CTN]]="",NOTA[[#This Row],[JUMLAH_H]],NOTA[[#This Row],[HARGA/ CTN]]*IF(NOTA[[#This Row],[C]]="",0,NOTA[[#This Row],[C]]))</f>
        <v/>
      </c>
      <c r="X956" s="51" t="str">
        <f>IF(NOTA[[#This Row],[JUMLAH]]="","",NOTA[[#This Row],[JUMLAH]]*NOTA[[#This Row],[DISC 1]])</f>
        <v/>
      </c>
      <c r="Y956" s="51" t="str">
        <f>IF(NOTA[[#This Row],[JUMLAH]]="","",(NOTA[[#This Row],[JUMLAH]]-NOTA[[#This Row],[DISC 1-]])*NOTA[[#This Row],[DISC 2]])</f>
        <v/>
      </c>
      <c r="Z956" s="51" t="str">
        <f>IF(NOTA[[#This Row],[JUMLAH]]="","",NOTA[[#This Row],[DISC 1-]]+NOTA[[#This Row],[DISC 2-]])</f>
        <v/>
      </c>
      <c r="AA956" s="51" t="str">
        <f>IF(NOTA[[#This Row],[JUMLAH]]="","",NOTA[[#This Row],[JUMLAH]]-NOTA[[#This Row],[DISC]])</f>
        <v/>
      </c>
      <c r="AB956" s="51"/>
      <c r="AC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51" t="str">
        <f>IF(OR(NOTA[[#This Row],[QTY]]="",NOTA[[#This Row],[HARGA SATUAN]]="",),"",NOTA[[#This Row],[QTY]]*NOTA[[#This Row],[HARGA SATUAN]])</f>
        <v/>
      </c>
      <c r="AG956" s="40" t="str">
        <f ca="1">IF(NOTA[ID_H]="","",INDEX(NOTA[TANGGAL],MATCH(,INDIRECT(ADDRESS(ROW(NOTA[TANGGAL]),COLUMN(NOTA[TANGGAL]))&amp;":"&amp;ADDRESS(ROW(),COLUMN(NOTA[TANGGAL]))),-1)))</f>
        <v/>
      </c>
      <c r="AH956" s="42" t="str">
        <f ca="1">IF(NOTA[[#This Row],[NAMA BARANG]]="","",INDEX(NOTA[SUPPLIER],MATCH(,INDIRECT(ADDRESS(ROW(NOTA[ID]),COLUMN(NOTA[ID]))&amp;":"&amp;ADDRESS(ROW(),COLUMN(NOTA[ID]))),-1)))</f>
        <v/>
      </c>
      <c r="AI956" s="42" t="str">
        <f ca="1">IF(NOTA[[#This Row],[ID_H]]="","",IF(NOTA[[#This Row],[FAKTUR]]="",INDIRECT(ADDRESS(ROW()-1,COLUMN())),NOTA[[#This Row],[FAKTUR]]))</f>
        <v/>
      </c>
      <c r="AJ956" s="39" t="str">
        <f ca="1">IF(NOTA[[#This Row],[ID]]="","",COUNTIF(NOTA[ID_H],NOTA[[#This Row],[ID_H]]))</f>
        <v/>
      </c>
      <c r="AK956" s="39" t="str">
        <f ca="1">IF(NOTA[[#This Row],[TGL.NOTA]]="",IF(NOTA[[#This Row],[SUPPLIER_H]]="","",AK955),MONTH(NOTA[[#This Row],[TGL.NOTA]]))</f>
        <v/>
      </c>
      <c r="AL956" s="39" t="str">
        <f>LOWER(SUBSTITUTE(SUBSTITUTE(SUBSTITUTE(SUBSTITUTE(SUBSTITUTE(SUBSTITUTE(SUBSTITUTE(SUBSTITUTE(SUBSTITUTE(NOTA[NAMA BARANG]," ",),".",""),"-",""),"(",""),")",""),",",""),"/",""),"""",""),"+",""))</f>
        <v/>
      </c>
      <c r="AM9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39" t="str">
        <f>IF(NOTA[[#This Row],[CONCAT4]]="","",_xlfn.IFNA(MATCH(NOTA[[#This Row],[CONCAT4]],[2]!RAW[CONCAT_H],0),FALSE))</f>
        <v/>
      </c>
      <c r="AQ956" s="39" t="str">
        <f>IF(NOTA[[#This Row],[CONCAT1]]="","",MATCH(NOTA[[#This Row],[CONCAT1]],[3]!db[NB NOTA_C],0))</f>
        <v/>
      </c>
      <c r="AR956" s="39" t="str">
        <f>IF(NOTA[[#This Row],[QTY/ CTN]]="","",TRUE)</f>
        <v/>
      </c>
      <c r="AS956" s="39" t="str">
        <f ca="1">IF(NOTA[[#This Row],[ID_H]]="","",IF(NOTA[[#This Row],[Column3]]=TRUE,NOTA[[#This Row],[QTY/ CTN]],INDEX([3]!db[QTY/ CTN],NOTA[[#This Row],[//DB]])))</f>
        <v/>
      </c>
      <c r="AT9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6" s="39" t="str">
        <f ca="1">IF(NOTA[[#This Row],[ID_H]]="","",MATCH(NOTA[[#This Row],[NB NOTA_C_QTY]],[4]!db[NB NOTA_C_QTY+F],0))</f>
        <v/>
      </c>
      <c r="AV956" s="55" t="str">
        <f ca="1">IF(NOTA[[#This Row],[NB NOTA_C_QTY]]="","",ROW()-2)</f>
        <v/>
      </c>
    </row>
    <row r="957" spans="1:48" ht="20.100000000000001" customHeight="1" x14ac:dyDescent="0.25">
      <c r="A9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39" t="str">
        <f>IF(NOTA[[#This Row],[ID_P]]="","",MATCH(NOTA[[#This Row],[ID_P]],[1]!B_MSK[N_ID],0))</f>
        <v/>
      </c>
      <c r="D957" s="39" t="str">
        <f ca="1">IF(NOTA[[#This Row],[NAMA BARANG]]="","",INDEX(NOTA[ID],MATCH(,INDIRECT(ADDRESS(ROW(NOTA[ID]),COLUMN(NOTA[ID]))&amp;":"&amp;ADDRESS(ROW(),COLUMN(NOTA[ID]))),-1)))</f>
        <v/>
      </c>
      <c r="E957" s="47"/>
      <c r="H957" s="48"/>
      <c r="N957" s="39"/>
      <c r="Q957" s="43"/>
      <c r="R957" s="49"/>
      <c r="S957" s="50"/>
      <c r="U957" s="51"/>
      <c r="V957" s="46"/>
      <c r="W957" s="51" t="str">
        <f>IF(NOTA[[#This Row],[HARGA/ CTN]]="",NOTA[[#This Row],[JUMLAH_H]],NOTA[[#This Row],[HARGA/ CTN]]*IF(NOTA[[#This Row],[C]]="",0,NOTA[[#This Row],[C]]))</f>
        <v/>
      </c>
      <c r="X957" s="51" t="str">
        <f>IF(NOTA[[#This Row],[JUMLAH]]="","",NOTA[[#This Row],[JUMLAH]]*NOTA[[#This Row],[DISC 1]])</f>
        <v/>
      </c>
      <c r="Y957" s="51" t="str">
        <f>IF(NOTA[[#This Row],[JUMLAH]]="","",(NOTA[[#This Row],[JUMLAH]]-NOTA[[#This Row],[DISC 1-]])*NOTA[[#This Row],[DISC 2]])</f>
        <v/>
      </c>
      <c r="Z957" s="51" t="str">
        <f>IF(NOTA[[#This Row],[JUMLAH]]="","",NOTA[[#This Row],[DISC 1-]]+NOTA[[#This Row],[DISC 2-]])</f>
        <v/>
      </c>
      <c r="AA957" s="51" t="str">
        <f>IF(NOTA[[#This Row],[JUMLAH]]="","",NOTA[[#This Row],[JUMLAH]]-NOTA[[#This Row],[DISC]])</f>
        <v/>
      </c>
      <c r="AB957" s="51"/>
      <c r="AC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51" t="str">
        <f>IF(OR(NOTA[[#This Row],[QTY]]="",NOTA[[#This Row],[HARGA SATUAN]]="",),"",NOTA[[#This Row],[QTY]]*NOTA[[#This Row],[HARGA SATUAN]])</f>
        <v/>
      </c>
      <c r="AG957" s="40" t="str">
        <f ca="1">IF(NOTA[ID_H]="","",INDEX(NOTA[TANGGAL],MATCH(,INDIRECT(ADDRESS(ROW(NOTA[TANGGAL]),COLUMN(NOTA[TANGGAL]))&amp;":"&amp;ADDRESS(ROW(),COLUMN(NOTA[TANGGAL]))),-1)))</f>
        <v/>
      </c>
      <c r="AH957" s="42" t="str">
        <f ca="1">IF(NOTA[[#This Row],[NAMA BARANG]]="","",INDEX(NOTA[SUPPLIER],MATCH(,INDIRECT(ADDRESS(ROW(NOTA[ID]),COLUMN(NOTA[ID]))&amp;":"&amp;ADDRESS(ROW(),COLUMN(NOTA[ID]))),-1)))</f>
        <v/>
      </c>
      <c r="AI957" s="42" t="str">
        <f ca="1">IF(NOTA[[#This Row],[ID_H]]="","",IF(NOTA[[#This Row],[FAKTUR]]="",INDIRECT(ADDRESS(ROW()-1,COLUMN())),NOTA[[#This Row],[FAKTUR]]))</f>
        <v/>
      </c>
      <c r="AJ957" s="39" t="str">
        <f ca="1">IF(NOTA[[#This Row],[ID]]="","",COUNTIF(NOTA[ID_H],NOTA[[#This Row],[ID_H]]))</f>
        <v/>
      </c>
      <c r="AK957" s="39" t="str">
        <f ca="1">IF(NOTA[[#This Row],[TGL.NOTA]]="",IF(NOTA[[#This Row],[SUPPLIER_H]]="","",AK956),MONTH(NOTA[[#This Row],[TGL.NOTA]]))</f>
        <v/>
      </c>
      <c r="AL957" s="39" t="str">
        <f>LOWER(SUBSTITUTE(SUBSTITUTE(SUBSTITUTE(SUBSTITUTE(SUBSTITUTE(SUBSTITUTE(SUBSTITUTE(SUBSTITUTE(SUBSTITUTE(NOTA[NAMA BARANG]," ",),".",""),"-",""),"(",""),")",""),",",""),"/",""),"""",""),"+",""))</f>
        <v/>
      </c>
      <c r="AM9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7" s="39" t="str">
        <f>IF(NOTA[[#This Row],[CONCAT4]]="","",_xlfn.IFNA(MATCH(NOTA[[#This Row],[CONCAT4]],[2]!RAW[CONCAT_H],0),FALSE))</f>
        <v/>
      </c>
      <c r="AQ957" s="39" t="str">
        <f>IF(NOTA[[#This Row],[CONCAT1]]="","",MATCH(NOTA[[#This Row],[CONCAT1]],[3]!db[NB NOTA_C],0))</f>
        <v/>
      </c>
      <c r="AR957" s="39" t="str">
        <f>IF(NOTA[[#This Row],[QTY/ CTN]]="","",TRUE)</f>
        <v/>
      </c>
      <c r="AS957" s="39" t="str">
        <f ca="1">IF(NOTA[[#This Row],[ID_H]]="","",IF(NOTA[[#This Row],[Column3]]=TRUE,NOTA[[#This Row],[QTY/ CTN]],INDEX([3]!db[QTY/ CTN],NOTA[[#This Row],[//DB]])))</f>
        <v/>
      </c>
      <c r="AT9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7" s="39" t="str">
        <f ca="1">IF(NOTA[[#This Row],[ID_H]]="","",MATCH(NOTA[[#This Row],[NB NOTA_C_QTY]],[4]!db[NB NOTA_C_QTY+F],0))</f>
        <v/>
      </c>
      <c r="AV957" s="55" t="str">
        <f ca="1">IF(NOTA[[#This Row],[NB NOTA_C_QTY]]="","",ROW()-2)</f>
        <v/>
      </c>
    </row>
    <row r="958" spans="1:48" ht="20.100000000000001" customHeight="1" x14ac:dyDescent="0.25">
      <c r="A9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39" t="str">
        <f>IF(NOTA[[#This Row],[ID_P]]="","",MATCH(NOTA[[#This Row],[ID_P]],[1]!B_MSK[N_ID],0))</f>
        <v/>
      </c>
      <c r="D958" s="39" t="str">
        <f ca="1">IF(NOTA[[#This Row],[NAMA BARANG]]="","",INDEX(NOTA[ID],MATCH(,INDIRECT(ADDRESS(ROW(NOTA[ID]),COLUMN(NOTA[ID]))&amp;":"&amp;ADDRESS(ROW(),COLUMN(NOTA[ID]))),-1)))</f>
        <v/>
      </c>
      <c r="E958" s="47"/>
      <c r="H958" s="48"/>
      <c r="N958" s="39"/>
      <c r="Q958" s="43"/>
      <c r="R958" s="49"/>
      <c r="S958" s="50"/>
      <c r="U958" s="51"/>
      <c r="V958" s="46"/>
      <c r="W958" s="51" t="str">
        <f>IF(NOTA[[#This Row],[HARGA/ CTN]]="",NOTA[[#This Row],[JUMLAH_H]],NOTA[[#This Row],[HARGA/ CTN]]*IF(NOTA[[#This Row],[C]]="",0,NOTA[[#This Row],[C]]))</f>
        <v/>
      </c>
      <c r="X958" s="51" t="str">
        <f>IF(NOTA[[#This Row],[JUMLAH]]="","",NOTA[[#This Row],[JUMLAH]]*NOTA[[#This Row],[DISC 1]])</f>
        <v/>
      </c>
      <c r="Y958" s="51" t="str">
        <f>IF(NOTA[[#This Row],[JUMLAH]]="","",(NOTA[[#This Row],[JUMLAH]]-NOTA[[#This Row],[DISC 1-]])*NOTA[[#This Row],[DISC 2]])</f>
        <v/>
      </c>
      <c r="Z958" s="51" t="str">
        <f>IF(NOTA[[#This Row],[JUMLAH]]="","",NOTA[[#This Row],[DISC 1-]]+NOTA[[#This Row],[DISC 2-]])</f>
        <v/>
      </c>
      <c r="AA958" s="51" t="str">
        <f>IF(NOTA[[#This Row],[JUMLAH]]="","",NOTA[[#This Row],[JUMLAH]]-NOTA[[#This Row],[DISC]])</f>
        <v/>
      </c>
      <c r="AB958" s="51"/>
      <c r="AC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51" t="str">
        <f>IF(OR(NOTA[[#This Row],[QTY]]="",NOTA[[#This Row],[HARGA SATUAN]]="",),"",NOTA[[#This Row],[QTY]]*NOTA[[#This Row],[HARGA SATUAN]])</f>
        <v/>
      </c>
      <c r="AG958" s="40" t="str">
        <f ca="1">IF(NOTA[ID_H]="","",INDEX(NOTA[TANGGAL],MATCH(,INDIRECT(ADDRESS(ROW(NOTA[TANGGAL]),COLUMN(NOTA[TANGGAL]))&amp;":"&amp;ADDRESS(ROW(),COLUMN(NOTA[TANGGAL]))),-1)))</f>
        <v/>
      </c>
      <c r="AH958" s="42" t="str">
        <f ca="1">IF(NOTA[[#This Row],[NAMA BARANG]]="","",INDEX(NOTA[SUPPLIER],MATCH(,INDIRECT(ADDRESS(ROW(NOTA[ID]),COLUMN(NOTA[ID]))&amp;":"&amp;ADDRESS(ROW(),COLUMN(NOTA[ID]))),-1)))</f>
        <v/>
      </c>
      <c r="AI958" s="42" t="str">
        <f ca="1">IF(NOTA[[#This Row],[ID_H]]="","",IF(NOTA[[#This Row],[FAKTUR]]="",INDIRECT(ADDRESS(ROW()-1,COLUMN())),NOTA[[#This Row],[FAKTUR]]))</f>
        <v/>
      </c>
      <c r="AJ958" s="39" t="str">
        <f ca="1">IF(NOTA[[#This Row],[ID]]="","",COUNTIF(NOTA[ID_H],NOTA[[#This Row],[ID_H]]))</f>
        <v/>
      </c>
      <c r="AK958" s="39" t="str">
        <f ca="1">IF(NOTA[[#This Row],[TGL.NOTA]]="",IF(NOTA[[#This Row],[SUPPLIER_H]]="","",AK957),MONTH(NOTA[[#This Row],[TGL.NOTA]]))</f>
        <v/>
      </c>
      <c r="AL958" s="39" t="str">
        <f>LOWER(SUBSTITUTE(SUBSTITUTE(SUBSTITUTE(SUBSTITUTE(SUBSTITUTE(SUBSTITUTE(SUBSTITUTE(SUBSTITUTE(SUBSTITUTE(NOTA[NAMA BARANG]," ",),".",""),"-",""),"(",""),")",""),",",""),"/",""),"""",""),"+",""))</f>
        <v/>
      </c>
      <c r="AM9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8" s="39" t="str">
        <f>IF(NOTA[[#This Row],[CONCAT4]]="","",_xlfn.IFNA(MATCH(NOTA[[#This Row],[CONCAT4]],[2]!RAW[CONCAT_H],0),FALSE))</f>
        <v/>
      </c>
      <c r="AQ958" s="39" t="str">
        <f>IF(NOTA[[#This Row],[CONCAT1]]="","",MATCH(NOTA[[#This Row],[CONCAT1]],[3]!db[NB NOTA_C],0))</f>
        <v/>
      </c>
      <c r="AR958" s="39" t="str">
        <f>IF(NOTA[[#This Row],[QTY/ CTN]]="","",TRUE)</f>
        <v/>
      </c>
      <c r="AS958" s="39" t="str">
        <f ca="1">IF(NOTA[[#This Row],[ID_H]]="","",IF(NOTA[[#This Row],[Column3]]=TRUE,NOTA[[#This Row],[QTY/ CTN]],INDEX([3]!db[QTY/ CTN],NOTA[[#This Row],[//DB]])))</f>
        <v/>
      </c>
      <c r="AT9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8" s="39" t="str">
        <f ca="1">IF(NOTA[[#This Row],[ID_H]]="","",MATCH(NOTA[[#This Row],[NB NOTA_C_QTY]],[4]!db[NB NOTA_C_QTY+F],0))</f>
        <v/>
      </c>
      <c r="AV958" s="55" t="str">
        <f ca="1">IF(NOTA[[#This Row],[NB NOTA_C_QTY]]="","",ROW()-2)</f>
        <v/>
      </c>
    </row>
    <row r="959" spans="1:48" ht="20.100000000000001" customHeight="1" x14ac:dyDescent="0.25">
      <c r="A9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39" t="str">
        <f>IF(NOTA[[#This Row],[ID_P]]="","",MATCH(NOTA[[#This Row],[ID_P]],[1]!B_MSK[N_ID],0))</f>
        <v/>
      </c>
      <c r="D959" s="39" t="str">
        <f ca="1">IF(NOTA[[#This Row],[NAMA BARANG]]="","",INDEX(NOTA[ID],MATCH(,INDIRECT(ADDRESS(ROW(NOTA[ID]),COLUMN(NOTA[ID]))&amp;":"&amp;ADDRESS(ROW(),COLUMN(NOTA[ID]))),-1)))</f>
        <v/>
      </c>
      <c r="E959" s="47"/>
      <c r="H959" s="48"/>
      <c r="N959" s="39"/>
      <c r="Q959" s="43"/>
      <c r="R959" s="49"/>
      <c r="S959" s="50"/>
      <c r="U959" s="51"/>
      <c r="V959" s="46"/>
      <c r="W959" s="51" t="str">
        <f>IF(NOTA[[#This Row],[HARGA/ CTN]]="",NOTA[[#This Row],[JUMLAH_H]],NOTA[[#This Row],[HARGA/ CTN]]*IF(NOTA[[#This Row],[C]]="",0,NOTA[[#This Row],[C]]))</f>
        <v/>
      </c>
      <c r="X959" s="51" t="str">
        <f>IF(NOTA[[#This Row],[JUMLAH]]="","",NOTA[[#This Row],[JUMLAH]]*NOTA[[#This Row],[DISC 1]])</f>
        <v/>
      </c>
      <c r="Y959" s="51" t="str">
        <f>IF(NOTA[[#This Row],[JUMLAH]]="","",(NOTA[[#This Row],[JUMLAH]]-NOTA[[#This Row],[DISC 1-]])*NOTA[[#This Row],[DISC 2]])</f>
        <v/>
      </c>
      <c r="Z959" s="51" t="str">
        <f>IF(NOTA[[#This Row],[JUMLAH]]="","",NOTA[[#This Row],[DISC 1-]]+NOTA[[#This Row],[DISC 2-]])</f>
        <v/>
      </c>
      <c r="AA959" s="51" t="str">
        <f>IF(NOTA[[#This Row],[JUMLAH]]="","",NOTA[[#This Row],[JUMLAH]]-NOTA[[#This Row],[DISC]])</f>
        <v/>
      </c>
      <c r="AB959" s="51"/>
      <c r="AC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51" t="str">
        <f>IF(OR(NOTA[[#This Row],[QTY]]="",NOTA[[#This Row],[HARGA SATUAN]]="",),"",NOTA[[#This Row],[QTY]]*NOTA[[#This Row],[HARGA SATUAN]])</f>
        <v/>
      </c>
      <c r="AG959" s="40" t="str">
        <f ca="1">IF(NOTA[ID_H]="","",INDEX(NOTA[TANGGAL],MATCH(,INDIRECT(ADDRESS(ROW(NOTA[TANGGAL]),COLUMN(NOTA[TANGGAL]))&amp;":"&amp;ADDRESS(ROW(),COLUMN(NOTA[TANGGAL]))),-1)))</f>
        <v/>
      </c>
      <c r="AH959" s="42" t="str">
        <f ca="1">IF(NOTA[[#This Row],[NAMA BARANG]]="","",INDEX(NOTA[SUPPLIER],MATCH(,INDIRECT(ADDRESS(ROW(NOTA[ID]),COLUMN(NOTA[ID]))&amp;":"&amp;ADDRESS(ROW(),COLUMN(NOTA[ID]))),-1)))</f>
        <v/>
      </c>
      <c r="AI959" s="42" t="str">
        <f ca="1">IF(NOTA[[#This Row],[ID_H]]="","",IF(NOTA[[#This Row],[FAKTUR]]="",INDIRECT(ADDRESS(ROW()-1,COLUMN())),NOTA[[#This Row],[FAKTUR]]))</f>
        <v/>
      </c>
      <c r="AJ959" s="39" t="str">
        <f ca="1">IF(NOTA[[#This Row],[ID]]="","",COUNTIF(NOTA[ID_H],NOTA[[#This Row],[ID_H]]))</f>
        <v/>
      </c>
      <c r="AK959" s="39" t="str">
        <f ca="1">IF(NOTA[[#This Row],[TGL.NOTA]]="",IF(NOTA[[#This Row],[SUPPLIER_H]]="","",AK958),MONTH(NOTA[[#This Row],[TGL.NOTA]]))</f>
        <v/>
      </c>
      <c r="AL959" s="39" t="str">
        <f>LOWER(SUBSTITUTE(SUBSTITUTE(SUBSTITUTE(SUBSTITUTE(SUBSTITUTE(SUBSTITUTE(SUBSTITUTE(SUBSTITUTE(SUBSTITUTE(NOTA[NAMA BARANG]," ",),".",""),"-",""),"(",""),")",""),",",""),"/",""),"""",""),"+",""))</f>
        <v/>
      </c>
      <c r="AM9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39" t="str">
        <f>IF(NOTA[[#This Row],[CONCAT4]]="","",_xlfn.IFNA(MATCH(NOTA[[#This Row],[CONCAT4]],[2]!RAW[CONCAT_H],0),FALSE))</f>
        <v/>
      </c>
      <c r="AQ959" s="39" t="str">
        <f>IF(NOTA[[#This Row],[CONCAT1]]="","",MATCH(NOTA[[#This Row],[CONCAT1]],[3]!db[NB NOTA_C],0))</f>
        <v/>
      </c>
      <c r="AR959" s="39" t="str">
        <f>IF(NOTA[[#This Row],[QTY/ CTN]]="","",TRUE)</f>
        <v/>
      </c>
      <c r="AS959" s="39" t="str">
        <f ca="1">IF(NOTA[[#This Row],[ID_H]]="","",IF(NOTA[[#This Row],[Column3]]=TRUE,NOTA[[#This Row],[QTY/ CTN]],INDEX([3]!db[QTY/ CTN],NOTA[[#This Row],[//DB]])))</f>
        <v/>
      </c>
      <c r="AT9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9" s="39" t="str">
        <f ca="1">IF(NOTA[[#This Row],[ID_H]]="","",MATCH(NOTA[[#This Row],[NB NOTA_C_QTY]],[4]!db[NB NOTA_C_QTY+F],0))</f>
        <v/>
      </c>
      <c r="AV959" s="55" t="str">
        <f ca="1">IF(NOTA[[#This Row],[NB NOTA_C_QTY]]="","",ROW()-2)</f>
        <v/>
      </c>
    </row>
    <row r="960" spans="1:48" ht="20.100000000000001" customHeight="1" x14ac:dyDescent="0.25">
      <c r="A9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39" t="str">
        <f>IF(NOTA[[#This Row],[ID_P]]="","",MATCH(NOTA[[#This Row],[ID_P]],[1]!B_MSK[N_ID],0))</f>
        <v/>
      </c>
      <c r="D960" s="39" t="str">
        <f ca="1">IF(NOTA[[#This Row],[NAMA BARANG]]="","",INDEX(NOTA[ID],MATCH(,INDIRECT(ADDRESS(ROW(NOTA[ID]),COLUMN(NOTA[ID]))&amp;":"&amp;ADDRESS(ROW(),COLUMN(NOTA[ID]))),-1)))</f>
        <v/>
      </c>
      <c r="E960" s="47"/>
      <c r="H960" s="48"/>
      <c r="N960" s="39"/>
      <c r="Q960" s="43"/>
      <c r="R960" s="49"/>
      <c r="S960" s="50"/>
      <c r="U960" s="51"/>
      <c r="V960" s="46"/>
      <c r="W960" s="51" t="str">
        <f>IF(NOTA[[#This Row],[HARGA/ CTN]]="",NOTA[[#This Row],[JUMLAH_H]],NOTA[[#This Row],[HARGA/ CTN]]*IF(NOTA[[#This Row],[C]]="",0,NOTA[[#This Row],[C]]))</f>
        <v/>
      </c>
      <c r="X960" s="51" t="str">
        <f>IF(NOTA[[#This Row],[JUMLAH]]="","",NOTA[[#This Row],[JUMLAH]]*NOTA[[#This Row],[DISC 1]])</f>
        <v/>
      </c>
      <c r="Y960" s="51" t="str">
        <f>IF(NOTA[[#This Row],[JUMLAH]]="","",(NOTA[[#This Row],[JUMLAH]]-NOTA[[#This Row],[DISC 1-]])*NOTA[[#This Row],[DISC 2]])</f>
        <v/>
      </c>
      <c r="Z960" s="51" t="str">
        <f>IF(NOTA[[#This Row],[JUMLAH]]="","",NOTA[[#This Row],[DISC 1-]]+NOTA[[#This Row],[DISC 2-]])</f>
        <v/>
      </c>
      <c r="AA960" s="51" t="str">
        <f>IF(NOTA[[#This Row],[JUMLAH]]="","",NOTA[[#This Row],[JUMLAH]]-NOTA[[#This Row],[DISC]])</f>
        <v/>
      </c>
      <c r="AB960" s="51"/>
      <c r="AC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51" t="str">
        <f>IF(OR(NOTA[[#This Row],[QTY]]="",NOTA[[#This Row],[HARGA SATUAN]]="",),"",NOTA[[#This Row],[QTY]]*NOTA[[#This Row],[HARGA SATUAN]])</f>
        <v/>
      </c>
      <c r="AG960" s="40" t="str">
        <f ca="1">IF(NOTA[ID_H]="","",INDEX(NOTA[TANGGAL],MATCH(,INDIRECT(ADDRESS(ROW(NOTA[TANGGAL]),COLUMN(NOTA[TANGGAL]))&amp;":"&amp;ADDRESS(ROW(),COLUMN(NOTA[TANGGAL]))),-1)))</f>
        <v/>
      </c>
      <c r="AH960" s="42" t="str">
        <f ca="1">IF(NOTA[[#This Row],[NAMA BARANG]]="","",INDEX(NOTA[SUPPLIER],MATCH(,INDIRECT(ADDRESS(ROW(NOTA[ID]),COLUMN(NOTA[ID]))&amp;":"&amp;ADDRESS(ROW(),COLUMN(NOTA[ID]))),-1)))</f>
        <v/>
      </c>
      <c r="AI960" s="42" t="str">
        <f ca="1">IF(NOTA[[#This Row],[ID_H]]="","",IF(NOTA[[#This Row],[FAKTUR]]="",INDIRECT(ADDRESS(ROW()-1,COLUMN())),NOTA[[#This Row],[FAKTUR]]))</f>
        <v/>
      </c>
      <c r="AJ960" s="39" t="str">
        <f ca="1">IF(NOTA[[#This Row],[ID]]="","",COUNTIF(NOTA[ID_H],NOTA[[#This Row],[ID_H]]))</f>
        <v/>
      </c>
      <c r="AK960" s="39" t="str">
        <f ca="1">IF(NOTA[[#This Row],[TGL.NOTA]]="",IF(NOTA[[#This Row],[SUPPLIER_H]]="","",AK959),MONTH(NOTA[[#This Row],[TGL.NOTA]]))</f>
        <v/>
      </c>
      <c r="AL960" s="39" t="str">
        <f>LOWER(SUBSTITUTE(SUBSTITUTE(SUBSTITUTE(SUBSTITUTE(SUBSTITUTE(SUBSTITUTE(SUBSTITUTE(SUBSTITUTE(SUBSTITUTE(NOTA[NAMA BARANG]," ",),".",""),"-",""),"(",""),")",""),",",""),"/",""),"""",""),"+",""))</f>
        <v/>
      </c>
      <c r="AM9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39" t="str">
        <f>IF(NOTA[[#This Row],[CONCAT4]]="","",_xlfn.IFNA(MATCH(NOTA[[#This Row],[CONCAT4]],[2]!RAW[CONCAT_H],0),FALSE))</f>
        <v/>
      </c>
      <c r="AQ960" s="39" t="str">
        <f>IF(NOTA[[#This Row],[CONCAT1]]="","",MATCH(NOTA[[#This Row],[CONCAT1]],[3]!db[NB NOTA_C],0))</f>
        <v/>
      </c>
      <c r="AR960" s="39" t="str">
        <f>IF(NOTA[[#This Row],[QTY/ CTN]]="","",TRUE)</f>
        <v/>
      </c>
      <c r="AS960" s="39" t="str">
        <f ca="1">IF(NOTA[[#This Row],[ID_H]]="","",IF(NOTA[[#This Row],[Column3]]=TRUE,NOTA[[#This Row],[QTY/ CTN]],INDEX([3]!db[QTY/ CTN],NOTA[[#This Row],[//DB]])))</f>
        <v/>
      </c>
      <c r="AT9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0" s="39" t="str">
        <f ca="1">IF(NOTA[[#This Row],[ID_H]]="","",MATCH(NOTA[[#This Row],[NB NOTA_C_QTY]],[4]!db[NB NOTA_C_QTY+F],0))</f>
        <v/>
      </c>
      <c r="AV960" s="55" t="str">
        <f ca="1">IF(NOTA[[#This Row],[NB NOTA_C_QTY]]="","",ROW()-2)</f>
        <v/>
      </c>
    </row>
    <row r="961" spans="1:48" ht="20.100000000000001" customHeight="1" x14ac:dyDescent="0.25">
      <c r="A9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39" t="str">
        <f>IF(NOTA[[#This Row],[ID_P]]="","",MATCH(NOTA[[#This Row],[ID_P]],[1]!B_MSK[N_ID],0))</f>
        <v/>
      </c>
      <c r="D961" s="39" t="str">
        <f ca="1">IF(NOTA[[#This Row],[NAMA BARANG]]="","",INDEX(NOTA[ID],MATCH(,INDIRECT(ADDRESS(ROW(NOTA[ID]),COLUMN(NOTA[ID]))&amp;":"&amp;ADDRESS(ROW(),COLUMN(NOTA[ID]))),-1)))</f>
        <v/>
      </c>
      <c r="E961" s="47"/>
      <c r="H961" s="48"/>
      <c r="N961" s="39"/>
      <c r="Q961" s="43"/>
      <c r="R961" s="49"/>
      <c r="S961" s="50"/>
      <c r="U961" s="51"/>
      <c r="V961" s="46"/>
      <c r="W961" s="51" t="str">
        <f>IF(NOTA[[#This Row],[HARGA/ CTN]]="",NOTA[[#This Row],[JUMLAH_H]],NOTA[[#This Row],[HARGA/ CTN]]*IF(NOTA[[#This Row],[C]]="",0,NOTA[[#This Row],[C]]))</f>
        <v/>
      </c>
      <c r="X961" s="51" t="str">
        <f>IF(NOTA[[#This Row],[JUMLAH]]="","",NOTA[[#This Row],[JUMLAH]]*NOTA[[#This Row],[DISC 1]])</f>
        <v/>
      </c>
      <c r="Y961" s="51" t="str">
        <f>IF(NOTA[[#This Row],[JUMLAH]]="","",(NOTA[[#This Row],[JUMLAH]]-NOTA[[#This Row],[DISC 1-]])*NOTA[[#This Row],[DISC 2]])</f>
        <v/>
      </c>
      <c r="Z961" s="51" t="str">
        <f>IF(NOTA[[#This Row],[JUMLAH]]="","",NOTA[[#This Row],[DISC 1-]]+NOTA[[#This Row],[DISC 2-]])</f>
        <v/>
      </c>
      <c r="AA961" s="51" t="str">
        <f>IF(NOTA[[#This Row],[JUMLAH]]="","",NOTA[[#This Row],[JUMLAH]]-NOTA[[#This Row],[DISC]])</f>
        <v/>
      </c>
      <c r="AB961" s="51"/>
      <c r="AC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51" t="str">
        <f>IF(OR(NOTA[[#This Row],[QTY]]="",NOTA[[#This Row],[HARGA SATUAN]]="",),"",NOTA[[#This Row],[QTY]]*NOTA[[#This Row],[HARGA SATUAN]])</f>
        <v/>
      </c>
      <c r="AG961" s="40" t="str">
        <f ca="1">IF(NOTA[ID_H]="","",INDEX(NOTA[TANGGAL],MATCH(,INDIRECT(ADDRESS(ROW(NOTA[TANGGAL]),COLUMN(NOTA[TANGGAL]))&amp;":"&amp;ADDRESS(ROW(),COLUMN(NOTA[TANGGAL]))),-1)))</f>
        <v/>
      </c>
      <c r="AH961" s="42" t="str">
        <f ca="1">IF(NOTA[[#This Row],[NAMA BARANG]]="","",INDEX(NOTA[SUPPLIER],MATCH(,INDIRECT(ADDRESS(ROW(NOTA[ID]),COLUMN(NOTA[ID]))&amp;":"&amp;ADDRESS(ROW(),COLUMN(NOTA[ID]))),-1)))</f>
        <v/>
      </c>
      <c r="AI961" s="42" t="str">
        <f ca="1">IF(NOTA[[#This Row],[ID_H]]="","",IF(NOTA[[#This Row],[FAKTUR]]="",INDIRECT(ADDRESS(ROW()-1,COLUMN())),NOTA[[#This Row],[FAKTUR]]))</f>
        <v/>
      </c>
      <c r="AJ961" s="39" t="str">
        <f ca="1">IF(NOTA[[#This Row],[ID]]="","",COUNTIF(NOTA[ID_H],NOTA[[#This Row],[ID_H]]))</f>
        <v/>
      </c>
      <c r="AK961" s="39" t="str">
        <f ca="1">IF(NOTA[[#This Row],[TGL.NOTA]]="",IF(NOTA[[#This Row],[SUPPLIER_H]]="","",AK960),MONTH(NOTA[[#This Row],[TGL.NOTA]]))</f>
        <v/>
      </c>
      <c r="AL961" s="39" t="str">
        <f>LOWER(SUBSTITUTE(SUBSTITUTE(SUBSTITUTE(SUBSTITUTE(SUBSTITUTE(SUBSTITUTE(SUBSTITUTE(SUBSTITUTE(SUBSTITUTE(NOTA[NAMA BARANG]," ",),".",""),"-",""),"(",""),")",""),",",""),"/",""),"""",""),"+",""))</f>
        <v/>
      </c>
      <c r="AM9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39" t="str">
        <f>IF(NOTA[[#This Row],[CONCAT4]]="","",_xlfn.IFNA(MATCH(NOTA[[#This Row],[CONCAT4]],[2]!RAW[CONCAT_H],0),FALSE))</f>
        <v/>
      </c>
      <c r="AQ961" s="39" t="str">
        <f>IF(NOTA[[#This Row],[CONCAT1]]="","",MATCH(NOTA[[#This Row],[CONCAT1]],[3]!db[NB NOTA_C],0))</f>
        <v/>
      </c>
      <c r="AR961" s="39" t="str">
        <f>IF(NOTA[[#This Row],[QTY/ CTN]]="","",TRUE)</f>
        <v/>
      </c>
      <c r="AS961" s="39" t="str">
        <f ca="1">IF(NOTA[[#This Row],[ID_H]]="","",IF(NOTA[[#This Row],[Column3]]=TRUE,NOTA[[#This Row],[QTY/ CTN]],INDEX([3]!db[QTY/ CTN],NOTA[[#This Row],[//DB]])))</f>
        <v/>
      </c>
      <c r="AT9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1" s="39" t="str">
        <f ca="1">IF(NOTA[[#This Row],[ID_H]]="","",MATCH(NOTA[[#This Row],[NB NOTA_C_QTY]],[4]!db[NB NOTA_C_QTY+F],0))</f>
        <v/>
      </c>
      <c r="AV961" s="55" t="str">
        <f ca="1">IF(NOTA[[#This Row],[NB NOTA_C_QTY]]="","",ROW()-2)</f>
        <v/>
      </c>
    </row>
    <row r="962" spans="1:48" ht="20.100000000000001" customHeight="1" x14ac:dyDescent="0.25">
      <c r="A9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39" t="str">
        <f>IF(NOTA[[#This Row],[ID_P]]="","",MATCH(NOTA[[#This Row],[ID_P]],[1]!B_MSK[N_ID],0))</f>
        <v/>
      </c>
      <c r="D962" s="39" t="str">
        <f ca="1">IF(NOTA[[#This Row],[NAMA BARANG]]="","",INDEX(NOTA[ID],MATCH(,INDIRECT(ADDRESS(ROW(NOTA[ID]),COLUMN(NOTA[ID]))&amp;":"&amp;ADDRESS(ROW(),COLUMN(NOTA[ID]))),-1)))</f>
        <v/>
      </c>
      <c r="E962" s="47"/>
      <c r="H962" s="48"/>
      <c r="N962" s="39"/>
      <c r="Q962" s="43"/>
      <c r="R962" s="49"/>
      <c r="S962" s="50"/>
      <c r="U962" s="51"/>
      <c r="V962" s="46"/>
      <c r="W962" s="51" t="str">
        <f>IF(NOTA[[#This Row],[HARGA/ CTN]]="",NOTA[[#This Row],[JUMLAH_H]],NOTA[[#This Row],[HARGA/ CTN]]*IF(NOTA[[#This Row],[C]]="",0,NOTA[[#This Row],[C]]))</f>
        <v/>
      </c>
      <c r="X962" s="51" t="str">
        <f>IF(NOTA[[#This Row],[JUMLAH]]="","",NOTA[[#This Row],[JUMLAH]]*NOTA[[#This Row],[DISC 1]])</f>
        <v/>
      </c>
      <c r="Y962" s="51" t="str">
        <f>IF(NOTA[[#This Row],[JUMLAH]]="","",(NOTA[[#This Row],[JUMLAH]]-NOTA[[#This Row],[DISC 1-]])*NOTA[[#This Row],[DISC 2]])</f>
        <v/>
      </c>
      <c r="Z962" s="51" t="str">
        <f>IF(NOTA[[#This Row],[JUMLAH]]="","",NOTA[[#This Row],[DISC 1-]]+NOTA[[#This Row],[DISC 2-]])</f>
        <v/>
      </c>
      <c r="AA962" s="51" t="str">
        <f>IF(NOTA[[#This Row],[JUMLAH]]="","",NOTA[[#This Row],[JUMLAH]]-NOTA[[#This Row],[DISC]])</f>
        <v/>
      </c>
      <c r="AB962" s="51"/>
      <c r="AC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51" t="str">
        <f>IF(OR(NOTA[[#This Row],[QTY]]="",NOTA[[#This Row],[HARGA SATUAN]]="",),"",NOTA[[#This Row],[QTY]]*NOTA[[#This Row],[HARGA SATUAN]])</f>
        <v/>
      </c>
      <c r="AG962" s="40" t="str">
        <f ca="1">IF(NOTA[ID_H]="","",INDEX(NOTA[TANGGAL],MATCH(,INDIRECT(ADDRESS(ROW(NOTA[TANGGAL]),COLUMN(NOTA[TANGGAL]))&amp;":"&amp;ADDRESS(ROW(),COLUMN(NOTA[TANGGAL]))),-1)))</f>
        <v/>
      </c>
      <c r="AH962" s="42" t="str">
        <f ca="1">IF(NOTA[[#This Row],[NAMA BARANG]]="","",INDEX(NOTA[SUPPLIER],MATCH(,INDIRECT(ADDRESS(ROW(NOTA[ID]),COLUMN(NOTA[ID]))&amp;":"&amp;ADDRESS(ROW(),COLUMN(NOTA[ID]))),-1)))</f>
        <v/>
      </c>
      <c r="AI962" s="42" t="str">
        <f ca="1">IF(NOTA[[#This Row],[ID_H]]="","",IF(NOTA[[#This Row],[FAKTUR]]="",INDIRECT(ADDRESS(ROW()-1,COLUMN())),NOTA[[#This Row],[FAKTUR]]))</f>
        <v/>
      </c>
      <c r="AJ962" s="39" t="str">
        <f ca="1">IF(NOTA[[#This Row],[ID]]="","",COUNTIF(NOTA[ID_H],NOTA[[#This Row],[ID_H]]))</f>
        <v/>
      </c>
      <c r="AK962" s="39" t="str">
        <f ca="1">IF(NOTA[[#This Row],[TGL.NOTA]]="",IF(NOTA[[#This Row],[SUPPLIER_H]]="","",AK961),MONTH(NOTA[[#This Row],[TGL.NOTA]]))</f>
        <v/>
      </c>
      <c r="AL962" s="39" t="str">
        <f>LOWER(SUBSTITUTE(SUBSTITUTE(SUBSTITUTE(SUBSTITUTE(SUBSTITUTE(SUBSTITUTE(SUBSTITUTE(SUBSTITUTE(SUBSTITUTE(NOTA[NAMA BARANG]," ",),".",""),"-",""),"(",""),")",""),",",""),"/",""),"""",""),"+",""))</f>
        <v/>
      </c>
      <c r="AM9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39" t="str">
        <f>IF(NOTA[[#This Row],[CONCAT4]]="","",_xlfn.IFNA(MATCH(NOTA[[#This Row],[CONCAT4]],[2]!RAW[CONCAT_H],0),FALSE))</f>
        <v/>
      </c>
      <c r="AQ962" s="39" t="str">
        <f>IF(NOTA[[#This Row],[CONCAT1]]="","",MATCH(NOTA[[#This Row],[CONCAT1]],[3]!db[NB NOTA_C],0))</f>
        <v/>
      </c>
      <c r="AR962" s="39" t="str">
        <f>IF(NOTA[[#This Row],[QTY/ CTN]]="","",TRUE)</f>
        <v/>
      </c>
      <c r="AS962" s="39" t="str">
        <f ca="1">IF(NOTA[[#This Row],[ID_H]]="","",IF(NOTA[[#This Row],[Column3]]=TRUE,NOTA[[#This Row],[QTY/ CTN]],INDEX([3]!db[QTY/ CTN],NOTA[[#This Row],[//DB]])))</f>
        <v/>
      </c>
      <c r="AT9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2" s="39" t="str">
        <f ca="1">IF(NOTA[[#This Row],[ID_H]]="","",MATCH(NOTA[[#This Row],[NB NOTA_C_QTY]],[4]!db[NB NOTA_C_QTY+F],0))</f>
        <v/>
      </c>
      <c r="AV962" s="55" t="str">
        <f ca="1">IF(NOTA[[#This Row],[NB NOTA_C_QTY]]="","",ROW()-2)</f>
        <v/>
      </c>
    </row>
    <row r="963" spans="1:48" ht="20.100000000000001" customHeight="1" x14ac:dyDescent="0.25">
      <c r="A9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39" t="str">
        <f>IF(NOTA[[#This Row],[ID_P]]="","",MATCH(NOTA[[#This Row],[ID_P]],[1]!B_MSK[N_ID],0))</f>
        <v/>
      </c>
      <c r="D963" s="39" t="str">
        <f ca="1">IF(NOTA[[#This Row],[NAMA BARANG]]="","",INDEX(NOTA[ID],MATCH(,INDIRECT(ADDRESS(ROW(NOTA[ID]),COLUMN(NOTA[ID]))&amp;":"&amp;ADDRESS(ROW(),COLUMN(NOTA[ID]))),-1)))</f>
        <v/>
      </c>
      <c r="E963" s="47"/>
      <c r="H963" s="48"/>
      <c r="N963" s="39"/>
      <c r="Q963" s="43"/>
      <c r="R963" s="49"/>
      <c r="S963" s="50"/>
      <c r="U963" s="51"/>
      <c r="V963" s="46"/>
      <c r="W963" s="51" t="str">
        <f>IF(NOTA[[#This Row],[HARGA/ CTN]]="",NOTA[[#This Row],[JUMLAH_H]],NOTA[[#This Row],[HARGA/ CTN]]*IF(NOTA[[#This Row],[C]]="",0,NOTA[[#This Row],[C]]))</f>
        <v/>
      </c>
      <c r="X963" s="51" t="str">
        <f>IF(NOTA[[#This Row],[JUMLAH]]="","",NOTA[[#This Row],[JUMLAH]]*NOTA[[#This Row],[DISC 1]])</f>
        <v/>
      </c>
      <c r="Y963" s="51" t="str">
        <f>IF(NOTA[[#This Row],[JUMLAH]]="","",(NOTA[[#This Row],[JUMLAH]]-NOTA[[#This Row],[DISC 1-]])*NOTA[[#This Row],[DISC 2]])</f>
        <v/>
      </c>
      <c r="Z963" s="51" t="str">
        <f>IF(NOTA[[#This Row],[JUMLAH]]="","",NOTA[[#This Row],[DISC 1-]]+NOTA[[#This Row],[DISC 2-]])</f>
        <v/>
      </c>
      <c r="AA963" s="51" t="str">
        <f>IF(NOTA[[#This Row],[JUMLAH]]="","",NOTA[[#This Row],[JUMLAH]]-NOTA[[#This Row],[DISC]])</f>
        <v/>
      </c>
      <c r="AB963" s="51"/>
      <c r="AC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51" t="str">
        <f>IF(OR(NOTA[[#This Row],[QTY]]="",NOTA[[#This Row],[HARGA SATUAN]]="",),"",NOTA[[#This Row],[QTY]]*NOTA[[#This Row],[HARGA SATUAN]])</f>
        <v/>
      </c>
      <c r="AG963" s="40" t="str">
        <f ca="1">IF(NOTA[ID_H]="","",INDEX(NOTA[TANGGAL],MATCH(,INDIRECT(ADDRESS(ROW(NOTA[TANGGAL]),COLUMN(NOTA[TANGGAL]))&amp;":"&amp;ADDRESS(ROW(),COLUMN(NOTA[TANGGAL]))),-1)))</f>
        <v/>
      </c>
      <c r="AH963" s="42" t="str">
        <f ca="1">IF(NOTA[[#This Row],[NAMA BARANG]]="","",INDEX(NOTA[SUPPLIER],MATCH(,INDIRECT(ADDRESS(ROW(NOTA[ID]),COLUMN(NOTA[ID]))&amp;":"&amp;ADDRESS(ROW(),COLUMN(NOTA[ID]))),-1)))</f>
        <v/>
      </c>
      <c r="AI963" s="42" t="str">
        <f ca="1">IF(NOTA[[#This Row],[ID_H]]="","",IF(NOTA[[#This Row],[FAKTUR]]="",INDIRECT(ADDRESS(ROW()-1,COLUMN())),NOTA[[#This Row],[FAKTUR]]))</f>
        <v/>
      </c>
      <c r="AJ963" s="39" t="str">
        <f ca="1">IF(NOTA[[#This Row],[ID]]="","",COUNTIF(NOTA[ID_H],NOTA[[#This Row],[ID_H]]))</f>
        <v/>
      </c>
      <c r="AK963" s="39" t="str">
        <f ca="1">IF(NOTA[[#This Row],[TGL.NOTA]]="",IF(NOTA[[#This Row],[SUPPLIER_H]]="","",AK962),MONTH(NOTA[[#This Row],[TGL.NOTA]]))</f>
        <v/>
      </c>
      <c r="AL963" s="39" t="str">
        <f>LOWER(SUBSTITUTE(SUBSTITUTE(SUBSTITUTE(SUBSTITUTE(SUBSTITUTE(SUBSTITUTE(SUBSTITUTE(SUBSTITUTE(SUBSTITUTE(NOTA[NAMA BARANG]," ",),".",""),"-",""),"(",""),")",""),",",""),"/",""),"""",""),"+",""))</f>
        <v/>
      </c>
      <c r="AM9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39" t="str">
        <f>IF(NOTA[[#This Row],[CONCAT4]]="","",_xlfn.IFNA(MATCH(NOTA[[#This Row],[CONCAT4]],[2]!RAW[CONCAT_H],0),FALSE))</f>
        <v/>
      </c>
      <c r="AQ963" s="39" t="str">
        <f>IF(NOTA[[#This Row],[CONCAT1]]="","",MATCH(NOTA[[#This Row],[CONCAT1]],[3]!db[NB NOTA_C],0))</f>
        <v/>
      </c>
      <c r="AR963" s="39" t="str">
        <f>IF(NOTA[[#This Row],[QTY/ CTN]]="","",TRUE)</f>
        <v/>
      </c>
      <c r="AS963" s="39" t="str">
        <f ca="1">IF(NOTA[[#This Row],[ID_H]]="","",IF(NOTA[[#This Row],[Column3]]=TRUE,NOTA[[#This Row],[QTY/ CTN]],INDEX([3]!db[QTY/ CTN],NOTA[[#This Row],[//DB]])))</f>
        <v/>
      </c>
      <c r="AT9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3" s="39" t="str">
        <f ca="1">IF(NOTA[[#This Row],[ID_H]]="","",MATCH(NOTA[[#This Row],[NB NOTA_C_QTY]],[4]!db[NB NOTA_C_QTY+F],0))</f>
        <v/>
      </c>
      <c r="AV963" s="55" t="str">
        <f ca="1">IF(NOTA[[#This Row],[NB NOTA_C_QTY]]="","",ROW()-2)</f>
        <v/>
      </c>
    </row>
    <row r="964" spans="1:48" ht="20.100000000000001" customHeight="1" x14ac:dyDescent="0.25">
      <c r="A9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39" t="str">
        <f>IF(NOTA[[#This Row],[ID_P]]="","",MATCH(NOTA[[#This Row],[ID_P]],[1]!B_MSK[N_ID],0))</f>
        <v/>
      </c>
      <c r="D964" s="39" t="str">
        <f ca="1">IF(NOTA[[#This Row],[NAMA BARANG]]="","",INDEX(NOTA[ID],MATCH(,INDIRECT(ADDRESS(ROW(NOTA[ID]),COLUMN(NOTA[ID]))&amp;":"&amp;ADDRESS(ROW(),COLUMN(NOTA[ID]))),-1)))</f>
        <v/>
      </c>
      <c r="E964" s="47"/>
      <c r="H964" s="48"/>
      <c r="N964" s="39"/>
      <c r="Q964" s="43"/>
      <c r="R964" s="49"/>
      <c r="S964" s="50"/>
      <c r="U964" s="51"/>
      <c r="V964" s="46"/>
      <c r="W964" s="51" t="str">
        <f>IF(NOTA[[#This Row],[HARGA/ CTN]]="",NOTA[[#This Row],[JUMLAH_H]],NOTA[[#This Row],[HARGA/ CTN]]*IF(NOTA[[#This Row],[C]]="",0,NOTA[[#This Row],[C]]))</f>
        <v/>
      </c>
      <c r="X964" s="51" t="str">
        <f>IF(NOTA[[#This Row],[JUMLAH]]="","",NOTA[[#This Row],[JUMLAH]]*NOTA[[#This Row],[DISC 1]])</f>
        <v/>
      </c>
      <c r="Y964" s="51" t="str">
        <f>IF(NOTA[[#This Row],[JUMLAH]]="","",(NOTA[[#This Row],[JUMLAH]]-NOTA[[#This Row],[DISC 1-]])*NOTA[[#This Row],[DISC 2]])</f>
        <v/>
      </c>
      <c r="Z964" s="51" t="str">
        <f>IF(NOTA[[#This Row],[JUMLAH]]="","",NOTA[[#This Row],[DISC 1-]]+NOTA[[#This Row],[DISC 2-]])</f>
        <v/>
      </c>
      <c r="AA964" s="51" t="str">
        <f>IF(NOTA[[#This Row],[JUMLAH]]="","",NOTA[[#This Row],[JUMLAH]]-NOTA[[#This Row],[DISC]])</f>
        <v/>
      </c>
      <c r="AB964" s="51"/>
      <c r="AC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51" t="str">
        <f>IF(OR(NOTA[[#This Row],[QTY]]="",NOTA[[#This Row],[HARGA SATUAN]]="",),"",NOTA[[#This Row],[QTY]]*NOTA[[#This Row],[HARGA SATUAN]])</f>
        <v/>
      </c>
      <c r="AG964" s="40" t="str">
        <f ca="1">IF(NOTA[ID_H]="","",INDEX(NOTA[TANGGAL],MATCH(,INDIRECT(ADDRESS(ROW(NOTA[TANGGAL]),COLUMN(NOTA[TANGGAL]))&amp;":"&amp;ADDRESS(ROW(),COLUMN(NOTA[TANGGAL]))),-1)))</f>
        <v/>
      </c>
      <c r="AH964" s="42" t="str">
        <f ca="1">IF(NOTA[[#This Row],[NAMA BARANG]]="","",INDEX(NOTA[SUPPLIER],MATCH(,INDIRECT(ADDRESS(ROW(NOTA[ID]),COLUMN(NOTA[ID]))&amp;":"&amp;ADDRESS(ROW(),COLUMN(NOTA[ID]))),-1)))</f>
        <v/>
      </c>
      <c r="AI964" s="42" t="str">
        <f ca="1">IF(NOTA[[#This Row],[ID_H]]="","",IF(NOTA[[#This Row],[FAKTUR]]="",INDIRECT(ADDRESS(ROW()-1,COLUMN())),NOTA[[#This Row],[FAKTUR]]))</f>
        <v/>
      </c>
      <c r="AJ964" s="39" t="str">
        <f ca="1">IF(NOTA[[#This Row],[ID]]="","",COUNTIF(NOTA[ID_H],NOTA[[#This Row],[ID_H]]))</f>
        <v/>
      </c>
      <c r="AK964" s="39" t="str">
        <f ca="1">IF(NOTA[[#This Row],[TGL.NOTA]]="",IF(NOTA[[#This Row],[SUPPLIER_H]]="","",AK963),MONTH(NOTA[[#This Row],[TGL.NOTA]]))</f>
        <v/>
      </c>
      <c r="AL964" s="39" t="str">
        <f>LOWER(SUBSTITUTE(SUBSTITUTE(SUBSTITUTE(SUBSTITUTE(SUBSTITUTE(SUBSTITUTE(SUBSTITUTE(SUBSTITUTE(SUBSTITUTE(NOTA[NAMA BARANG]," ",),".",""),"-",""),"(",""),")",""),",",""),"/",""),"""",""),"+",""))</f>
        <v/>
      </c>
      <c r="AM9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4" s="39" t="str">
        <f>IF(NOTA[[#This Row],[CONCAT4]]="","",_xlfn.IFNA(MATCH(NOTA[[#This Row],[CONCAT4]],[2]!RAW[CONCAT_H],0),FALSE))</f>
        <v/>
      </c>
      <c r="AQ964" s="39" t="str">
        <f>IF(NOTA[[#This Row],[CONCAT1]]="","",MATCH(NOTA[[#This Row],[CONCAT1]],[3]!db[NB NOTA_C],0))</f>
        <v/>
      </c>
      <c r="AR964" s="39" t="str">
        <f>IF(NOTA[[#This Row],[QTY/ CTN]]="","",TRUE)</f>
        <v/>
      </c>
      <c r="AS964" s="39" t="str">
        <f ca="1">IF(NOTA[[#This Row],[ID_H]]="","",IF(NOTA[[#This Row],[Column3]]=TRUE,NOTA[[#This Row],[QTY/ CTN]],INDEX([3]!db[QTY/ CTN],NOTA[[#This Row],[//DB]])))</f>
        <v/>
      </c>
      <c r="AT9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4" s="39" t="str">
        <f ca="1">IF(NOTA[[#This Row],[ID_H]]="","",MATCH(NOTA[[#This Row],[NB NOTA_C_QTY]],[4]!db[NB NOTA_C_QTY+F],0))</f>
        <v/>
      </c>
      <c r="AV964" s="55" t="str">
        <f ca="1">IF(NOTA[[#This Row],[NB NOTA_C_QTY]]="","",ROW()-2)</f>
        <v/>
      </c>
    </row>
    <row r="965" spans="1:48" ht="20.100000000000001" customHeight="1" x14ac:dyDescent="0.25">
      <c r="A9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39" t="str">
        <f>IF(NOTA[[#This Row],[ID_P]]="","",MATCH(NOTA[[#This Row],[ID_P]],[1]!B_MSK[N_ID],0))</f>
        <v/>
      </c>
      <c r="D965" s="39" t="str">
        <f ca="1">IF(NOTA[[#This Row],[NAMA BARANG]]="","",INDEX(NOTA[ID],MATCH(,INDIRECT(ADDRESS(ROW(NOTA[ID]),COLUMN(NOTA[ID]))&amp;":"&amp;ADDRESS(ROW(),COLUMN(NOTA[ID]))),-1)))</f>
        <v/>
      </c>
      <c r="E965" s="47"/>
      <c r="H965" s="48"/>
      <c r="N965" s="39"/>
      <c r="Q965" s="43"/>
      <c r="R965" s="49"/>
      <c r="S965" s="50"/>
      <c r="U965" s="51"/>
      <c r="V965" s="46"/>
      <c r="W965" s="51" t="str">
        <f>IF(NOTA[[#This Row],[HARGA/ CTN]]="",NOTA[[#This Row],[JUMLAH_H]],NOTA[[#This Row],[HARGA/ CTN]]*IF(NOTA[[#This Row],[C]]="",0,NOTA[[#This Row],[C]]))</f>
        <v/>
      </c>
      <c r="X965" s="51" t="str">
        <f>IF(NOTA[[#This Row],[JUMLAH]]="","",NOTA[[#This Row],[JUMLAH]]*NOTA[[#This Row],[DISC 1]])</f>
        <v/>
      </c>
      <c r="Y965" s="51" t="str">
        <f>IF(NOTA[[#This Row],[JUMLAH]]="","",(NOTA[[#This Row],[JUMLAH]]-NOTA[[#This Row],[DISC 1-]])*NOTA[[#This Row],[DISC 2]])</f>
        <v/>
      </c>
      <c r="Z965" s="51" t="str">
        <f>IF(NOTA[[#This Row],[JUMLAH]]="","",NOTA[[#This Row],[DISC 1-]]+NOTA[[#This Row],[DISC 2-]])</f>
        <v/>
      </c>
      <c r="AA965" s="51" t="str">
        <f>IF(NOTA[[#This Row],[JUMLAH]]="","",NOTA[[#This Row],[JUMLAH]]-NOTA[[#This Row],[DISC]])</f>
        <v/>
      </c>
      <c r="AB965" s="51"/>
      <c r="AC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51" t="str">
        <f>IF(OR(NOTA[[#This Row],[QTY]]="",NOTA[[#This Row],[HARGA SATUAN]]="",),"",NOTA[[#This Row],[QTY]]*NOTA[[#This Row],[HARGA SATUAN]])</f>
        <v/>
      </c>
      <c r="AG965" s="40" t="str">
        <f ca="1">IF(NOTA[ID_H]="","",INDEX(NOTA[TANGGAL],MATCH(,INDIRECT(ADDRESS(ROW(NOTA[TANGGAL]),COLUMN(NOTA[TANGGAL]))&amp;":"&amp;ADDRESS(ROW(),COLUMN(NOTA[TANGGAL]))),-1)))</f>
        <v/>
      </c>
      <c r="AH965" s="42" t="str">
        <f ca="1">IF(NOTA[[#This Row],[NAMA BARANG]]="","",INDEX(NOTA[SUPPLIER],MATCH(,INDIRECT(ADDRESS(ROW(NOTA[ID]),COLUMN(NOTA[ID]))&amp;":"&amp;ADDRESS(ROW(),COLUMN(NOTA[ID]))),-1)))</f>
        <v/>
      </c>
      <c r="AI965" s="42" t="str">
        <f ca="1">IF(NOTA[[#This Row],[ID_H]]="","",IF(NOTA[[#This Row],[FAKTUR]]="",INDIRECT(ADDRESS(ROW()-1,COLUMN())),NOTA[[#This Row],[FAKTUR]]))</f>
        <v/>
      </c>
      <c r="AJ965" s="39" t="str">
        <f ca="1">IF(NOTA[[#This Row],[ID]]="","",COUNTIF(NOTA[ID_H],NOTA[[#This Row],[ID_H]]))</f>
        <v/>
      </c>
      <c r="AK965" s="39" t="str">
        <f ca="1">IF(NOTA[[#This Row],[TGL.NOTA]]="",IF(NOTA[[#This Row],[SUPPLIER_H]]="","",AK964),MONTH(NOTA[[#This Row],[TGL.NOTA]]))</f>
        <v/>
      </c>
      <c r="AL965" s="39" t="str">
        <f>LOWER(SUBSTITUTE(SUBSTITUTE(SUBSTITUTE(SUBSTITUTE(SUBSTITUTE(SUBSTITUTE(SUBSTITUTE(SUBSTITUTE(SUBSTITUTE(NOTA[NAMA BARANG]," ",),".",""),"-",""),"(",""),")",""),",",""),"/",""),"""",""),"+",""))</f>
        <v/>
      </c>
      <c r="AM9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39" t="str">
        <f>IF(NOTA[[#This Row],[CONCAT4]]="","",_xlfn.IFNA(MATCH(NOTA[[#This Row],[CONCAT4]],[2]!RAW[CONCAT_H],0),FALSE))</f>
        <v/>
      </c>
      <c r="AQ965" s="39" t="str">
        <f>IF(NOTA[[#This Row],[CONCAT1]]="","",MATCH(NOTA[[#This Row],[CONCAT1]],[3]!db[NB NOTA_C],0))</f>
        <v/>
      </c>
      <c r="AR965" s="39" t="str">
        <f>IF(NOTA[[#This Row],[QTY/ CTN]]="","",TRUE)</f>
        <v/>
      </c>
      <c r="AS965" s="39" t="str">
        <f ca="1">IF(NOTA[[#This Row],[ID_H]]="","",IF(NOTA[[#This Row],[Column3]]=TRUE,NOTA[[#This Row],[QTY/ CTN]],INDEX([3]!db[QTY/ CTN],NOTA[[#This Row],[//DB]])))</f>
        <v/>
      </c>
      <c r="AT9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5" s="39" t="str">
        <f ca="1">IF(NOTA[[#This Row],[ID_H]]="","",MATCH(NOTA[[#This Row],[NB NOTA_C_QTY]],[4]!db[NB NOTA_C_QTY+F],0))</f>
        <v/>
      </c>
      <c r="AV965" s="55" t="str">
        <f ca="1">IF(NOTA[[#This Row],[NB NOTA_C_QTY]]="","",ROW()-2)</f>
        <v/>
      </c>
    </row>
    <row r="966" spans="1:48" ht="20.100000000000001" customHeight="1" x14ac:dyDescent="0.25">
      <c r="A9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39" t="str">
        <f>IF(NOTA[[#This Row],[ID_P]]="","",MATCH(NOTA[[#This Row],[ID_P]],[1]!B_MSK[N_ID],0))</f>
        <v/>
      </c>
      <c r="D966" s="39" t="str">
        <f ca="1">IF(NOTA[[#This Row],[NAMA BARANG]]="","",INDEX(NOTA[ID],MATCH(,INDIRECT(ADDRESS(ROW(NOTA[ID]),COLUMN(NOTA[ID]))&amp;":"&amp;ADDRESS(ROW(),COLUMN(NOTA[ID]))),-1)))</f>
        <v/>
      </c>
      <c r="E966" s="47"/>
      <c r="H966" s="48"/>
      <c r="N966" s="39"/>
      <c r="Q966" s="43"/>
      <c r="R966" s="49"/>
      <c r="S966" s="50"/>
      <c r="U966" s="51"/>
      <c r="V966" s="46"/>
      <c r="W966" s="51" t="str">
        <f>IF(NOTA[[#This Row],[HARGA/ CTN]]="",NOTA[[#This Row],[JUMLAH_H]],NOTA[[#This Row],[HARGA/ CTN]]*IF(NOTA[[#This Row],[C]]="",0,NOTA[[#This Row],[C]]))</f>
        <v/>
      </c>
      <c r="X966" s="51" t="str">
        <f>IF(NOTA[[#This Row],[JUMLAH]]="","",NOTA[[#This Row],[JUMLAH]]*NOTA[[#This Row],[DISC 1]])</f>
        <v/>
      </c>
      <c r="Y966" s="51" t="str">
        <f>IF(NOTA[[#This Row],[JUMLAH]]="","",(NOTA[[#This Row],[JUMLAH]]-NOTA[[#This Row],[DISC 1-]])*NOTA[[#This Row],[DISC 2]])</f>
        <v/>
      </c>
      <c r="Z966" s="51" t="str">
        <f>IF(NOTA[[#This Row],[JUMLAH]]="","",NOTA[[#This Row],[DISC 1-]]+NOTA[[#This Row],[DISC 2-]])</f>
        <v/>
      </c>
      <c r="AA966" s="51" t="str">
        <f>IF(NOTA[[#This Row],[JUMLAH]]="","",NOTA[[#This Row],[JUMLAH]]-NOTA[[#This Row],[DISC]])</f>
        <v/>
      </c>
      <c r="AB966" s="51"/>
      <c r="AC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51" t="str">
        <f>IF(OR(NOTA[[#This Row],[QTY]]="",NOTA[[#This Row],[HARGA SATUAN]]="",),"",NOTA[[#This Row],[QTY]]*NOTA[[#This Row],[HARGA SATUAN]])</f>
        <v/>
      </c>
      <c r="AG966" s="40" t="str">
        <f ca="1">IF(NOTA[ID_H]="","",INDEX(NOTA[TANGGAL],MATCH(,INDIRECT(ADDRESS(ROW(NOTA[TANGGAL]),COLUMN(NOTA[TANGGAL]))&amp;":"&amp;ADDRESS(ROW(),COLUMN(NOTA[TANGGAL]))),-1)))</f>
        <v/>
      </c>
      <c r="AH966" s="42" t="str">
        <f ca="1">IF(NOTA[[#This Row],[NAMA BARANG]]="","",INDEX(NOTA[SUPPLIER],MATCH(,INDIRECT(ADDRESS(ROW(NOTA[ID]),COLUMN(NOTA[ID]))&amp;":"&amp;ADDRESS(ROW(),COLUMN(NOTA[ID]))),-1)))</f>
        <v/>
      </c>
      <c r="AI966" s="42" t="str">
        <f ca="1">IF(NOTA[[#This Row],[ID_H]]="","",IF(NOTA[[#This Row],[FAKTUR]]="",INDIRECT(ADDRESS(ROW()-1,COLUMN())),NOTA[[#This Row],[FAKTUR]]))</f>
        <v/>
      </c>
      <c r="AJ966" s="39" t="str">
        <f ca="1">IF(NOTA[[#This Row],[ID]]="","",COUNTIF(NOTA[ID_H],NOTA[[#This Row],[ID_H]]))</f>
        <v/>
      </c>
      <c r="AK966" s="39" t="str">
        <f ca="1">IF(NOTA[[#This Row],[TGL.NOTA]]="",IF(NOTA[[#This Row],[SUPPLIER_H]]="","",AK965),MONTH(NOTA[[#This Row],[TGL.NOTA]]))</f>
        <v/>
      </c>
      <c r="AL966" s="39" t="str">
        <f>LOWER(SUBSTITUTE(SUBSTITUTE(SUBSTITUTE(SUBSTITUTE(SUBSTITUTE(SUBSTITUTE(SUBSTITUTE(SUBSTITUTE(SUBSTITUTE(NOTA[NAMA BARANG]," ",),".",""),"-",""),"(",""),")",""),",",""),"/",""),"""",""),"+",""))</f>
        <v/>
      </c>
      <c r="AM9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39" t="str">
        <f>IF(NOTA[[#This Row],[CONCAT4]]="","",_xlfn.IFNA(MATCH(NOTA[[#This Row],[CONCAT4]],[2]!RAW[CONCAT_H],0),FALSE))</f>
        <v/>
      </c>
      <c r="AQ966" s="39" t="str">
        <f>IF(NOTA[[#This Row],[CONCAT1]]="","",MATCH(NOTA[[#This Row],[CONCAT1]],[3]!db[NB NOTA_C],0))</f>
        <v/>
      </c>
      <c r="AR966" s="39" t="str">
        <f>IF(NOTA[[#This Row],[QTY/ CTN]]="","",TRUE)</f>
        <v/>
      </c>
      <c r="AS966" s="39" t="str">
        <f ca="1">IF(NOTA[[#This Row],[ID_H]]="","",IF(NOTA[[#This Row],[Column3]]=TRUE,NOTA[[#This Row],[QTY/ CTN]],INDEX([3]!db[QTY/ CTN],NOTA[[#This Row],[//DB]])))</f>
        <v/>
      </c>
      <c r="AT9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6" s="39" t="str">
        <f ca="1">IF(NOTA[[#This Row],[ID_H]]="","",MATCH(NOTA[[#This Row],[NB NOTA_C_QTY]],[4]!db[NB NOTA_C_QTY+F],0))</f>
        <v/>
      </c>
      <c r="AV966" s="55" t="str">
        <f ca="1">IF(NOTA[[#This Row],[NB NOTA_C_QTY]]="","",ROW()-2)</f>
        <v/>
      </c>
    </row>
    <row r="967" spans="1:48" ht="20.100000000000001" customHeight="1" x14ac:dyDescent="0.25">
      <c r="A9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39" t="str">
        <f>IF(NOTA[[#This Row],[ID_P]]="","",MATCH(NOTA[[#This Row],[ID_P]],[1]!B_MSK[N_ID],0))</f>
        <v/>
      </c>
      <c r="D967" s="39" t="str">
        <f ca="1">IF(NOTA[[#This Row],[NAMA BARANG]]="","",INDEX(NOTA[ID],MATCH(,INDIRECT(ADDRESS(ROW(NOTA[ID]),COLUMN(NOTA[ID]))&amp;":"&amp;ADDRESS(ROW(),COLUMN(NOTA[ID]))),-1)))</f>
        <v/>
      </c>
      <c r="E967" s="47"/>
      <c r="H967" s="48"/>
      <c r="N967" s="39"/>
      <c r="Q967" s="43"/>
      <c r="R967" s="49"/>
      <c r="S967" s="50"/>
      <c r="U967" s="51"/>
      <c r="V967" s="46"/>
      <c r="W967" s="51" t="str">
        <f>IF(NOTA[[#This Row],[HARGA/ CTN]]="",NOTA[[#This Row],[JUMLAH_H]],NOTA[[#This Row],[HARGA/ CTN]]*IF(NOTA[[#This Row],[C]]="",0,NOTA[[#This Row],[C]]))</f>
        <v/>
      </c>
      <c r="X967" s="51" t="str">
        <f>IF(NOTA[[#This Row],[JUMLAH]]="","",NOTA[[#This Row],[JUMLAH]]*NOTA[[#This Row],[DISC 1]])</f>
        <v/>
      </c>
      <c r="Y967" s="51" t="str">
        <f>IF(NOTA[[#This Row],[JUMLAH]]="","",(NOTA[[#This Row],[JUMLAH]]-NOTA[[#This Row],[DISC 1-]])*NOTA[[#This Row],[DISC 2]])</f>
        <v/>
      </c>
      <c r="Z967" s="51" t="str">
        <f>IF(NOTA[[#This Row],[JUMLAH]]="","",NOTA[[#This Row],[DISC 1-]]+NOTA[[#This Row],[DISC 2-]])</f>
        <v/>
      </c>
      <c r="AA967" s="51" t="str">
        <f>IF(NOTA[[#This Row],[JUMLAH]]="","",NOTA[[#This Row],[JUMLAH]]-NOTA[[#This Row],[DISC]])</f>
        <v/>
      </c>
      <c r="AB967" s="51"/>
      <c r="AC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51" t="str">
        <f>IF(OR(NOTA[[#This Row],[QTY]]="",NOTA[[#This Row],[HARGA SATUAN]]="",),"",NOTA[[#This Row],[QTY]]*NOTA[[#This Row],[HARGA SATUAN]])</f>
        <v/>
      </c>
      <c r="AG967" s="40" t="str">
        <f ca="1">IF(NOTA[ID_H]="","",INDEX(NOTA[TANGGAL],MATCH(,INDIRECT(ADDRESS(ROW(NOTA[TANGGAL]),COLUMN(NOTA[TANGGAL]))&amp;":"&amp;ADDRESS(ROW(),COLUMN(NOTA[TANGGAL]))),-1)))</f>
        <v/>
      </c>
      <c r="AH967" s="42" t="str">
        <f ca="1">IF(NOTA[[#This Row],[NAMA BARANG]]="","",INDEX(NOTA[SUPPLIER],MATCH(,INDIRECT(ADDRESS(ROW(NOTA[ID]),COLUMN(NOTA[ID]))&amp;":"&amp;ADDRESS(ROW(),COLUMN(NOTA[ID]))),-1)))</f>
        <v/>
      </c>
      <c r="AI967" s="42" t="str">
        <f ca="1">IF(NOTA[[#This Row],[ID_H]]="","",IF(NOTA[[#This Row],[FAKTUR]]="",INDIRECT(ADDRESS(ROW()-1,COLUMN())),NOTA[[#This Row],[FAKTUR]]))</f>
        <v/>
      </c>
      <c r="AJ967" s="39" t="str">
        <f ca="1">IF(NOTA[[#This Row],[ID]]="","",COUNTIF(NOTA[ID_H],NOTA[[#This Row],[ID_H]]))</f>
        <v/>
      </c>
      <c r="AK967" s="39" t="str">
        <f ca="1">IF(NOTA[[#This Row],[TGL.NOTA]]="",IF(NOTA[[#This Row],[SUPPLIER_H]]="","",AK966),MONTH(NOTA[[#This Row],[TGL.NOTA]]))</f>
        <v/>
      </c>
      <c r="AL967" s="39" t="str">
        <f>LOWER(SUBSTITUTE(SUBSTITUTE(SUBSTITUTE(SUBSTITUTE(SUBSTITUTE(SUBSTITUTE(SUBSTITUTE(SUBSTITUTE(SUBSTITUTE(NOTA[NAMA BARANG]," ",),".",""),"-",""),"(",""),")",""),",",""),"/",""),"""",""),"+",""))</f>
        <v/>
      </c>
      <c r="AM9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39" t="str">
        <f>IF(NOTA[[#This Row],[CONCAT4]]="","",_xlfn.IFNA(MATCH(NOTA[[#This Row],[CONCAT4]],[2]!RAW[CONCAT_H],0),FALSE))</f>
        <v/>
      </c>
      <c r="AQ967" s="39" t="str">
        <f>IF(NOTA[[#This Row],[CONCAT1]]="","",MATCH(NOTA[[#This Row],[CONCAT1]],[3]!db[NB NOTA_C],0))</f>
        <v/>
      </c>
      <c r="AR967" s="39" t="str">
        <f>IF(NOTA[[#This Row],[QTY/ CTN]]="","",TRUE)</f>
        <v/>
      </c>
      <c r="AS967" s="39" t="str">
        <f ca="1">IF(NOTA[[#This Row],[ID_H]]="","",IF(NOTA[[#This Row],[Column3]]=TRUE,NOTA[[#This Row],[QTY/ CTN]],INDEX([3]!db[QTY/ CTN],NOTA[[#This Row],[//DB]])))</f>
        <v/>
      </c>
      <c r="AT9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7" s="39" t="str">
        <f ca="1">IF(NOTA[[#This Row],[ID_H]]="","",MATCH(NOTA[[#This Row],[NB NOTA_C_QTY]],[4]!db[NB NOTA_C_QTY+F],0))</f>
        <v/>
      </c>
      <c r="AV967" s="55" t="str">
        <f ca="1">IF(NOTA[[#This Row],[NB NOTA_C_QTY]]="","",ROW()-2)</f>
        <v/>
      </c>
    </row>
    <row r="968" spans="1:48" ht="20.100000000000001" customHeight="1" x14ac:dyDescent="0.25">
      <c r="A9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39" t="str">
        <f>IF(NOTA[[#This Row],[ID_P]]="","",MATCH(NOTA[[#This Row],[ID_P]],[1]!B_MSK[N_ID],0))</f>
        <v/>
      </c>
      <c r="D968" s="39" t="str">
        <f ca="1">IF(NOTA[[#This Row],[NAMA BARANG]]="","",INDEX(NOTA[ID],MATCH(,INDIRECT(ADDRESS(ROW(NOTA[ID]),COLUMN(NOTA[ID]))&amp;":"&amp;ADDRESS(ROW(),COLUMN(NOTA[ID]))),-1)))</f>
        <v/>
      </c>
      <c r="E968" s="47"/>
      <c r="H968" s="48"/>
      <c r="N968" s="39"/>
      <c r="Q968" s="43"/>
      <c r="R968" s="49"/>
      <c r="S968" s="50"/>
      <c r="U968" s="51"/>
      <c r="V968" s="46"/>
      <c r="W968" s="51" t="str">
        <f>IF(NOTA[[#This Row],[HARGA/ CTN]]="",NOTA[[#This Row],[JUMLAH_H]],NOTA[[#This Row],[HARGA/ CTN]]*IF(NOTA[[#This Row],[C]]="",0,NOTA[[#This Row],[C]]))</f>
        <v/>
      </c>
      <c r="X968" s="51" t="str">
        <f>IF(NOTA[[#This Row],[JUMLAH]]="","",NOTA[[#This Row],[JUMLAH]]*NOTA[[#This Row],[DISC 1]])</f>
        <v/>
      </c>
      <c r="Y968" s="51" t="str">
        <f>IF(NOTA[[#This Row],[JUMLAH]]="","",(NOTA[[#This Row],[JUMLAH]]-NOTA[[#This Row],[DISC 1-]])*NOTA[[#This Row],[DISC 2]])</f>
        <v/>
      </c>
      <c r="Z968" s="51" t="str">
        <f>IF(NOTA[[#This Row],[JUMLAH]]="","",NOTA[[#This Row],[DISC 1-]]+NOTA[[#This Row],[DISC 2-]])</f>
        <v/>
      </c>
      <c r="AA968" s="51" t="str">
        <f>IF(NOTA[[#This Row],[JUMLAH]]="","",NOTA[[#This Row],[JUMLAH]]-NOTA[[#This Row],[DISC]])</f>
        <v/>
      </c>
      <c r="AB968" s="51"/>
      <c r="AC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51" t="str">
        <f>IF(OR(NOTA[[#This Row],[QTY]]="",NOTA[[#This Row],[HARGA SATUAN]]="",),"",NOTA[[#This Row],[QTY]]*NOTA[[#This Row],[HARGA SATUAN]])</f>
        <v/>
      </c>
      <c r="AG968" s="40" t="str">
        <f ca="1">IF(NOTA[ID_H]="","",INDEX(NOTA[TANGGAL],MATCH(,INDIRECT(ADDRESS(ROW(NOTA[TANGGAL]),COLUMN(NOTA[TANGGAL]))&amp;":"&amp;ADDRESS(ROW(),COLUMN(NOTA[TANGGAL]))),-1)))</f>
        <v/>
      </c>
      <c r="AH968" s="42" t="str">
        <f ca="1">IF(NOTA[[#This Row],[NAMA BARANG]]="","",INDEX(NOTA[SUPPLIER],MATCH(,INDIRECT(ADDRESS(ROW(NOTA[ID]),COLUMN(NOTA[ID]))&amp;":"&amp;ADDRESS(ROW(),COLUMN(NOTA[ID]))),-1)))</f>
        <v/>
      </c>
      <c r="AI968" s="42" t="str">
        <f ca="1">IF(NOTA[[#This Row],[ID_H]]="","",IF(NOTA[[#This Row],[FAKTUR]]="",INDIRECT(ADDRESS(ROW()-1,COLUMN())),NOTA[[#This Row],[FAKTUR]]))</f>
        <v/>
      </c>
      <c r="AJ968" s="39" t="str">
        <f ca="1">IF(NOTA[[#This Row],[ID]]="","",COUNTIF(NOTA[ID_H],NOTA[[#This Row],[ID_H]]))</f>
        <v/>
      </c>
      <c r="AK968" s="39" t="str">
        <f ca="1">IF(NOTA[[#This Row],[TGL.NOTA]]="",IF(NOTA[[#This Row],[SUPPLIER_H]]="","",AK967),MONTH(NOTA[[#This Row],[TGL.NOTA]]))</f>
        <v/>
      </c>
      <c r="AL968" s="39" t="str">
        <f>LOWER(SUBSTITUTE(SUBSTITUTE(SUBSTITUTE(SUBSTITUTE(SUBSTITUTE(SUBSTITUTE(SUBSTITUTE(SUBSTITUTE(SUBSTITUTE(NOTA[NAMA BARANG]," ",),".",""),"-",""),"(",""),")",""),",",""),"/",""),"""",""),"+",""))</f>
        <v/>
      </c>
      <c r="AM9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39" t="str">
        <f>IF(NOTA[[#This Row],[CONCAT4]]="","",_xlfn.IFNA(MATCH(NOTA[[#This Row],[CONCAT4]],[2]!RAW[CONCAT_H],0),FALSE))</f>
        <v/>
      </c>
      <c r="AQ968" s="39" t="str">
        <f>IF(NOTA[[#This Row],[CONCAT1]]="","",MATCH(NOTA[[#This Row],[CONCAT1]],[3]!db[NB NOTA_C],0))</f>
        <v/>
      </c>
      <c r="AR968" s="39" t="str">
        <f>IF(NOTA[[#This Row],[QTY/ CTN]]="","",TRUE)</f>
        <v/>
      </c>
      <c r="AS968" s="39" t="str">
        <f ca="1">IF(NOTA[[#This Row],[ID_H]]="","",IF(NOTA[[#This Row],[Column3]]=TRUE,NOTA[[#This Row],[QTY/ CTN]],INDEX([3]!db[QTY/ CTN],NOTA[[#This Row],[//DB]])))</f>
        <v/>
      </c>
      <c r="AT9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8" s="39" t="str">
        <f ca="1">IF(NOTA[[#This Row],[ID_H]]="","",MATCH(NOTA[[#This Row],[NB NOTA_C_QTY]],[4]!db[NB NOTA_C_QTY+F],0))</f>
        <v/>
      </c>
      <c r="AV968" s="55" t="str">
        <f ca="1">IF(NOTA[[#This Row],[NB NOTA_C_QTY]]="","",ROW()-2)</f>
        <v/>
      </c>
    </row>
    <row r="969" spans="1:48" ht="20.100000000000001" customHeight="1" x14ac:dyDescent="0.25">
      <c r="A9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39" t="str">
        <f>IF(NOTA[[#This Row],[ID_P]]="","",MATCH(NOTA[[#This Row],[ID_P]],[1]!B_MSK[N_ID],0))</f>
        <v/>
      </c>
      <c r="D969" s="39" t="str">
        <f ca="1">IF(NOTA[[#This Row],[NAMA BARANG]]="","",INDEX(NOTA[ID],MATCH(,INDIRECT(ADDRESS(ROW(NOTA[ID]),COLUMN(NOTA[ID]))&amp;":"&amp;ADDRESS(ROW(),COLUMN(NOTA[ID]))),-1)))</f>
        <v/>
      </c>
      <c r="E969" s="47"/>
      <c r="H969" s="48"/>
      <c r="N969" s="39"/>
      <c r="Q969" s="43"/>
      <c r="R969" s="49"/>
      <c r="S969" s="50"/>
      <c r="U969" s="51"/>
      <c r="V969" s="46"/>
      <c r="W969" s="51" t="str">
        <f>IF(NOTA[[#This Row],[HARGA/ CTN]]="",NOTA[[#This Row],[JUMLAH_H]],NOTA[[#This Row],[HARGA/ CTN]]*IF(NOTA[[#This Row],[C]]="",0,NOTA[[#This Row],[C]]))</f>
        <v/>
      </c>
      <c r="X969" s="51" t="str">
        <f>IF(NOTA[[#This Row],[JUMLAH]]="","",NOTA[[#This Row],[JUMLAH]]*NOTA[[#This Row],[DISC 1]])</f>
        <v/>
      </c>
      <c r="Y969" s="51" t="str">
        <f>IF(NOTA[[#This Row],[JUMLAH]]="","",(NOTA[[#This Row],[JUMLAH]]-NOTA[[#This Row],[DISC 1-]])*NOTA[[#This Row],[DISC 2]])</f>
        <v/>
      </c>
      <c r="Z969" s="51" t="str">
        <f>IF(NOTA[[#This Row],[JUMLAH]]="","",NOTA[[#This Row],[DISC 1-]]+NOTA[[#This Row],[DISC 2-]])</f>
        <v/>
      </c>
      <c r="AA969" s="51" t="str">
        <f>IF(NOTA[[#This Row],[JUMLAH]]="","",NOTA[[#This Row],[JUMLAH]]-NOTA[[#This Row],[DISC]])</f>
        <v/>
      </c>
      <c r="AB969" s="51"/>
      <c r="AC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51" t="str">
        <f>IF(OR(NOTA[[#This Row],[QTY]]="",NOTA[[#This Row],[HARGA SATUAN]]="",),"",NOTA[[#This Row],[QTY]]*NOTA[[#This Row],[HARGA SATUAN]])</f>
        <v/>
      </c>
      <c r="AG969" s="40" t="str">
        <f ca="1">IF(NOTA[ID_H]="","",INDEX(NOTA[TANGGAL],MATCH(,INDIRECT(ADDRESS(ROW(NOTA[TANGGAL]),COLUMN(NOTA[TANGGAL]))&amp;":"&amp;ADDRESS(ROW(),COLUMN(NOTA[TANGGAL]))),-1)))</f>
        <v/>
      </c>
      <c r="AH969" s="42" t="str">
        <f ca="1">IF(NOTA[[#This Row],[NAMA BARANG]]="","",INDEX(NOTA[SUPPLIER],MATCH(,INDIRECT(ADDRESS(ROW(NOTA[ID]),COLUMN(NOTA[ID]))&amp;":"&amp;ADDRESS(ROW(),COLUMN(NOTA[ID]))),-1)))</f>
        <v/>
      </c>
      <c r="AI969" s="42" t="str">
        <f ca="1">IF(NOTA[[#This Row],[ID_H]]="","",IF(NOTA[[#This Row],[FAKTUR]]="",INDIRECT(ADDRESS(ROW()-1,COLUMN())),NOTA[[#This Row],[FAKTUR]]))</f>
        <v/>
      </c>
      <c r="AJ969" s="39" t="str">
        <f ca="1">IF(NOTA[[#This Row],[ID]]="","",COUNTIF(NOTA[ID_H],NOTA[[#This Row],[ID_H]]))</f>
        <v/>
      </c>
      <c r="AK969" s="39" t="str">
        <f ca="1">IF(NOTA[[#This Row],[TGL.NOTA]]="",IF(NOTA[[#This Row],[SUPPLIER_H]]="","",AK968),MONTH(NOTA[[#This Row],[TGL.NOTA]]))</f>
        <v/>
      </c>
      <c r="AL969" s="39" t="str">
        <f>LOWER(SUBSTITUTE(SUBSTITUTE(SUBSTITUTE(SUBSTITUTE(SUBSTITUTE(SUBSTITUTE(SUBSTITUTE(SUBSTITUTE(SUBSTITUTE(NOTA[NAMA BARANG]," ",),".",""),"-",""),"(",""),")",""),",",""),"/",""),"""",""),"+",""))</f>
        <v/>
      </c>
      <c r="AM9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39" t="str">
        <f>IF(NOTA[[#This Row],[CONCAT4]]="","",_xlfn.IFNA(MATCH(NOTA[[#This Row],[CONCAT4]],[2]!RAW[CONCAT_H],0),FALSE))</f>
        <v/>
      </c>
      <c r="AQ969" s="39" t="str">
        <f>IF(NOTA[[#This Row],[CONCAT1]]="","",MATCH(NOTA[[#This Row],[CONCAT1]],[3]!db[NB NOTA_C],0))</f>
        <v/>
      </c>
      <c r="AR969" s="39" t="str">
        <f>IF(NOTA[[#This Row],[QTY/ CTN]]="","",TRUE)</f>
        <v/>
      </c>
      <c r="AS969" s="39" t="str">
        <f ca="1">IF(NOTA[[#This Row],[ID_H]]="","",IF(NOTA[[#This Row],[Column3]]=TRUE,NOTA[[#This Row],[QTY/ CTN]],INDEX([3]!db[QTY/ CTN],NOTA[[#This Row],[//DB]])))</f>
        <v/>
      </c>
      <c r="AT9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9" s="39" t="str">
        <f ca="1">IF(NOTA[[#This Row],[ID_H]]="","",MATCH(NOTA[[#This Row],[NB NOTA_C_QTY]],[4]!db[NB NOTA_C_QTY+F],0))</f>
        <v/>
      </c>
      <c r="AV969" s="55" t="str">
        <f ca="1">IF(NOTA[[#This Row],[NB NOTA_C_QTY]]="","",ROW()-2)</f>
        <v/>
      </c>
    </row>
    <row r="970" spans="1:48" ht="20.100000000000001" customHeight="1" x14ac:dyDescent="0.25">
      <c r="A9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39" t="str">
        <f>IF(NOTA[[#This Row],[ID_P]]="","",MATCH(NOTA[[#This Row],[ID_P]],[1]!B_MSK[N_ID],0))</f>
        <v/>
      </c>
      <c r="D970" s="39" t="str">
        <f ca="1">IF(NOTA[[#This Row],[NAMA BARANG]]="","",INDEX(NOTA[ID],MATCH(,INDIRECT(ADDRESS(ROW(NOTA[ID]),COLUMN(NOTA[ID]))&amp;":"&amp;ADDRESS(ROW(),COLUMN(NOTA[ID]))),-1)))</f>
        <v/>
      </c>
      <c r="E970" s="47"/>
      <c r="H970" s="48"/>
      <c r="N970" s="39"/>
      <c r="Q970" s="43"/>
      <c r="R970" s="49"/>
      <c r="S970" s="50"/>
      <c r="U970" s="51"/>
      <c r="V970" s="46"/>
      <c r="W970" s="51" t="str">
        <f>IF(NOTA[[#This Row],[HARGA/ CTN]]="",NOTA[[#This Row],[JUMLAH_H]],NOTA[[#This Row],[HARGA/ CTN]]*IF(NOTA[[#This Row],[C]]="",0,NOTA[[#This Row],[C]]))</f>
        <v/>
      </c>
      <c r="X970" s="51" t="str">
        <f>IF(NOTA[[#This Row],[JUMLAH]]="","",NOTA[[#This Row],[JUMLAH]]*NOTA[[#This Row],[DISC 1]])</f>
        <v/>
      </c>
      <c r="Y970" s="51" t="str">
        <f>IF(NOTA[[#This Row],[JUMLAH]]="","",(NOTA[[#This Row],[JUMLAH]]-NOTA[[#This Row],[DISC 1-]])*NOTA[[#This Row],[DISC 2]])</f>
        <v/>
      </c>
      <c r="Z970" s="51" t="str">
        <f>IF(NOTA[[#This Row],[JUMLAH]]="","",NOTA[[#This Row],[DISC 1-]]+NOTA[[#This Row],[DISC 2-]])</f>
        <v/>
      </c>
      <c r="AA970" s="51" t="str">
        <f>IF(NOTA[[#This Row],[JUMLAH]]="","",NOTA[[#This Row],[JUMLAH]]-NOTA[[#This Row],[DISC]])</f>
        <v/>
      </c>
      <c r="AB970" s="51"/>
      <c r="AC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51" t="str">
        <f>IF(OR(NOTA[[#This Row],[QTY]]="",NOTA[[#This Row],[HARGA SATUAN]]="",),"",NOTA[[#This Row],[QTY]]*NOTA[[#This Row],[HARGA SATUAN]])</f>
        <v/>
      </c>
      <c r="AG970" s="40" t="str">
        <f ca="1">IF(NOTA[ID_H]="","",INDEX(NOTA[TANGGAL],MATCH(,INDIRECT(ADDRESS(ROW(NOTA[TANGGAL]),COLUMN(NOTA[TANGGAL]))&amp;":"&amp;ADDRESS(ROW(),COLUMN(NOTA[TANGGAL]))),-1)))</f>
        <v/>
      </c>
      <c r="AH970" s="42" t="str">
        <f ca="1">IF(NOTA[[#This Row],[NAMA BARANG]]="","",INDEX(NOTA[SUPPLIER],MATCH(,INDIRECT(ADDRESS(ROW(NOTA[ID]),COLUMN(NOTA[ID]))&amp;":"&amp;ADDRESS(ROW(),COLUMN(NOTA[ID]))),-1)))</f>
        <v/>
      </c>
      <c r="AI970" s="42" t="str">
        <f ca="1">IF(NOTA[[#This Row],[ID_H]]="","",IF(NOTA[[#This Row],[FAKTUR]]="",INDIRECT(ADDRESS(ROW()-1,COLUMN())),NOTA[[#This Row],[FAKTUR]]))</f>
        <v/>
      </c>
      <c r="AJ970" s="39" t="str">
        <f ca="1">IF(NOTA[[#This Row],[ID]]="","",COUNTIF(NOTA[ID_H],NOTA[[#This Row],[ID_H]]))</f>
        <v/>
      </c>
      <c r="AK970" s="39" t="str">
        <f ca="1">IF(NOTA[[#This Row],[TGL.NOTA]]="",IF(NOTA[[#This Row],[SUPPLIER_H]]="","",AK969),MONTH(NOTA[[#This Row],[TGL.NOTA]]))</f>
        <v/>
      </c>
      <c r="AL970" s="39" t="str">
        <f>LOWER(SUBSTITUTE(SUBSTITUTE(SUBSTITUTE(SUBSTITUTE(SUBSTITUTE(SUBSTITUTE(SUBSTITUTE(SUBSTITUTE(SUBSTITUTE(NOTA[NAMA BARANG]," ",),".",""),"-",""),"(",""),")",""),",",""),"/",""),"""",""),"+",""))</f>
        <v/>
      </c>
      <c r="AM9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39" t="str">
        <f>IF(NOTA[[#This Row],[CONCAT4]]="","",_xlfn.IFNA(MATCH(NOTA[[#This Row],[CONCAT4]],[2]!RAW[CONCAT_H],0),FALSE))</f>
        <v/>
      </c>
      <c r="AQ970" s="39" t="str">
        <f>IF(NOTA[[#This Row],[CONCAT1]]="","",MATCH(NOTA[[#This Row],[CONCAT1]],[3]!db[NB NOTA_C],0))</f>
        <v/>
      </c>
      <c r="AR970" s="39" t="str">
        <f>IF(NOTA[[#This Row],[QTY/ CTN]]="","",TRUE)</f>
        <v/>
      </c>
      <c r="AS970" s="39" t="str">
        <f ca="1">IF(NOTA[[#This Row],[ID_H]]="","",IF(NOTA[[#This Row],[Column3]]=TRUE,NOTA[[#This Row],[QTY/ CTN]],INDEX([3]!db[QTY/ CTN],NOTA[[#This Row],[//DB]])))</f>
        <v/>
      </c>
      <c r="AT9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0" s="39" t="str">
        <f ca="1">IF(NOTA[[#This Row],[ID_H]]="","",MATCH(NOTA[[#This Row],[NB NOTA_C_QTY]],[4]!db[NB NOTA_C_QTY+F],0))</f>
        <v/>
      </c>
      <c r="AV970" s="55" t="str">
        <f ca="1">IF(NOTA[[#This Row],[NB NOTA_C_QTY]]="","",ROW()-2)</f>
        <v/>
      </c>
    </row>
    <row r="971" spans="1:48" ht="20.100000000000001" customHeight="1" x14ac:dyDescent="0.25">
      <c r="A9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39" t="str">
        <f>IF(NOTA[[#This Row],[ID_P]]="","",MATCH(NOTA[[#This Row],[ID_P]],[1]!B_MSK[N_ID],0))</f>
        <v/>
      </c>
      <c r="D971" s="39" t="str">
        <f ca="1">IF(NOTA[[#This Row],[NAMA BARANG]]="","",INDEX(NOTA[ID],MATCH(,INDIRECT(ADDRESS(ROW(NOTA[ID]),COLUMN(NOTA[ID]))&amp;":"&amp;ADDRESS(ROW(),COLUMN(NOTA[ID]))),-1)))</f>
        <v/>
      </c>
      <c r="E971" s="47"/>
      <c r="H971" s="48"/>
      <c r="N971" s="39"/>
      <c r="Q971" s="43"/>
      <c r="R971" s="49"/>
      <c r="S971" s="50"/>
      <c r="U971" s="51"/>
      <c r="V971" s="46"/>
      <c r="W971" s="51" t="str">
        <f>IF(NOTA[[#This Row],[HARGA/ CTN]]="",NOTA[[#This Row],[JUMLAH_H]],NOTA[[#This Row],[HARGA/ CTN]]*IF(NOTA[[#This Row],[C]]="",0,NOTA[[#This Row],[C]]))</f>
        <v/>
      </c>
      <c r="X971" s="51" t="str">
        <f>IF(NOTA[[#This Row],[JUMLAH]]="","",NOTA[[#This Row],[JUMLAH]]*NOTA[[#This Row],[DISC 1]])</f>
        <v/>
      </c>
      <c r="Y971" s="51" t="str">
        <f>IF(NOTA[[#This Row],[JUMLAH]]="","",(NOTA[[#This Row],[JUMLAH]]-NOTA[[#This Row],[DISC 1-]])*NOTA[[#This Row],[DISC 2]])</f>
        <v/>
      </c>
      <c r="Z971" s="51" t="str">
        <f>IF(NOTA[[#This Row],[JUMLAH]]="","",NOTA[[#This Row],[DISC 1-]]+NOTA[[#This Row],[DISC 2-]])</f>
        <v/>
      </c>
      <c r="AA971" s="51" t="str">
        <f>IF(NOTA[[#This Row],[JUMLAH]]="","",NOTA[[#This Row],[JUMLAH]]-NOTA[[#This Row],[DISC]])</f>
        <v/>
      </c>
      <c r="AB971" s="51"/>
      <c r="AC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51" t="str">
        <f>IF(OR(NOTA[[#This Row],[QTY]]="",NOTA[[#This Row],[HARGA SATUAN]]="",),"",NOTA[[#This Row],[QTY]]*NOTA[[#This Row],[HARGA SATUAN]])</f>
        <v/>
      </c>
      <c r="AG971" s="40" t="str">
        <f ca="1">IF(NOTA[ID_H]="","",INDEX(NOTA[TANGGAL],MATCH(,INDIRECT(ADDRESS(ROW(NOTA[TANGGAL]),COLUMN(NOTA[TANGGAL]))&amp;":"&amp;ADDRESS(ROW(),COLUMN(NOTA[TANGGAL]))),-1)))</f>
        <v/>
      </c>
      <c r="AH971" s="42" t="str">
        <f ca="1">IF(NOTA[[#This Row],[NAMA BARANG]]="","",INDEX(NOTA[SUPPLIER],MATCH(,INDIRECT(ADDRESS(ROW(NOTA[ID]),COLUMN(NOTA[ID]))&amp;":"&amp;ADDRESS(ROW(),COLUMN(NOTA[ID]))),-1)))</f>
        <v/>
      </c>
      <c r="AI971" s="42" t="str">
        <f ca="1">IF(NOTA[[#This Row],[ID_H]]="","",IF(NOTA[[#This Row],[FAKTUR]]="",INDIRECT(ADDRESS(ROW()-1,COLUMN())),NOTA[[#This Row],[FAKTUR]]))</f>
        <v/>
      </c>
      <c r="AJ971" s="39" t="str">
        <f ca="1">IF(NOTA[[#This Row],[ID]]="","",COUNTIF(NOTA[ID_H],NOTA[[#This Row],[ID_H]]))</f>
        <v/>
      </c>
      <c r="AK971" s="39" t="str">
        <f ca="1">IF(NOTA[[#This Row],[TGL.NOTA]]="",IF(NOTA[[#This Row],[SUPPLIER_H]]="","",AK970),MONTH(NOTA[[#This Row],[TGL.NOTA]]))</f>
        <v/>
      </c>
      <c r="AL971" s="39" t="str">
        <f>LOWER(SUBSTITUTE(SUBSTITUTE(SUBSTITUTE(SUBSTITUTE(SUBSTITUTE(SUBSTITUTE(SUBSTITUTE(SUBSTITUTE(SUBSTITUTE(NOTA[NAMA BARANG]," ",),".",""),"-",""),"(",""),")",""),",",""),"/",""),"""",""),"+",""))</f>
        <v/>
      </c>
      <c r="AM9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39" t="str">
        <f>IF(NOTA[[#This Row],[CONCAT4]]="","",_xlfn.IFNA(MATCH(NOTA[[#This Row],[CONCAT4]],[2]!RAW[CONCAT_H],0),FALSE))</f>
        <v/>
      </c>
      <c r="AQ971" s="39" t="str">
        <f>IF(NOTA[[#This Row],[CONCAT1]]="","",MATCH(NOTA[[#This Row],[CONCAT1]],[3]!db[NB NOTA_C],0))</f>
        <v/>
      </c>
      <c r="AR971" s="39" t="str">
        <f>IF(NOTA[[#This Row],[QTY/ CTN]]="","",TRUE)</f>
        <v/>
      </c>
      <c r="AS971" s="39" t="str">
        <f ca="1">IF(NOTA[[#This Row],[ID_H]]="","",IF(NOTA[[#This Row],[Column3]]=TRUE,NOTA[[#This Row],[QTY/ CTN]],INDEX([3]!db[QTY/ CTN],NOTA[[#This Row],[//DB]])))</f>
        <v/>
      </c>
      <c r="AT9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1" s="39" t="str">
        <f ca="1">IF(NOTA[[#This Row],[ID_H]]="","",MATCH(NOTA[[#This Row],[NB NOTA_C_QTY]],[4]!db[NB NOTA_C_QTY+F],0))</f>
        <v/>
      </c>
      <c r="AV971" s="55" t="str">
        <f ca="1">IF(NOTA[[#This Row],[NB NOTA_C_QTY]]="","",ROW()-2)</f>
        <v/>
      </c>
    </row>
    <row r="972" spans="1:48" ht="20.100000000000001" customHeight="1" x14ac:dyDescent="0.25">
      <c r="A9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39" t="str">
        <f>IF(NOTA[[#This Row],[ID_P]]="","",MATCH(NOTA[[#This Row],[ID_P]],[1]!B_MSK[N_ID],0))</f>
        <v/>
      </c>
      <c r="D972" s="39" t="str">
        <f ca="1">IF(NOTA[[#This Row],[NAMA BARANG]]="","",INDEX(NOTA[ID],MATCH(,INDIRECT(ADDRESS(ROW(NOTA[ID]),COLUMN(NOTA[ID]))&amp;":"&amp;ADDRESS(ROW(),COLUMN(NOTA[ID]))),-1)))</f>
        <v/>
      </c>
      <c r="E972" s="47"/>
      <c r="H972" s="48"/>
      <c r="N972" s="39"/>
      <c r="Q972" s="43"/>
      <c r="R972" s="49"/>
      <c r="S972" s="50"/>
      <c r="U972" s="51"/>
      <c r="V972" s="46"/>
      <c r="W972" s="51" t="str">
        <f>IF(NOTA[[#This Row],[HARGA/ CTN]]="",NOTA[[#This Row],[JUMLAH_H]],NOTA[[#This Row],[HARGA/ CTN]]*IF(NOTA[[#This Row],[C]]="",0,NOTA[[#This Row],[C]]))</f>
        <v/>
      </c>
      <c r="X972" s="51" t="str">
        <f>IF(NOTA[[#This Row],[JUMLAH]]="","",NOTA[[#This Row],[JUMLAH]]*NOTA[[#This Row],[DISC 1]])</f>
        <v/>
      </c>
      <c r="Y972" s="51" t="str">
        <f>IF(NOTA[[#This Row],[JUMLAH]]="","",(NOTA[[#This Row],[JUMLAH]]-NOTA[[#This Row],[DISC 1-]])*NOTA[[#This Row],[DISC 2]])</f>
        <v/>
      </c>
      <c r="Z972" s="51" t="str">
        <f>IF(NOTA[[#This Row],[JUMLAH]]="","",NOTA[[#This Row],[DISC 1-]]+NOTA[[#This Row],[DISC 2-]])</f>
        <v/>
      </c>
      <c r="AA972" s="51" t="str">
        <f>IF(NOTA[[#This Row],[JUMLAH]]="","",NOTA[[#This Row],[JUMLAH]]-NOTA[[#This Row],[DISC]])</f>
        <v/>
      </c>
      <c r="AB972" s="51"/>
      <c r="AC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51" t="str">
        <f>IF(OR(NOTA[[#This Row],[QTY]]="",NOTA[[#This Row],[HARGA SATUAN]]="",),"",NOTA[[#This Row],[QTY]]*NOTA[[#This Row],[HARGA SATUAN]])</f>
        <v/>
      </c>
      <c r="AG972" s="40" t="str">
        <f ca="1">IF(NOTA[ID_H]="","",INDEX(NOTA[TANGGAL],MATCH(,INDIRECT(ADDRESS(ROW(NOTA[TANGGAL]),COLUMN(NOTA[TANGGAL]))&amp;":"&amp;ADDRESS(ROW(),COLUMN(NOTA[TANGGAL]))),-1)))</f>
        <v/>
      </c>
      <c r="AH972" s="42" t="str">
        <f ca="1">IF(NOTA[[#This Row],[NAMA BARANG]]="","",INDEX(NOTA[SUPPLIER],MATCH(,INDIRECT(ADDRESS(ROW(NOTA[ID]),COLUMN(NOTA[ID]))&amp;":"&amp;ADDRESS(ROW(),COLUMN(NOTA[ID]))),-1)))</f>
        <v/>
      </c>
      <c r="AI972" s="42" t="str">
        <f ca="1">IF(NOTA[[#This Row],[ID_H]]="","",IF(NOTA[[#This Row],[FAKTUR]]="",INDIRECT(ADDRESS(ROW()-1,COLUMN())),NOTA[[#This Row],[FAKTUR]]))</f>
        <v/>
      </c>
      <c r="AJ972" s="39" t="str">
        <f ca="1">IF(NOTA[[#This Row],[ID]]="","",COUNTIF(NOTA[ID_H],NOTA[[#This Row],[ID_H]]))</f>
        <v/>
      </c>
      <c r="AK972" s="39" t="str">
        <f ca="1">IF(NOTA[[#This Row],[TGL.NOTA]]="",IF(NOTA[[#This Row],[SUPPLIER_H]]="","",AK971),MONTH(NOTA[[#This Row],[TGL.NOTA]]))</f>
        <v/>
      </c>
      <c r="AL972" s="39" t="str">
        <f>LOWER(SUBSTITUTE(SUBSTITUTE(SUBSTITUTE(SUBSTITUTE(SUBSTITUTE(SUBSTITUTE(SUBSTITUTE(SUBSTITUTE(SUBSTITUTE(NOTA[NAMA BARANG]," ",),".",""),"-",""),"(",""),")",""),",",""),"/",""),"""",""),"+",""))</f>
        <v/>
      </c>
      <c r="AM9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39" t="str">
        <f>IF(NOTA[[#This Row],[CONCAT4]]="","",_xlfn.IFNA(MATCH(NOTA[[#This Row],[CONCAT4]],[2]!RAW[CONCAT_H],0),FALSE))</f>
        <v/>
      </c>
      <c r="AQ972" s="39" t="str">
        <f>IF(NOTA[[#This Row],[CONCAT1]]="","",MATCH(NOTA[[#This Row],[CONCAT1]],[3]!db[NB NOTA_C],0))</f>
        <v/>
      </c>
      <c r="AR972" s="39" t="str">
        <f>IF(NOTA[[#This Row],[QTY/ CTN]]="","",TRUE)</f>
        <v/>
      </c>
      <c r="AS972" s="39" t="str">
        <f ca="1">IF(NOTA[[#This Row],[ID_H]]="","",IF(NOTA[[#This Row],[Column3]]=TRUE,NOTA[[#This Row],[QTY/ CTN]],INDEX([3]!db[QTY/ CTN],NOTA[[#This Row],[//DB]])))</f>
        <v/>
      </c>
      <c r="AT9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2" s="39" t="str">
        <f ca="1">IF(NOTA[[#This Row],[ID_H]]="","",MATCH(NOTA[[#This Row],[NB NOTA_C_QTY]],[4]!db[NB NOTA_C_QTY+F],0))</f>
        <v/>
      </c>
      <c r="AV972" s="55" t="str">
        <f ca="1">IF(NOTA[[#This Row],[NB NOTA_C_QTY]]="","",ROW()-2)</f>
        <v/>
      </c>
    </row>
    <row r="973" spans="1:48" ht="20.100000000000001" customHeight="1" x14ac:dyDescent="0.25">
      <c r="A9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39" t="str">
        <f>IF(NOTA[[#This Row],[ID_P]]="","",MATCH(NOTA[[#This Row],[ID_P]],[1]!B_MSK[N_ID],0))</f>
        <v/>
      </c>
      <c r="D973" s="39" t="str">
        <f ca="1">IF(NOTA[[#This Row],[NAMA BARANG]]="","",INDEX(NOTA[ID],MATCH(,INDIRECT(ADDRESS(ROW(NOTA[ID]),COLUMN(NOTA[ID]))&amp;":"&amp;ADDRESS(ROW(),COLUMN(NOTA[ID]))),-1)))</f>
        <v/>
      </c>
      <c r="E973" s="47"/>
      <c r="H973" s="48"/>
      <c r="N973" s="39"/>
      <c r="Q973" s="43"/>
      <c r="R973" s="49"/>
      <c r="S973" s="50"/>
      <c r="U973" s="51"/>
      <c r="V973" s="46"/>
      <c r="W973" s="51" t="str">
        <f>IF(NOTA[[#This Row],[HARGA/ CTN]]="",NOTA[[#This Row],[JUMLAH_H]],NOTA[[#This Row],[HARGA/ CTN]]*IF(NOTA[[#This Row],[C]]="",0,NOTA[[#This Row],[C]]))</f>
        <v/>
      </c>
      <c r="X973" s="51" t="str">
        <f>IF(NOTA[[#This Row],[JUMLAH]]="","",NOTA[[#This Row],[JUMLAH]]*NOTA[[#This Row],[DISC 1]])</f>
        <v/>
      </c>
      <c r="Y973" s="51" t="str">
        <f>IF(NOTA[[#This Row],[JUMLAH]]="","",(NOTA[[#This Row],[JUMLAH]]-NOTA[[#This Row],[DISC 1-]])*NOTA[[#This Row],[DISC 2]])</f>
        <v/>
      </c>
      <c r="Z973" s="51" t="str">
        <f>IF(NOTA[[#This Row],[JUMLAH]]="","",NOTA[[#This Row],[DISC 1-]]+NOTA[[#This Row],[DISC 2-]])</f>
        <v/>
      </c>
      <c r="AA973" s="51" t="str">
        <f>IF(NOTA[[#This Row],[JUMLAH]]="","",NOTA[[#This Row],[JUMLAH]]-NOTA[[#This Row],[DISC]])</f>
        <v/>
      </c>
      <c r="AB973" s="51"/>
      <c r="AC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51" t="str">
        <f>IF(OR(NOTA[[#This Row],[QTY]]="",NOTA[[#This Row],[HARGA SATUAN]]="",),"",NOTA[[#This Row],[QTY]]*NOTA[[#This Row],[HARGA SATUAN]])</f>
        <v/>
      </c>
      <c r="AG973" s="40" t="str">
        <f ca="1">IF(NOTA[ID_H]="","",INDEX(NOTA[TANGGAL],MATCH(,INDIRECT(ADDRESS(ROW(NOTA[TANGGAL]),COLUMN(NOTA[TANGGAL]))&amp;":"&amp;ADDRESS(ROW(),COLUMN(NOTA[TANGGAL]))),-1)))</f>
        <v/>
      </c>
      <c r="AH973" s="42" t="str">
        <f ca="1">IF(NOTA[[#This Row],[NAMA BARANG]]="","",INDEX(NOTA[SUPPLIER],MATCH(,INDIRECT(ADDRESS(ROW(NOTA[ID]),COLUMN(NOTA[ID]))&amp;":"&amp;ADDRESS(ROW(),COLUMN(NOTA[ID]))),-1)))</f>
        <v/>
      </c>
      <c r="AI973" s="42" t="str">
        <f ca="1">IF(NOTA[[#This Row],[ID_H]]="","",IF(NOTA[[#This Row],[FAKTUR]]="",INDIRECT(ADDRESS(ROW()-1,COLUMN())),NOTA[[#This Row],[FAKTUR]]))</f>
        <v/>
      </c>
      <c r="AJ973" s="39" t="str">
        <f ca="1">IF(NOTA[[#This Row],[ID]]="","",COUNTIF(NOTA[ID_H],NOTA[[#This Row],[ID_H]]))</f>
        <v/>
      </c>
      <c r="AK973" s="39" t="str">
        <f ca="1">IF(NOTA[[#This Row],[TGL.NOTA]]="",IF(NOTA[[#This Row],[SUPPLIER_H]]="","",AK972),MONTH(NOTA[[#This Row],[TGL.NOTA]]))</f>
        <v/>
      </c>
      <c r="AL973" s="39" t="str">
        <f>LOWER(SUBSTITUTE(SUBSTITUTE(SUBSTITUTE(SUBSTITUTE(SUBSTITUTE(SUBSTITUTE(SUBSTITUTE(SUBSTITUTE(SUBSTITUTE(NOTA[NAMA BARANG]," ",),".",""),"-",""),"(",""),")",""),",",""),"/",""),"""",""),"+",""))</f>
        <v/>
      </c>
      <c r="AM9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39" t="str">
        <f>IF(NOTA[[#This Row],[CONCAT4]]="","",_xlfn.IFNA(MATCH(NOTA[[#This Row],[CONCAT4]],[2]!RAW[CONCAT_H],0),FALSE))</f>
        <v/>
      </c>
      <c r="AQ973" s="39" t="str">
        <f>IF(NOTA[[#This Row],[CONCAT1]]="","",MATCH(NOTA[[#This Row],[CONCAT1]],[3]!db[NB NOTA_C],0))</f>
        <v/>
      </c>
      <c r="AR973" s="39" t="str">
        <f>IF(NOTA[[#This Row],[QTY/ CTN]]="","",TRUE)</f>
        <v/>
      </c>
      <c r="AS973" s="39" t="str">
        <f ca="1">IF(NOTA[[#This Row],[ID_H]]="","",IF(NOTA[[#This Row],[Column3]]=TRUE,NOTA[[#This Row],[QTY/ CTN]],INDEX([3]!db[QTY/ CTN],NOTA[[#This Row],[//DB]])))</f>
        <v/>
      </c>
      <c r="AT9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3" s="39" t="str">
        <f ca="1">IF(NOTA[[#This Row],[ID_H]]="","",MATCH(NOTA[[#This Row],[NB NOTA_C_QTY]],[4]!db[NB NOTA_C_QTY+F],0))</f>
        <v/>
      </c>
      <c r="AV973" s="55" t="str">
        <f ca="1">IF(NOTA[[#This Row],[NB NOTA_C_QTY]]="","",ROW()-2)</f>
        <v/>
      </c>
    </row>
    <row r="974" spans="1:48" ht="20.100000000000001" customHeight="1" x14ac:dyDescent="0.25">
      <c r="A9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39" t="str">
        <f>IF(NOTA[[#This Row],[ID_P]]="","",MATCH(NOTA[[#This Row],[ID_P]],[1]!B_MSK[N_ID],0))</f>
        <v/>
      </c>
      <c r="D974" s="39" t="str">
        <f ca="1">IF(NOTA[[#This Row],[NAMA BARANG]]="","",INDEX(NOTA[ID],MATCH(,INDIRECT(ADDRESS(ROW(NOTA[ID]),COLUMN(NOTA[ID]))&amp;":"&amp;ADDRESS(ROW(),COLUMN(NOTA[ID]))),-1)))</f>
        <v/>
      </c>
      <c r="E974" s="47"/>
      <c r="H974" s="48"/>
      <c r="N974" s="39"/>
      <c r="Q974" s="43"/>
      <c r="R974" s="49"/>
      <c r="S974" s="50"/>
      <c r="U974" s="51"/>
      <c r="V974" s="46"/>
      <c r="W974" s="51" t="str">
        <f>IF(NOTA[[#This Row],[HARGA/ CTN]]="",NOTA[[#This Row],[JUMLAH_H]],NOTA[[#This Row],[HARGA/ CTN]]*IF(NOTA[[#This Row],[C]]="",0,NOTA[[#This Row],[C]]))</f>
        <v/>
      </c>
      <c r="X974" s="51" t="str">
        <f>IF(NOTA[[#This Row],[JUMLAH]]="","",NOTA[[#This Row],[JUMLAH]]*NOTA[[#This Row],[DISC 1]])</f>
        <v/>
      </c>
      <c r="Y974" s="51" t="str">
        <f>IF(NOTA[[#This Row],[JUMLAH]]="","",(NOTA[[#This Row],[JUMLAH]]-NOTA[[#This Row],[DISC 1-]])*NOTA[[#This Row],[DISC 2]])</f>
        <v/>
      </c>
      <c r="Z974" s="51" t="str">
        <f>IF(NOTA[[#This Row],[JUMLAH]]="","",NOTA[[#This Row],[DISC 1-]]+NOTA[[#This Row],[DISC 2-]])</f>
        <v/>
      </c>
      <c r="AA974" s="51" t="str">
        <f>IF(NOTA[[#This Row],[JUMLAH]]="","",NOTA[[#This Row],[JUMLAH]]-NOTA[[#This Row],[DISC]])</f>
        <v/>
      </c>
      <c r="AB974" s="51"/>
      <c r="AC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51" t="str">
        <f>IF(OR(NOTA[[#This Row],[QTY]]="",NOTA[[#This Row],[HARGA SATUAN]]="",),"",NOTA[[#This Row],[QTY]]*NOTA[[#This Row],[HARGA SATUAN]])</f>
        <v/>
      </c>
      <c r="AG974" s="40" t="str">
        <f ca="1">IF(NOTA[ID_H]="","",INDEX(NOTA[TANGGAL],MATCH(,INDIRECT(ADDRESS(ROW(NOTA[TANGGAL]),COLUMN(NOTA[TANGGAL]))&amp;":"&amp;ADDRESS(ROW(),COLUMN(NOTA[TANGGAL]))),-1)))</f>
        <v/>
      </c>
      <c r="AH974" s="42" t="str">
        <f ca="1">IF(NOTA[[#This Row],[NAMA BARANG]]="","",INDEX(NOTA[SUPPLIER],MATCH(,INDIRECT(ADDRESS(ROW(NOTA[ID]),COLUMN(NOTA[ID]))&amp;":"&amp;ADDRESS(ROW(),COLUMN(NOTA[ID]))),-1)))</f>
        <v/>
      </c>
      <c r="AI974" s="42" t="str">
        <f ca="1">IF(NOTA[[#This Row],[ID_H]]="","",IF(NOTA[[#This Row],[FAKTUR]]="",INDIRECT(ADDRESS(ROW()-1,COLUMN())),NOTA[[#This Row],[FAKTUR]]))</f>
        <v/>
      </c>
      <c r="AJ974" s="39" t="str">
        <f ca="1">IF(NOTA[[#This Row],[ID]]="","",COUNTIF(NOTA[ID_H],NOTA[[#This Row],[ID_H]]))</f>
        <v/>
      </c>
      <c r="AK974" s="39" t="str">
        <f ca="1">IF(NOTA[[#This Row],[TGL.NOTA]]="",IF(NOTA[[#This Row],[SUPPLIER_H]]="","",AK973),MONTH(NOTA[[#This Row],[TGL.NOTA]]))</f>
        <v/>
      </c>
      <c r="AL974" s="39" t="str">
        <f>LOWER(SUBSTITUTE(SUBSTITUTE(SUBSTITUTE(SUBSTITUTE(SUBSTITUTE(SUBSTITUTE(SUBSTITUTE(SUBSTITUTE(SUBSTITUTE(NOTA[NAMA BARANG]," ",),".",""),"-",""),"(",""),")",""),",",""),"/",""),"""",""),"+",""))</f>
        <v/>
      </c>
      <c r="AM9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39" t="str">
        <f>IF(NOTA[[#This Row],[CONCAT4]]="","",_xlfn.IFNA(MATCH(NOTA[[#This Row],[CONCAT4]],[2]!RAW[CONCAT_H],0),FALSE))</f>
        <v/>
      </c>
      <c r="AQ974" s="39" t="str">
        <f>IF(NOTA[[#This Row],[CONCAT1]]="","",MATCH(NOTA[[#This Row],[CONCAT1]],[3]!db[NB NOTA_C],0))</f>
        <v/>
      </c>
      <c r="AR974" s="39" t="str">
        <f>IF(NOTA[[#This Row],[QTY/ CTN]]="","",TRUE)</f>
        <v/>
      </c>
      <c r="AS974" s="39" t="str">
        <f ca="1">IF(NOTA[[#This Row],[ID_H]]="","",IF(NOTA[[#This Row],[Column3]]=TRUE,NOTA[[#This Row],[QTY/ CTN]],INDEX([3]!db[QTY/ CTN],NOTA[[#This Row],[//DB]])))</f>
        <v/>
      </c>
      <c r="AT9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4" s="39" t="str">
        <f ca="1">IF(NOTA[[#This Row],[ID_H]]="","",MATCH(NOTA[[#This Row],[NB NOTA_C_QTY]],[4]!db[NB NOTA_C_QTY+F],0))</f>
        <v/>
      </c>
      <c r="AV974" s="55" t="str">
        <f ca="1">IF(NOTA[[#This Row],[NB NOTA_C_QTY]]="","",ROW()-2)</f>
        <v/>
      </c>
    </row>
    <row r="975" spans="1:48" ht="20.100000000000001" customHeight="1" x14ac:dyDescent="0.25">
      <c r="A9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39" t="str">
        <f>IF(NOTA[[#This Row],[ID_P]]="","",MATCH(NOTA[[#This Row],[ID_P]],[1]!B_MSK[N_ID],0))</f>
        <v/>
      </c>
      <c r="D975" s="39" t="str">
        <f ca="1">IF(NOTA[[#This Row],[NAMA BARANG]]="","",INDEX(NOTA[ID],MATCH(,INDIRECT(ADDRESS(ROW(NOTA[ID]),COLUMN(NOTA[ID]))&amp;":"&amp;ADDRESS(ROW(),COLUMN(NOTA[ID]))),-1)))</f>
        <v/>
      </c>
      <c r="E975" s="47"/>
      <c r="H975" s="48"/>
      <c r="N975" s="39"/>
      <c r="Q975" s="43"/>
      <c r="R975" s="49"/>
      <c r="S975" s="50"/>
      <c r="U975" s="51"/>
      <c r="V975" s="46"/>
      <c r="W975" s="51" t="str">
        <f>IF(NOTA[[#This Row],[HARGA/ CTN]]="",NOTA[[#This Row],[JUMLAH_H]],NOTA[[#This Row],[HARGA/ CTN]]*IF(NOTA[[#This Row],[C]]="",0,NOTA[[#This Row],[C]]))</f>
        <v/>
      </c>
      <c r="X975" s="51" t="str">
        <f>IF(NOTA[[#This Row],[JUMLAH]]="","",NOTA[[#This Row],[JUMLAH]]*NOTA[[#This Row],[DISC 1]])</f>
        <v/>
      </c>
      <c r="Y975" s="51" t="str">
        <f>IF(NOTA[[#This Row],[JUMLAH]]="","",(NOTA[[#This Row],[JUMLAH]]-NOTA[[#This Row],[DISC 1-]])*NOTA[[#This Row],[DISC 2]])</f>
        <v/>
      </c>
      <c r="Z975" s="51" t="str">
        <f>IF(NOTA[[#This Row],[JUMLAH]]="","",NOTA[[#This Row],[DISC 1-]]+NOTA[[#This Row],[DISC 2-]])</f>
        <v/>
      </c>
      <c r="AA975" s="51" t="str">
        <f>IF(NOTA[[#This Row],[JUMLAH]]="","",NOTA[[#This Row],[JUMLAH]]-NOTA[[#This Row],[DISC]])</f>
        <v/>
      </c>
      <c r="AB975" s="51"/>
      <c r="AC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51" t="str">
        <f>IF(OR(NOTA[[#This Row],[QTY]]="",NOTA[[#This Row],[HARGA SATUAN]]="",),"",NOTA[[#This Row],[QTY]]*NOTA[[#This Row],[HARGA SATUAN]])</f>
        <v/>
      </c>
      <c r="AG975" s="40" t="str">
        <f ca="1">IF(NOTA[ID_H]="","",INDEX(NOTA[TANGGAL],MATCH(,INDIRECT(ADDRESS(ROW(NOTA[TANGGAL]),COLUMN(NOTA[TANGGAL]))&amp;":"&amp;ADDRESS(ROW(),COLUMN(NOTA[TANGGAL]))),-1)))</f>
        <v/>
      </c>
      <c r="AH975" s="42" t="str">
        <f ca="1">IF(NOTA[[#This Row],[NAMA BARANG]]="","",INDEX(NOTA[SUPPLIER],MATCH(,INDIRECT(ADDRESS(ROW(NOTA[ID]),COLUMN(NOTA[ID]))&amp;":"&amp;ADDRESS(ROW(),COLUMN(NOTA[ID]))),-1)))</f>
        <v/>
      </c>
      <c r="AI975" s="42" t="str">
        <f ca="1">IF(NOTA[[#This Row],[ID_H]]="","",IF(NOTA[[#This Row],[FAKTUR]]="",INDIRECT(ADDRESS(ROW()-1,COLUMN())),NOTA[[#This Row],[FAKTUR]]))</f>
        <v/>
      </c>
      <c r="AJ975" s="39" t="str">
        <f ca="1">IF(NOTA[[#This Row],[ID]]="","",COUNTIF(NOTA[ID_H],NOTA[[#This Row],[ID_H]]))</f>
        <v/>
      </c>
      <c r="AK975" s="39" t="str">
        <f ca="1">IF(NOTA[[#This Row],[TGL.NOTA]]="",IF(NOTA[[#This Row],[SUPPLIER_H]]="","",AK974),MONTH(NOTA[[#This Row],[TGL.NOTA]]))</f>
        <v/>
      </c>
      <c r="AL975" s="39" t="str">
        <f>LOWER(SUBSTITUTE(SUBSTITUTE(SUBSTITUTE(SUBSTITUTE(SUBSTITUTE(SUBSTITUTE(SUBSTITUTE(SUBSTITUTE(SUBSTITUTE(NOTA[NAMA BARANG]," ",),".",""),"-",""),"(",""),")",""),",",""),"/",""),"""",""),"+",""))</f>
        <v/>
      </c>
      <c r="AM9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39" t="str">
        <f>IF(NOTA[[#This Row],[CONCAT4]]="","",_xlfn.IFNA(MATCH(NOTA[[#This Row],[CONCAT4]],[2]!RAW[CONCAT_H],0),FALSE))</f>
        <v/>
      </c>
      <c r="AQ975" s="39" t="str">
        <f>IF(NOTA[[#This Row],[CONCAT1]]="","",MATCH(NOTA[[#This Row],[CONCAT1]],[3]!db[NB NOTA_C],0))</f>
        <v/>
      </c>
      <c r="AR975" s="39" t="str">
        <f>IF(NOTA[[#This Row],[QTY/ CTN]]="","",TRUE)</f>
        <v/>
      </c>
      <c r="AS975" s="39" t="str">
        <f ca="1">IF(NOTA[[#This Row],[ID_H]]="","",IF(NOTA[[#This Row],[Column3]]=TRUE,NOTA[[#This Row],[QTY/ CTN]],INDEX([3]!db[QTY/ CTN],NOTA[[#This Row],[//DB]])))</f>
        <v/>
      </c>
      <c r="AT9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5" s="39" t="str">
        <f ca="1">IF(NOTA[[#This Row],[ID_H]]="","",MATCH(NOTA[[#This Row],[NB NOTA_C_QTY]],[4]!db[NB NOTA_C_QTY+F],0))</f>
        <v/>
      </c>
      <c r="AV975" s="55" t="str">
        <f ca="1">IF(NOTA[[#This Row],[NB NOTA_C_QTY]]="","",ROW()-2)</f>
        <v/>
      </c>
    </row>
    <row r="976" spans="1:48" ht="20.100000000000001" customHeight="1" x14ac:dyDescent="0.25">
      <c r="A9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39" t="str">
        <f>IF(NOTA[[#This Row],[ID_P]]="","",MATCH(NOTA[[#This Row],[ID_P]],[1]!B_MSK[N_ID],0))</f>
        <v/>
      </c>
      <c r="D976" s="39" t="str">
        <f ca="1">IF(NOTA[[#This Row],[NAMA BARANG]]="","",INDEX(NOTA[ID],MATCH(,INDIRECT(ADDRESS(ROW(NOTA[ID]),COLUMN(NOTA[ID]))&amp;":"&amp;ADDRESS(ROW(),COLUMN(NOTA[ID]))),-1)))</f>
        <v/>
      </c>
      <c r="E976" s="47"/>
      <c r="H976" s="48"/>
      <c r="N976" s="39"/>
      <c r="Q976" s="43"/>
      <c r="R976" s="49"/>
      <c r="S976" s="50"/>
      <c r="U976" s="51"/>
      <c r="V976" s="46"/>
      <c r="W976" s="51" t="str">
        <f>IF(NOTA[[#This Row],[HARGA/ CTN]]="",NOTA[[#This Row],[JUMLAH_H]],NOTA[[#This Row],[HARGA/ CTN]]*IF(NOTA[[#This Row],[C]]="",0,NOTA[[#This Row],[C]]))</f>
        <v/>
      </c>
      <c r="X976" s="51" t="str">
        <f>IF(NOTA[[#This Row],[JUMLAH]]="","",NOTA[[#This Row],[JUMLAH]]*NOTA[[#This Row],[DISC 1]])</f>
        <v/>
      </c>
      <c r="Y976" s="51" t="str">
        <f>IF(NOTA[[#This Row],[JUMLAH]]="","",(NOTA[[#This Row],[JUMLAH]]-NOTA[[#This Row],[DISC 1-]])*NOTA[[#This Row],[DISC 2]])</f>
        <v/>
      </c>
      <c r="Z976" s="51" t="str">
        <f>IF(NOTA[[#This Row],[JUMLAH]]="","",NOTA[[#This Row],[DISC 1-]]+NOTA[[#This Row],[DISC 2-]])</f>
        <v/>
      </c>
      <c r="AA976" s="51" t="str">
        <f>IF(NOTA[[#This Row],[JUMLAH]]="","",NOTA[[#This Row],[JUMLAH]]-NOTA[[#This Row],[DISC]])</f>
        <v/>
      </c>
      <c r="AB976" s="51"/>
      <c r="AC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51" t="str">
        <f>IF(OR(NOTA[[#This Row],[QTY]]="",NOTA[[#This Row],[HARGA SATUAN]]="",),"",NOTA[[#This Row],[QTY]]*NOTA[[#This Row],[HARGA SATUAN]])</f>
        <v/>
      </c>
      <c r="AG976" s="40" t="str">
        <f ca="1">IF(NOTA[ID_H]="","",INDEX(NOTA[TANGGAL],MATCH(,INDIRECT(ADDRESS(ROW(NOTA[TANGGAL]),COLUMN(NOTA[TANGGAL]))&amp;":"&amp;ADDRESS(ROW(),COLUMN(NOTA[TANGGAL]))),-1)))</f>
        <v/>
      </c>
      <c r="AH976" s="42" t="str">
        <f ca="1">IF(NOTA[[#This Row],[NAMA BARANG]]="","",INDEX(NOTA[SUPPLIER],MATCH(,INDIRECT(ADDRESS(ROW(NOTA[ID]),COLUMN(NOTA[ID]))&amp;":"&amp;ADDRESS(ROW(),COLUMN(NOTA[ID]))),-1)))</f>
        <v/>
      </c>
      <c r="AI976" s="42" t="str">
        <f ca="1">IF(NOTA[[#This Row],[ID_H]]="","",IF(NOTA[[#This Row],[FAKTUR]]="",INDIRECT(ADDRESS(ROW()-1,COLUMN())),NOTA[[#This Row],[FAKTUR]]))</f>
        <v/>
      </c>
      <c r="AJ976" s="39" t="str">
        <f ca="1">IF(NOTA[[#This Row],[ID]]="","",COUNTIF(NOTA[ID_H],NOTA[[#This Row],[ID_H]]))</f>
        <v/>
      </c>
      <c r="AK976" s="39" t="str">
        <f ca="1">IF(NOTA[[#This Row],[TGL.NOTA]]="",IF(NOTA[[#This Row],[SUPPLIER_H]]="","",AK975),MONTH(NOTA[[#This Row],[TGL.NOTA]]))</f>
        <v/>
      </c>
      <c r="AL976" s="39" t="str">
        <f>LOWER(SUBSTITUTE(SUBSTITUTE(SUBSTITUTE(SUBSTITUTE(SUBSTITUTE(SUBSTITUTE(SUBSTITUTE(SUBSTITUTE(SUBSTITUTE(NOTA[NAMA BARANG]," ",),".",""),"-",""),"(",""),")",""),",",""),"/",""),"""",""),"+",""))</f>
        <v/>
      </c>
      <c r="AM9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6" s="39" t="str">
        <f>IF(NOTA[[#This Row],[CONCAT4]]="","",_xlfn.IFNA(MATCH(NOTA[[#This Row],[CONCAT4]],[2]!RAW[CONCAT_H],0),FALSE))</f>
        <v/>
      </c>
      <c r="AQ976" s="39" t="str">
        <f>IF(NOTA[[#This Row],[CONCAT1]]="","",MATCH(NOTA[[#This Row],[CONCAT1]],[3]!db[NB NOTA_C],0))</f>
        <v/>
      </c>
      <c r="AR976" s="39" t="str">
        <f>IF(NOTA[[#This Row],[QTY/ CTN]]="","",TRUE)</f>
        <v/>
      </c>
      <c r="AS976" s="39" t="str">
        <f ca="1">IF(NOTA[[#This Row],[ID_H]]="","",IF(NOTA[[#This Row],[Column3]]=TRUE,NOTA[[#This Row],[QTY/ CTN]],INDEX([3]!db[QTY/ CTN],NOTA[[#This Row],[//DB]])))</f>
        <v/>
      </c>
      <c r="AT9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6" s="39" t="str">
        <f ca="1">IF(NOTA[[#This Row],[ID_H]]="","",MATCH(NOTA[[#This Row],[NB NOTA_C_QTY]],[4]!db[NB NOTA_C_QTY+F],0))</f>
        <v/>
      </c>
      <c r="AV976" s="55" t="str">
        <f ca="1">IF(NOTA[[#This Row],[NB NOTA_C_QTY]]="","",ROW()-2)</f>
        <v/>
      </c>
    </row>
    <row r="977" spans="1:48" ht="20.100000000000001" customHeight="1" x14ac:dyDescent="0.25">
      <c r="A9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39" t="str">
        <f>IF(NOTA[[#This Row],[ID_P]]="","",MATCH(NOTA[[#This Row],[ID_P]],[1]!B_MSK[N_ID],0))</f>
        <v/>
      </c>
      <c r="D977" s="39" t="str">
        <f ca="1">IF(NOTA[[#This Row],[NAMA BARANG]]="","",INDEX(NOTA[ID],MATCH(,INDIRECT(ADDRESS(ROW(NOTA[ID]),COLUMN(NOTA[ID]))&amp;":"&amp;ADDRESS(ROW(),COLUMN(NOTA[ID]))),-1)))</f>
        <v/>
      </c>
      <c r="E977" s="47"/>
      <c r="H977" s="48"/>
      <c r="N977" s="39"/>
      <c r="Q977" s="43"/>
      <c r="R977" s="49"/>
      <c r="S977" s="50"/>
      <c r="U977" s="51"/>
      <c r="V977" s="46"/>
      <c r="W977" s="51" t="str">
        <f>IF(NOTA[[#This Row],[HARGA/ CTN]]="",NOTA[[#This Row],[JUMLAH_H]],NOTA[[#This Row],[HARGA/ CTN]]*IF(NOTA[[#This Row],[C]]="",0,NOTA[[#This Row],[C]]))</f>
        <v/>
      </c>
      <c r="X977" s="51" t="str">
        <f>IF(NOTA[[#This Row],[JUMLAH]]="","",NOTA[[#This Row],[JUMLAH]]*NOTA[[#This Row],[DISC 1]])</f>
        <v/>
      </c>
      <c r="Y977" s="51" t="str">
        <f>IF(NOTA[[#This Row],[JUMLAH]]="","",(NOTA[[#This Row],[JUMLAH]]-NOTA[[#This Row],[DISC 1-]])*NOTA[[#This Row],[DISC 2]])</f>
        <v/>
      </c>
      <c r="Z977" s="51" t="str">
        <f>IF(NOTA[[#This Row],[JUMLAH]]="","",NOTA[[#This Row],[DISC 1-]]+NOTA[[#This Row],[DISC 2-]])</f>
        <v/>
      </c>
      <c r="AA977" s="51" t="str">
        <f>IF(NOTA[[#This Row],[JUMLAH]]="","",NOTA[[#This Row],[JUMLAH]]-NOTA[[#This Row],[DISC]])</f>
        <v/>
      </c>
      <c r="AB977" s="51"/>
      <c r="AC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51" t="str">
        <f>IF(OR(NOTA[[#This Row],[QTY]]="",NOTA[[#This Row],[HARGA SATUAN]]="",),"",NOTA[[#This Row],[QTY]]*NOTA[[#This Row],[HARGA SATUAN]])</f>
        <v/>
      </c>
      <c r="AG977" s="40" t="str">
        <f ca="1">IF(NOTA[ID_H]="","",INDEX(NOTA[TANGGAL],MATCH(,INDIRECT(ADDRESS(ROW(NOTA[TANGGAL]),COLUMN(NOTA[TANGGAL]))&amp;":"&amp;ADDRESS(ROW(),COLUMN(NOTA[TANGGAL]))),-1)))</f>
        <v/>
      </c>
      <c r="AH977" s="42" t="str">
        <f ca="1">IF(NOTA[[#This Row],[NAMA BARANG]]="","",INDEX(NOTA[SUPPLIER],MATCH(,INDIRECT(ADDRESS(ROW(NOTA[ID]),COLUMN(NOTA[ID]))&amp;":"&amp;ADDRESS(ROW(),COLUMN(NOTA[ID]))),-1)))</f>
        <v/>
      </c>
      <c r="AI977" s="42" t="str">
        <f ca="1">IF(NOTA[[#This Row],[ID_H]]="","",IF(NOTA[[#This Row],[FAKTUR]]="",INDIRECT(ADDRESS(ROW()-1,COLUMN())),NOTA[[#This Row],[FAKTUR]]))</f>
        <v/>
      </c>
      <c r="AJ977" s="39" t="str">
        <f ca="1">IF(NOTA[[#This Row],[ID]]="","",COUNTIF(NOTA[ID_H],NOTA[[#This Row],[ID_H]]))</f>
        <v/>
      </c>
      <c r="AK977" s="39" t="str">
        <f ca="1">IF(NOTA[[#This Row],[TGL.NOTA]]="",IF(NOTA[[#This Row],[SUPPLIER_H]]="","",AK976),MONTH(NOTA[[#This Row],[TGL.NOTA]]))</f>
        <v/>
      </c>
      <c r="AL977" s="39" t="str">
        <f>LOWER(SUBSTITUTE(SUBSTITUTE(SUBSTITUTE(SUBSTITUTE(SUBSTITUTE(SUBSTITUTE(SUBSTITUTE(SUBSTITUTE(SUBSTITUTE(NOTA[NAMA BARANG]," ",),".",""),"-",""),"(",""),")",""),",",""),"/",""),"""",""),"+",""))</f>
        <v/>
      </c>
      <c r="AM9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39" t="str">
        <f>IF(NOTA[[#This Row],[CONCAT4]]="","",_xlfn.IFNA(MATCH(NOTA[[#This Row],[CONCAT4]],[2]!RAW[CONCAT_H],0),FALSE))</f>
        <v/>
      </c>
      <c r="AQ977" s="39" t="str">
        <f>IF(NOTA[[#This Row],[CONCAT1]]="","",MATCH(NOTA[[#This Row],[CONCAT1]],[3]!db[NB NOTA_C],0))</f>
        <v/>
      </c>
      <c r="AR977" s="39" t="str">
        <f>IF(NOTA[[#This Row],[QTY/ CTN]]="","",TRUE)</f>
        <v/>
      </c>
      <c r="AS977" s="39" t="str">
        <f ca="1">IF(NOTA[[#This Row],[ID_H]]="","",IF(NOTA[[#This Row],[Column3]]=TRUE,NOTA[[#This Row],[QTY/ CTN]],INDEX([3]!db[QTY/ CTN],NOTA[[#This Row],[//DB]])))</f>
        <v/>
      </c>
      <c r="AT9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7" s="39" t="str">
        <f ca="1">IF(NOTA[[#This Row],[ID_H]]="","",MATCH(NOTA[[#This Row],[NB NOTA_C_QTY]],[4]!db[NB NOTA_C_QTY+F],0))</f>
        <v/>
      </c>
      <c r="AV977" s="55" t="str">
        <f ca="1">IF(NOTA[[#This Row],[NB NOTA_C_QTY]]="","",ROW()-2)</f>
        <v/>
      </c>
    </row>
    <row r="978" spans="1:48" ht="20.100000000000001" customHeight="1" x14ac:dyDescent="0.25">
      <c r="A9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39" t="str">
        <f>IF(NOTA[[#This Row],[ID_P]]="","",MATCH(NOTA[[#This Row],[ID_P]],[1]!B_MSK[N_ID],0))</f>
        <v/>
      </c>
      <c r="D978" s="39" t="str">
        <f ca="1">IF(NOTA[[#This Row],[NAMA BARANG]]="","",INDEX(NOTA[ID],MATCH(,INDIRECT(ADDRESS(ROW(NOTA[ID]),COLUMN(NOTA[ID]))&amp;":"&amp;ADDRESS(ROW(),COLUMN(NOTA[ID]))),-1)))</f>
        <v/>
      </c>
      <c r="E978" s="47"/>
      <c r="H978" s="48"/>
      <c r="N978" s="39"/>
      <c r="Q978" s="43"/>
      <c r="R978" s="49"/>
      <c r="S978" s="50"/>
      <c r="U978" s="51"/>
      <c r="V978" s="46"/>
      <c r="W978" s="51" t="str">
        <f>IF(NOTA[[#This Row],[HARGA/ CTN]]="",NOTA[[#This Row],[JUMLAH_H]],NOTA[[#This Row],[HARGA/ CTN]]*IF(NOTA[[#This Row],[C]]="",0,NOTA[[#This Row],[C]]))</f>
        <v/>
      </c>
      <c r="X978" s="51" t="str">
        <f>IF(NOTA[[#This Row],[JUMLAH]]="","",NOTA[[#This Row],[JUMLAH]]*NOTA[[#This Row],[DISC 1]])</f>
        <v/>
      </c>
      <c r="Y978" s="51" t="str">
        <f>IF(NOTA[[#This Row],[JUMLAH]]="","",(NOTA[[#This Row],[JUMLAH]]-NOTA[[#This Row],[DISC 1-]])*NOTA[[#This Row],[DISC 2]])</f>
        <v/>
      </c>
      <c r="Z978" s="51" t="str">
        <f>IF(NOTA[[#This Row],[JUMLAH]]="","",NOTA[[#This Row],[DISC 1-]]+NOTA[[#This Row],[DISC 2-]])</f>
        <v/>
      </c>
      <c r="AA978" s="51" t="str">
        <f>IF(NOTA[[#This Row],[JUMLAH]]="","",NOTA[[#This Row],[JUMLAH]]-NOTA[[#This Row],[DISC]])</f>
        <v/>
      </c>
      <c r="AB978" s="51"/>
      <c r="AC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51" t="str">
        <f>IF(OR(NOTA[[#This Row],[QTY]]="",NOTA[[#This Row],[HARGA SATUAN]]="",),"",NOTA[[#This Row],[QTY]]*NOTA[[#This Row],[HARGA SATUAN]])</f>
        <v/>
      </c>
      <c r="AG978" s="40" t="str">
        <f ca="1">IF(NOTA[ID_H]="","",INDEX(NOTA[TANGGAL],MATCH(,INDIRECT(ADDRESS(ROW(NOTA[TANGGAL]),COLUMN(NOTA[TANGGAL]))&amp;":"&amp;ADDRESS(ROW(),COLUMN(NOTA[TANGGAL]))),-1)))</f>
        <v/>
      </c>
      <c r="AH978" s="42" t="str">
        <f ca="1">IF(NOTA[[#This Row],[NAMA BARANG]]="","",INDEX(NOTA[SUPPLIER],MATCH(,INDIRECT(ADDRESS(ROW(NOTA[ID]),COLUMN(NOTA[ID]))&amp;":"&amp;ADDRESS(ROW(),COLUMN(NOTA[ID]))),-1)))</f>
        <v/>
      </c>
      <c r="AI978" s="42" t="str">
        <f ca="1">IF(NOTA[[#This Row],[ID_H]]="","",IF(NOTA[[#This Row],[FAKTUR]]="",INDIRECT(ADDRESS(ROW()-1,COLUMN())),NOTA[[#This Row],[FAKTUR]]))</f>
        <v/>
      </c>
      <c r="AJ978" s="39" t="str">
        <f ca="1">IF(NOTA[[#This Row],[ID]]="","",COUNTIF(NOTA[ID_H],NOTA[[#This Row],[ID_H]]))</f>
        <v/>
      </c>
      <c r="AK978" s="39" t="str">
        <f ca="1">IF(NOTA[[#This Row],[TGL.NOTA]]="",IF(NOTA[[#This Row],[SUPPLIER_H]]="","",AK977),MONTH(NOTA[[#This Row],[TGL.NOTA]]))</f>
        <v/>
      </c>
      <c r="AL978" s="39" t="str">
        <f>LOWER(SUBSTITUTE(SUBSTITUTE(SUBSTITUTE(SUBSTITUTE(SUBSTITUTE(SUBSTITUTE(SUBSTITUTE(SUBSTITUTE(SUBSTITUTE(NOTA[NAMA BARANG]," ",),".",""),"-",""),"(",""),")",""),",",""),"/",""),"""",""),"+",""))</f>
        <v/>
      </c>
      <c r="AM9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39" t="str">
        <f>IF(NOTA[[#This Row],[CONCAT4]]="","",_xlfn.IFNA(MATCH(NOTA[[#This Row],[CONCAT4]],[2]!RAW[CONCAT_H],0),FALSE))</f>
        <v/>
      </c>
      <c r="AQ978" s="39" t="str">
        <f>IF(NOTA[[#This Row],[CONCAT1]]="","",MATCH(NOTA[[#This Row],[CONCAT1]],[3]!db[NB NOTA_C],0))</f>
        <v/>
      </c>
      <c r="AR978" s="39" t="str">
        <f>IF(NOTA[[#This Row],[QTY/ CTN]]="","",TRUE)</f>
        <v/>
      </c>
      <c r="AS978" s="39" t="str">
        <f ca="1">IF(NOTA[[#This Row],[ID_H]]="","",IF(NOTA[[#This Row],[Column3]]=TRUE,NOTA[[#This Row],[QTY/ CTN]],INDEX([3]!db[QTY/ CTN],NOTA[[#This Row],[//DB]])))</f>
        <v/>
      </c>
      <c r="AT9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8" s="39" t="str">
        <f ca="1">IF(NOTA[[#This Row],[ID_H]]="","",MATCH(NOTA[[#This Row],[NB NOTA_C_QTY]],[4]!db[NB NOTA_C_QTY+F],0))</f>
        <v/>
      </c>
      <c r="AV978" s="55" t="str">
        <f ca="1">IF(NOTA[[#This Row],[NB NOTA_C_QTY]]="","",ROW()-2)</f>
        <v/>
      </c>
    </row>
    <row r="979" spans="1:48" ht="20.100000000000001" customHeight="1" x14ac:dyDescent="0.25">
      <c r="A9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39" t="str">
        <f>IF(NOTA[[#This Row],[ID_P]]="","",MATCH(NOTA[[#This Row],[ID_P]],[1]!B_MSK[N_ID],0))</f>
        <v/>
      </c>
      <c r="D979" s="39" t="str">
        <f ca="1">IF(NOTA[[#This Row],[NAMA BARANG]]="","",INDEX(NOTA[ID],MATCH(,INDIRECT(ADDRESS(ROW(NOTA[ID]),COLUMN(NOTA[ID]))&amp;":"&amp;ADDRESS(ROW(),COLUMN(NOTA[ID]))),-1)))</f>
        <v/>
      </c>
      <c r="E979" s="47"/>
      <c r="H979" s="48"/>
      <c r="N979" s="39"/>
      <c r="Q979" s="43"/>
      <c r="R979" s="49"/>
      <c r="S979" s="50"/>
      <c r="U979" s="51"/>
      <c r="V979" s="46"/>
      <c r="W979" s="51" t="str">
        <f>IF(NOTA[[#This Row],[HARGA/ CTN]]="",NOTA[[#This Row],[JUMLAH_H]],NOTA[[#This Row],[HARGA/ CTN]]*IF(NOTA[[#This Row],[C]]="",0,NOTA[[#This Row],[C]]))</f>
        <v/>
      </c>
      <c r="X979" s="51" t="str">
        <f>IF(NOTA[[#This Row],[JUMLAH]]="","",NOTA[[#This Row],[JUMLAH]]*NOTA[[#This Row],[DISC 1]])</f>
        <v/>
      </c>
      <c r="Y979" s="51" t="str">
        <f>IF(NOTA[[#This Row],[JUMLAH]]="","",(NOTA[[#This Row],[JUMLAH]]-NOTA[[#This Row],[DISC 1-]])*NOTA[[#This Row],[DISC 2]])</f>
        <v/>
      </c>
      <c r="Z979" s="51" t="str">
        <f>IF(NOTA[[#This Row],[JUMLAH]]="","",NOTA[[#This Row],[DISC 1-]]+NOTA[[#This Row],[DISC 2-]])</f>
        <v/>
      </c>
      <c r="AA979" s="51" t="str">
        <f>IF(NOTA[[#This Row],[JUMLAH]]="","",NOTA[[#This Row],[JUMLAH]]-NOTA[[#This Row],[DISC]])</f>
        <v/>
      </c>
      <c r="AB979" s="51"/>
      <c r="AC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51" t="str">
        <f>IF(OR(NOTA[[#This Row],[QTY]]="",NOTA[[#This Row],[HARGA SATUAN]]="",),"",NOTA[[#This Row],[QTY]]*NOTA[[#This Row],[HARGA SATUAN]])</f>
        <v/>
      </c>
      <c r="AG979" s="40" t="str">
        <f ca="1">IF(NOTA[ID_H]="","",INDEX(NOTA[TANGGAL],MATCH(,INDIRECT(ADDRESS(ROW(NOTA[TANGGAL]),COLUMN(NOTA[TANGGAL]))&amp;":"&amp;ADDRESS(ROW(),COLUMN(NOTA[TANGGAL]))),-1)))</f>
        <v/>
      </c>
      <c r="AH979" s="42" t="str">
        <f ca="1">IF(NOTA[[#This Row],[NAMA BARANG]]="","",INDEX(NOTA[SUPPLIER],MATCH(,INDIRECT(ADDRESS(ROW(NOTA[ID]),COLUMN(NOTA[ID]))&amp;":"&amp;ADDRESS(ROW(),COLUMN(NOTA[ID]))),-1)))</f>
        <v/>
      </c>
      <c r="AI979" s="42" t="str">
        <f ca="1">IF(NOTA[[#This Row],[ID_H]]="","",IF(NOTA[[#This Row],[FAKTUR]]="",INDIRECT(ADDRESS(ROW()-1,COLUMN())),NOTA[[#This Row],[FAKTUR]]))</f>
        <v/>
      </c>
      <c r="AJ979" s="39" t="str">
        <f ca="1">IF(NOTA[[#This Row],[ID]]="","",COUNTIF(NOTA[ID_H],NOTA[[#This Row],[ID_H]]))</f>
        <v/>
      </c>
      <c r="AK979" s="39" t="str">
        <f ca="1">IF(NOTA[[#This Row],[TGL.NOTA]]="",IF(NOTA[[#This Row],[SUPPLIER_H]]="","",AK978),MONTH(NOTA[[#This Row],[TGL.NOTA]]))</f>
        <v/>
      </c>
      <c r="AL979" s="39" t="str">
        <f>LOWER(SUBSTITUTE(SUBSTITUTE(SUBSTITUTE(SUBSTITUTE(SUBSTITUTE(SUBSTITUTE(SUBSTITUTE(SUBSTITUTE(SUBSTITUTE(NOTA[NAMA BARANG]," ",),".",""),"-",""),"(",""),")",""),",",""),"/",""),"""",""),"+",""))</f>
        <v/>
      </c>
      <c r="AM9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39" t="str">
        <f>IF(NOTA[[#This Row],[CONCAT4]]="","",_xlfn.IFNA(MATCH(NOTA[[#This Row],[CONCAT4]],[2]!RAW[CONCAT_H],0),FALSE))</f>
        <v/>
      </c>
      <c r="AQ979" s="39" t="str">
        <f>IF(NOTA[[#This Row],[CONCAT1]]="","",MATCH(NOTA[[#This Row],[CONCAT1]],[3]!db[NB NOTA_C],0))</f>
        <v/>
      </c>
      <c r="AR979" s="39" t="str">
        <f>IF(NOTA[[#This Row],[QTY/ CTN]]="","",TRUE)</f>
        <v/>
      </c>
      <c r="AS979" s="39" t="str">
        <f ca="1">IF(NOTA[[#This Row],[ID_H]]="","",IF(NOTA[[#This Row],[Column3]]=TRUE,NOTA[[#This Row],[QTY/ CTN]],INDEX([3]!db[QTY/ CTN],NOTA[[#This Row],[//DB]])))</f>
        <v/>
      </c>
      <c r="AT9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9" s="39" t="str">
        <f ca="1">IF(NOTA[[#This Row],[ID_H]]="","",MATCH(NOTA[[#This Row],[NB NOTA_C_QTY]],[4]!db[NB NOTA_C_QTY+F],0))</f>
        <v/>
      </c>
      <c r="AV979" s="55" t="str">
        <f ca="1">IF(NOTA[[#This Row],[NB NOTA_C_QTY]]="","",ROW()-2)</f>
        <v/>
      </c>
    </row>
    <row r="980" spans="1:48" ht="20.100000000000001" customHeight="1" x14ac:dyDescent="0.25">
      <c r="A9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39" t="str">
        <f>IF(NOTA[[#This Row],[ID_P]]="","",MATCH(NOTA[[#This Row],[ID_P]],[1]!B_MSK[N_ID],0))</f>
        <v/>
      </c>
      <c r="D980" s="39" t="str">
        <f ca="1">IF(NOTA[[#This Row],[NAMA BARANG]]="","",INDEX(NOTA[ID],MATCH(,INDIRECT(ADDRESS(ROW(NOTA[ID]),COLUMN(NOTA[ID]))&amp;":"&amp;ADDRESS(ROW(),COLUMN(NOTA[ID]))),-1)))</f>
        <v/>
      </c>
      <c r="E980" s="47"/>
      <c r="H980" s="48"/>
      <c r="N980" s="39"/>
      <c r="Q980" s="43"/>
      <c r="R980" s="49"/>
      <c r="S980" s="50"/>
      <c r="U980" s="51"/>
      <c r="V980" s="46"/>
      <c r="W980" s="51" t="str">
        <f>IF(NOTA[[#This Row],[HARGA/ CTN]]="",NOTA[[#This Row],[JUMLAH_H]],NOTA[[#This Row],[HARGA/ CTN]]*IF(NOTA[[#This Row],[C]]="",0,NOTA[[#This Row],[C]]))</f>
        <v/>
      </c>
      <c r="X980" s="51" t="str">
        <f>IF(NOTA[[#This Row],[JUMLAH]]="","",NOTA[[#This Row],[JUMLAH]]*NOTA[[#This Row],[DISC 1]])</f>
        <v/>
      </c>
      <c r="Y980" s="51" t="str">
        <f>IF(NOTA[[#This Row],[JUMLAH]]="","",(NOTA[[#This Row],[JUMLAH]]-NOTA[[#This Row],[DISC 1-]])*NOTA[[#This Row],[DISC 2]])</f>
        <v/>
      </c>
      <c r="Z980" s="51" t="str">
        <f>IF(NOTA[[#This Row],[JUMLAH]]="","",NOTA[[#This Row],[DISC 1-]]+NOTA[[#This Row],[DISC 2-]])</f>
        <v/>
      </c>
      <c r="AA980" s="51" t="str">
        <f>IF(NOTA[[#This Row],[JUMLAH]]="","",NOTA[[#This Row],[JUMLAH]]-NOTA[[#This Row],[DISC]])</f>
        <v/>
      </c>
      <c r="AB980" s="51"/>
      <c r="AC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51" t="str">
        <f>IF(OR(NOTA[[#This Row],[QTY]]="",NOTA[[#This Row],[HARGA SATUAN]]="",),"",NOTA[[#This Row],[QTY]]*NOTA[[#This Row],[HARGA SATUAN]])</f>
        <v/>
      </c>
      <c r="AG980" s="40" t="str">
        <f ca="1">IF(NOTA[ID_H]="","",INDEX(NOTA[TANGGAL],MATCH(,INDIRECT(ADDRESS(ROW(NOTA[TANGGAL]),COLUMN(NOTA[TANGGAL]))&amp;":"&amp;ADDRESS(ROW(),COLUMN(NOTA[TANGGAL]))),-1)))</f>
        <v/>
      </c>
      <c r="AH980" s="42" t="str">
        <f ca="1">IF(NOTA[[#This Row],[NAMA BARANG]]="","",INDEX(NOTA[SUPPLIER],MATCH(,INDIRECT(ADDRESS(ROW(NOTA[ID]),COLUMN(NOTA[ID]))&amp;":"&amp;ADDRESS(ROW(),COLUMN(NOTA[ID]))),-1)))</f>
        <v/>
      </c>
      <c r="AI980" s="42" t="str">
        <f ca="1">IF(NOTA[[#This Row],[ID_H]]="","",IF(NOTA[[#This Row],[FAKTUR]]="",INDIRECT(ADDRESS(ROW()-1,COLUMN())),NOTA[[#This Row],[FAKTUR]]))</f>
        <v/>
      </c>
      <c r="AJ980" s="39" t="str">
        <f ca="1">IF(NOTA[[#This Row],[ID]]="","",COUNTIF(NOTA[ID_H],NOTA[[#This Row],[ID_H]]))</f>
        <v/>
      </c>
      <c r="AK980" s="39" t="str">
        <f ca="1">IF(NOTA[[#This Row],[TGL.NOTA]]="",IF(NOTA[[#This Row],[SUPPLIER_H]]="","",AK979),MONTH(NOTA[[#This Row],[TGL.NOTA]]))</f>
        <v/>
      </c>
      <c r="AL980" s="39" t="str">
        <f>LOWER(SUBSTITUTE(SUBSTITUTE(SUBSTITUTE(SUBSTITUTE(SUBSTITUTE(SUBSTITUTE(SUBSTITUTE(SUBSTITUTE(SUBSTITUTE(NOTA[NAMA BARANG]," ",),".",""),"-",""),"(",""),")",""),",",""),"/",""),"""",""),"+",""))</f>
        <v/>
      </c>
      <c r="AM9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39" t="str">
        <f>IF(NOTA[[#This Row],[CONCAT4]]="","",_xlfn.IFNA(MATCH(NOTA[[#This Row],[CONCAT4]],[2]!RAW[CONCAT_H],0),FALSE))</f>
        <v/>
      </c>
      <c r="AQ980" s="39" t="str">
        <f>IF(NOTA[[#This Row],[CONCAT1]]="","",MATCH(NOTA[[#This Row],[CONCAT1]],[3]!db[NB NOTA_C],0))</f>
        <v/>
      </c>
      <c r="AR980" s="39" t="str">
        <f>IF(NOTA[[#This Row],[QTY/ CTN]]="","",TRUE)</f>
        <v/>
      </c>
      <c r="AS980" s="39" t="str">
        <f ca="1">IF(NOTA[[#This Row],[ID_H]]="","",IF(NOTA[[#This Row],[Column3]]=TRUE,NOTA[[#This Row],[QTY/ CTN]],INDEX([3]!db[QTY/ CTN],NOTA[[#This Row],[//DB]])))</f>
        <v/>
      </c>
      <c r="AT9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0" s="39" t="str">
        <f ca="1">IF(NOTA[[#This Row],[ID_H]]="","",MATCH(NOTA[[#This Row],[NB NOTA_C_QTY]],[4]!db[NB NOTA_C_QTY+F],0))</f>
        <v/>
      </c>
      <c r="AV980" s="55" t="str">
        <f ca="1">IF(NOTA[[#This Row],[NB NOTA_C_QTY]]="","",ROW()-2)</f>
        <v/>
      </c>
    </row>
    <row r="981" spans="1:48" ht="20.100000000000001" customHeight="1" x14ac:dyDescent="0.25">
      <c r="A9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39" t="str">
        <f>IF(NOTA[[#This Row],[ID_P]]="","",MATCH(NOTA[[#This Row],[ID_P]],[1]!B_MSK[N_ID],0))</f>
        <v/>
      </c>
      <c r="D981" s="39" t="str">
        <f ca="1">IF(NOTA[[#This Row],[NAMA BARANG]]="","",INDEX(NOTA[ID],MATCH(,INDIRECT(ADDRESS(ROW(NOTA[ID]),COLUMN(NOTA[ID]))&amp;":"&amp;ADDRESS(ROW(),COLUMN(NOTA[ID]))),-1)))</f>
        <v/>
      </c>
      <c r="E981" s="47"/>
      <c r="H981" s="48"/>
      <c r="N981" s="39"/>
      <c r="Q981" s="43"/>
      <c r="R981" s="49"/>
      <c r="S981" s="50"/>
      <c r="U981" s="51"/>
      <c r="V981" s="46"/>
      <c r="W981" s="51" t="str">
        <f>IF(NOTA[[#This Row],[HARGA/ CTN]]="",NOTA[[#This Row],[JUMLAH_H]],NOTA[[#This Row],[HARGA/ CTN]]*IF(NOTA[[#This Row],[C]]="",0,NOTA[[#This Row],[C]]))</f>
        <v/>
      </c>
      <c r="X981" s="51" t="str">
        <f>IF(NOTA[[#This Row],[JUMLAH]]="","",NOTA[[#This Row],[JUMLAH]]*NOTA[[#This Row],[DISC 1]])</f>
        <v/>
      </c>
      <c r="Y981" s="51" t="str">
        <f>IF(NOTA[[#This Row],[JUMLAH]]="","",(NOTA[[#This Row],[JUMLAH]]-NOTA[[#This Row],[DISC 1-]])*NOTA[[#This Row],[DISC 2]])</f>
        <v/>
      </c>
      <c r="Z981" s="51" t="str">
        <f>IF(NOTA[[#This Row],[JUMLAH]]="","",NOTA[[#This Row],[DISC 1-]]+NOTA[[#This Row],[DISC 2-]])</f>
        <v/>
      </c>
      <c r="AA981" s="51" t="str">
        <f>IF(NOTA[[#This Row],[JUMLAH]]="","",NOTA[[#This Row],[JUMLAH]]-NOTA[[#This Row],[DISC]])</f>
        <v/>
      </c>
      <c r="AB981" s="51"/>
      <c r="AC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51" t="str">
        <f>IF(OR(NOTA[[#This Row],[QTY]]="",NOTA[[#This Row],[HARGA SATUAN]]="",),"",NOTA[[#This Row],[QTY]]*NOTA[[#This Row],[HARGA SATUAN]])</f>
        <v/>
      </c>
      <c r="AG981" s="40" t="str">
        <f ca="1">IF(NOTA[ID_H]="","",INDEX(NOTA[TANGGAL],MATCH(,INDIRECT(ADDRESS(ROW(NOTA[TANGGAL]),COLUMN(NOTA[TANGGAL]))&amp;":"&amp;ADDRESS(ROW(),COLUMN(NOTA[TANGGAL]))),-1)))</f>
        <v/>
      </c>
      <c r="AH981" s="42" t="str">
        <f ca="1">IF(NOTA[[#This Row],[NAMA BARANG]]="","",INDEX(NOTA[SUPPLIER],MATCH(,INDIRECT(ADDRESS(ROW(NOTA[ID]),COLUMN(NOTA[ID]))&amp;":"&amp;ADDRESS(ROW(),COLUMN(NOTA[ID]))),-1)))</f>
        <v/>
      </c>
      <c r="AI981" s="42" t="str">
        <f ca="1">IF(NOTA[[#This Row],[ID_H]]="","",IF(NOTA[[#This Row],[FAKTUR]]="",INDIRECT(ADDRESS(ROW()-1,COLUMN())),NOTA[[#This Row],[FAKTUR]]))</f>
        <v/>
      </c>
      <c r="AJ981" s="39" t="str">
        <f ca="1">IF(NOTA[[#This Row],[ID]]="","",COUNTIF(NOTA[ID_H],NOTA[[#This Row],[ID_H]]))</f>
        <v/>
      </c>
      <c r="AK981" s="39" t="str">
        <f ca="1">IF(NOTA[[#This Row],[TGL.NOTA]]="",IF(NOTA[[#This Row],[SUPPLIER_H]]="","",AK980),MONTH(NOTA[[#This Row],[TGL.NOTA]]))</f>
        <v/>
      </c>
      <c r="AL981" s="39" t="str">
        <f>LOWER(SUBSTITUTE(SUBSTITUTE(SUBSTITUTE(SUBSTITUTE(SUBSTITUTE(SUBSTITUTE(SUBSTITUTE(SUBSTITUTE(SUBSTITUTE(NOTA[NAMA BARANG]," ",),".",""),"-",""),"(",""),")",""),",",""),"/",""),"""",""),"+",""))</f>
        <v/>
      </c>
      <c r="AM9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39" t="str">
        <f>IF(NOTA[[#This Row],[CONCAT4]]="","",_xlfn.IFNA(MATCH(NOTA[[#This Row],[CONCAT4]],[2]!RAW[CONCAT_H],0),FALSE))</f>
        <v/>
      </c>
      <c r="AQ981" s="39" t="str">
        <f>IF(NOTA[[#This Row],[CONCAT1]]="","",MATCH(NOTA[[#This Row],[CONCAT1]],[3]!db[NB NOTA_C],0))</f>
        <v/>
      </c>
      <c r="AR981" s="39" t="str">
        <f>IF(NOTA[[#This Row],[QTY/ CTN]]="","",TRUE)</f>
        <v/>
      </c>
      <c r="AS981" s="39" t="str">
        <f ca="1">IF(NOTA[[#This Row],[ID_H]]="","",IF(NOTA[[#This Row],[Column3]]=TRUE,NOTA[[#This Row],[QTY/ CTN]],INDEX([3]!db[QTY/ CTN],NOTA[[#This Row],[//DB]])))</f>
        <v/>
      </c>
      <c r="AT9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1" s="39" t="str">
        <f ca="1">IF(NOTA[[#This Row],[ID_H]]="","",MATCH(NOTA[[#This Row],[NB NOTA_C_QTY]],[4]!db[NB NOTA_C_QTY+F],0))</f>
        <v/>
      </c>
      <c r="AV981" s="55" t="str">
        <f ca="1">IF(NOTA[[#This Row],[NB NOTA_C_QTY]]="","",ROW()-2)</f>
        <v/>
      </c>
    </row>
    <row r="982" spans="1:48" ht="20.100000000000001" customHeight="1" x14ac:dyDescent="0.25">
      <c r="A9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39" t="str">
        <f>IF(NOTA[[#This Row],[ID_P]]="","",MATCH(NOTA[[#This Row],[ID_P]],[1]!B_MSK[N_ID],0))</f>
        <v/>
      </c>
      <c r="D982" s="39" t="str">
        <f ca="1">IF(NOTA[[#This Row],[NAMA BARANG]]="","",INDEX(NOTA[ID],MATCH(,INDIRECT(ADDRESS(ROW(NOTA[ID]),COLUMN(NOTA[ID]))&amp;":"&amp;ADDRESS(ROW(),COLUMN(NOTA[ID]))),-1)))</f>
        <v/>
      </c>
      <c r="E982" s="47"/>
      <c r="H982" s="48"/>
      <c r="N982" s="39"/>
      <c r="Q982" s="43"/>
      <c r="R982" s="49"/>
      <c r="S982" s="50"/>
      <c r="U982" s="51"/>
      <c r="V982" s="46"/>
      <c r="W982" s="51" t="str">
        <f>IF(NOTA[[#This Row],[HARGA/ CTN]]="",NOTA[[#This Row],[JUMLAH_H]],NOTA[[#This Row],[HARGA/ CTN]]*IF(NOTA[[#This Row],[C]]="",0,NOTA[[#This Row],[C]]))</f>
        <v/>
      </c>
      <c r="X982" s="51" t="str">
        <f>IF(NOTA[[#This Row],[JUMLAH]]="","",NOTA[[#This Row],[JUMLAH]]*NOTA[[#This Row],[DISC 1]])</f>
        <v/>
      </c>
      <c r="Y982" s="51" t="str">
        <f>IF(NOTA[[#This Row],[JUMLAH]]="","",(NOTA[[#This Row],[JUMLAH]]-NOTA[[#This Row],[DISC 1-]])*NOTA[[#This Row],[DISC 2]])</f>
        <v/>
      </c>
      <c r="Z982" s="51" t="str">
        <f>IF(NOTA[[#This Row],[JUMLAH]]="","",NOTA[[#This Row],[DISC 1-]]+NOTA[[#This Row],[DISC 2-]])</f>
        <v/>
      </c>
      <c r="AA982" s="51" t="str">
        <f>IF(NOTA[[#This Row],[JUMLAH]]="","",NOTA[[#This Row],[JUMLAH]]-NOTA[[#This Row],[DISC]])</f>
        <v/>
      </c>
      <c r="AB982" s="51"/>
      <c r="AC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51" t="str">
        <f>IF(OR(NOTA[[#This Row],[QTY]]="",NOTA[[#This Row],[HARGA SATUAN]]="",),"",NOTA[[#This Row],[QTY]]*NOTA[[#This Row],[HARGA SATUAN]])</f>
        <v/>
      </c>
      <c r="AG982" s="40" t="str">
        <f ca="1">IF(NOTA[ID_H]="","",INDEX(NOTA[TANGGAL],MATCH(,INDIRECT(ADDRESS(ROW(NOTA[TANGGAL]),COLUMN(NOTA[TANGGAL]))&amp;":"&amp;ADDRESS(ROW(),COLUMN(NOTA[TANGGAL]))),-1)))</f>
        <v/>
      </c>
      <c r="AH982" s="42" t="str">
        <f ca="1">IF(NOTA[[#This Row],[NAMA BARANG]]="","",INDEX(NOTA[SUPPLIER],MATCH(,INDIRECT(ADDRESS(ROW(NOTA[ID]),COLUMN(NOTA[ID]))&amp;":"&amp;ADDRESS(ROW(),COLUMN(NOTA[ID]))),-1)))</f>
        <v/>
      </c>
      <c r="AI982" s="42" t="str">
        <f ca="1">IF(NOTA[[#This Row],[ID_H]]="","",IF(NOTA[[#This Row],[FAKTUR]]="",INDIRECT(ADDRESS(ROW()-1,COLUMN())),NOTA[[#This Row],[FAKTUR]]))</f>
        <v/>
      </c>
      <c r="AJ982" s="39" t="str">
        <f ca="1">IF(NOTA[[#This Row],[ID]]="","",COUNTIF(NOTA[ID_H],NOTA[[#This Row],[ID_H]]))</f>
        <v/>
      </c>
      <c r="AK982" s="39" t="str">
        <f ca="1">IF(NOTA[[#This Row],[TGL.NOTA]]="",IF(NOTA[[#This Row],[SUPPLIER_H]]="","",AK981),MONTH(NOTA[[#This Row],[TGL.NOTA]]))</f>
        <v/>
      </c>
      <c r="AL982" s="39" t="str">
        <f>LOWER(SUBSTITUTE(SUBSTITUTE(SUBSTITUTE(SUBSTITUTE(SUBSTITUTE(SUBSTITUTE(SUBSTITUTE(SUBSTITUTE(SUBSTITUTE(NOTA[NAMA BARANG]," ",),".",""),"-",""),"(",""),")",""),",",""),"/",""),"""",""),"+",""))</f>
        <v/>
      </c>
      <c r="AM9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39" t="str">
        <f>IF(NOTA[[#This Row],[CONCAT4]]="","",_xlfn.IFNA(MATCH(NOTA[[#This Row],[CONCAT4]],[2]!RAW[CONCAT_H],0),FALSE))</f>
        <v/>
      </c>
      <c r="AQ982" s="39" t="str">
        <f>IF(NOTA[[#This Row],[CONCAT1]]="","",MATCH(NOTA[[#This Row],[CONCAT1]],[3]!db[NB NOTA_C],0))</f>
        <v/>
      </c>
      <c r="AR982" s="39" t="str">
        <f>IF(NOTA[[#This Row],[QTY/ CTN]]="","",TRUE)</f>
        <v/>
      </c>
      <c r="AS982" s="39" t="str">
        <f ca="1">IF(NOTA[[#This Row],[ID_H]]="","",IF(NOTA[[#This Row],[Column3]]=TRUE,NOTA[[#This Row],[QTY/ CTN]],INDEX([3]!db[QTY/ CTN],NOTA[[#This Row],[//DB]])))</f>
        <v/>
      </c>
      <c r="AT9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2" s="39" t="str">
        <f ca="1">IF(NOTA[[#This Row],[ID_H]]="","",MATCH(NOTA[[#This Row],[NB NOTA_C_QTY]],[4]!db[NB NOTA_C_QTY+F],0))</f>
        <v/>
      </c>
      <c r="AV982" s="55" t="str">
        <f ca="1">IF(NOTA[[#This Row],[NB NOTA_C_QTY]]="","",ROW()-2)</f>
        <v/>
      </c>
    </row>
    <row r="983" spans="1:48" ht="20.100000000000001" customHeight="1" x14ac:dyDescent="0.25">
      <c r="A9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39" t="str">
        <f>IF(NOTA[[#This Row],[ID_P]]="","",MATCH(NOTA[[#This Row],[ID_P]],[1]!B_MSK[N_ID],0))</f>
        <v/>
      </c>
      <c r="D983" s="39" t="str">
        <f ca="1">IF(NOTA[[#This Row],[NAMA BARANG]]="","",INDEX(NOTA[ID],MATCH(,INDIRECT(ADDRESS(ROW(NOTA[ID]),COLUMN(NOTA[ID]))&amp;":"&amp;ADDRESS(ROW(),COLUMN(NOTA[ID]))),-1)))</f>
        <v/>
      </c>
      <c r="E983" s="47"/>
      <c r="H983" s="48"/>
      <c r="N983" s="39"/>
      <c r="Q983" s="43"/>
      <c r="R983" s="49"/>
      <c r="S983" s="50"/>
      <c r="U983" s="51"/>
      <c r="V983" s="46"/>
      <c r="W983" s="51" t="str">
        <f>IF(NOTA[[#This Row],[HARGA/ CTN]]="",NOTA[[#This Row],[JUMLAH_H]],NOTA[[#This Row],[HARGA/ CTN]]*IF(NOTA[[#This Row],[C]]="",0,NOTA[[#This Row],[C]]))</f>
        <v/>
      </c>
      <c r="X983" s="51" t="str">
        <f>IF(NOTA[[#This Row],[JUMLAH]]="","",NOTA[[#This Row],[JUMLAH]]*NOTA[[#This Row],[DISC 1]])</f>
        <v/>
      </c>
      <c r="Y983" s="51" t="str">
        <f>IF(NOTA[[#This Row],[JUMLAH]]="","",(NOTA[[#This Row],[JUMLAH]]-NOTA[[#This Row],[DISC 1-]])*NOTA[[#This Row],[DISC 2]])</f>
        <v/>
      </c>
      <c r="Z983" s="51" t="str">
        <f>IF(NOTA[[#This Row],[JUMLAH]]="","",NOTA[[#This Row],[DISC 1-]]+NOTA[[#This Row],[DISC 2-]])</f>
        <v/>
      </c>
      <c r="AA983" s="51" t="str">
        <f>IF(NOTA[[#This Row],[JUMLAH]]="","",NOTA[[#This Row],[JUMLAH]]-NOTA[[#This Row],[DISC]])</f>
        <v/>
      </c>
      <c r="AB983" s="51"/>
      <c r="AC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51" t="str">
        <f>IF(OR(NOTA[[#This Row],[QTY]]="",NOTA[[#This Row],[HARGA SATUAN]]="",),"",NOTA[[#This Row],[QTY]]*NOTA[[#This Row],[HARGA SATUAN]])</f>
        <v/>
      </c>
      <c r="AG983" s="40" t="str">
        <f ca="1">IF(NOTA[ID_H]="","",INDEX(NOTA[TANGGAL],MATCH(,INDIRECT(ADDRESS(ROW(NOTA[TANGGAL]),COLUMN(NOTA[TANGGAL]))&amp;":"&amp;ADDRESS(ROW(),COLUMN(NOTA[TANGGAL]))),-1)))</f>
        <v/>
      </c>
      <c r="AH983" s="42" t="str">
        <f ca="1">IF(NOTA[[#This Row],[NAMA BARANG]]="","",INDEX(NOTA[SUPPLIER],MATCH(,INDIRECT(ADDRESS(ROW(NOTA[ID]),COLUMN(NOTA[ID]))&amp;":"&amp;ADDRESS(ROW(),COLUMN(NOTA[ID]))),-1)))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r="AJ983" s="39" t="str">
        <f ca="1">IF(NOTA[[#This Row],[ID]]="","",COUNTIF(NOTA[ID_H],NOTA[[#This Row],[ID_H]]))</f>
        <v/>
      </c>
      <c r="AK983" s="39" t="str">
        <f ca="1">IF(NOTA[[#This Row],[TGL.NOTA]]="",IF(NOTA[[#This Row],[SUPPLIER_H]]="","",AK982),MONTH(NOTA[[#This Row],[TGL.NOTA]]))</f>
        <v/>
      </c>
      <c r="AL983" s="39" t="str">
        <f>LOWER(SUBSTITUTE(SUBSTITUTE(SUBSTITUTE(SUBSTITUTE(SUBSTITUTE(SUBSTITUTE(SUBSTITUTE(SUBSTITUTE(SUBSTITUTE(NOTA[NAMA BARANG]," ",),".",""),"-",""),"(",""),")",""),",",""),"/",""),"""",""),"+",""))</f>
        <v/>
      </c>
      <c r="AM9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39" t="str">
        <f>IF(NOTA[[#This Row],[CONCAT4]]="","",_xlfn.IFNA(MATCH(NOTA[[#This Row],[CONCAT4]],[2]!RAW[CONCAT_H],0),FALSE))</f>
        <v/>
      </c>
      <c r="AQ983" s="39" t="str">
        <f>IF(NOTA[[#This Row],[CONCAT1]]="","",MATCH(NOTA[[#This Row],[CONCAT1]],[3]!db[NB NOTA_C],0))</f>
        <v/>
      </c>
      <c r="AR983" s="39" t="str">
        <f>IF(NOTA[[#This Row],[QTY/ CTN]]="","",TRUE)</f>
        <v/>
      </c>
      <c r="AS983" s="39" t="str">
        <f ca="1">IF(NOTA[[#This Row],[ID_H]]="","",IF(NOTA[[#This Row],[Column3]]=TRUE,NOTA[[#This Row],[QTY/ CTN]],INDEX([3]!db[QTY/ CTN],NOTA[[#This Row],[//DB]])))</f>
        <v/>
      </c>
      <c r="AT9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3" s="39" t="str">
        <f ca="1">IF(NOTA[[#This Row],[ID_H]]="","",MATCH(NOTA[[#This Row],[NB NOTA_C_QTY]],[4]!db[NB NOTA_C_QTY+F],0))</f>
        <v/>
      </c>
      <c r="AV983" s="55" t="str">
        <f ca="1">IF(NOTA[[#This Row],[NB NOTA_C_QTY]]="","",ROW()-2)</f>
        <v/>
      </c>
    </row>
    <row r="984" spans="1:48" ht="20.100000000000001" customHeight="1" x14ac:dyDescent="0.25">
      <c r="A9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39" t="str">
        <f>IF(NOTA[[#This Row],[ID_P]]="","",MATCH(NOTA[[#This Row],[ID_P]],[1]!B_MSK[N_ID],0))</f>
        <v/>
      </c>
      <c r="D984" s="39" t="str">
        <f ca="1">IF(NOTA[[#This Row],[NAMA BARANG]]="","",INDEX(NOTA[ID],MATCH(,INDIRECT(ADDRESS(ROW(NOTA[ID]),COLUMN(NOTA[ID]))&amp;":"&amp;ADDRESS(ROW(),COLUMN(NOTA[ID]))),-1)))</f>
        <v/>
      </c>
      <c r="E984" s="47"/>
      <c r="H984" s="48"/>
      <c r="N984" s="39"/>
      <c r="Q984" s="43"/>
      <c r="R984" s="49"/>
      <c r="S984" s="50"/>
      <c r="U984" s="51"/>
      <c r="V984" s="46"/>
      <c r="W984" s="51" t="str">
        <f>IF(NOTA[[#This Row],[HARGA/ CTN]]="",NOTA[[#This Row],[JUMLAH_H]],NOTA[[#This Row],[HARGA/ CTN]]*IF(NOTA[[#This Row],[C]]="",0,NOTA[[#This Row],[C]]))</f>
        <v/>
      </c>
      <c r="X984" s="51" t="str">
        <f>IF(NOTA[[#This Row],[JUMLAH]]="","",NOTA[[#This Row],[JUMLAH]]*NOTA[[#This Row],[DISC 1]])</f>
        <v/>
      </c>
      <c r="Y984" s="51" t="str">
        <f>IF(NOTA[[#This Row],[JUMLAH]]="","",(NOTA[[#This Row],[JUMLAH]]-NOTA[[#This Row],[DISC 1-]])*NOTA[[#This Row],[DISC 2]])</f>
        <v/>
      </c>
      <c r="Z984" s="51" t="str">
        <f>IF(NOTA[[#This Row],[JUMLAH]]="","",NOTA[[#This Row],[DISC 1-]]+NOTA[[#This Row],[DISC 2-]])</f>
        <v/>
      </c>
      <c r="AA984" s="51" t="str">
        <f>IF(NOTA[[#This Row],[JUMLAH]]="","",NOTA[[#This Row],[JUMLAH]]-NOTA[[#This Row],[DISC]])</f>
        <v/>
      </c>
      <c r="AB984" s="51"/>
      <c r="AC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51" t="str">
        <f>IF(OR(NOTA[[#This Row],[QTY]]="",NOTA[[#This Row],[HARGA SATUAN]]="",),"",NOTA[[#This Row],[QTY]]*NOTA[[#This Row],[HARGA SATUAN]])</f>
        <v/>
      </c>
      <c r="AG984" s="40" t="str">
        <f ca="1">IF(NOTA[ID_H]="","",INDEX(NOTA[TANGGAL],MATCH(,INDIRECT(ADDRESS(ROW(NOTA[TANGGAL]),COLUMN(NOTA[TANGGAL]))&amp;":"&amp;ADDRESS(ROW(),COLUMN(NOTA[TANGGAL]))),-1)))</f>
        <v/>
      </c>
      <c r="AH984" s="42" t="str">
        <f ca="1">IF(NOTA[[#This Row],[NAMA BARANG]]="","",INDEX(NOTA[SUPPLIER],MATCH(,INDIRECT(ADDRESS(ROW(NOTA[ID]),COLUMN(NOTA[ID]))&amp;":"&amp;ADDRESS(ROW(),COLUMN(NOTA[ID]))),-1)))</f>
        <v/>
      </c>
      <c r="AI984" s="42" t="str">
        <f ca="1">IF(NOTA[[#This Row],[ID_H]]="","",IF(NOTA[[#This Row],[FAKTUR]]="",INDIRECT(ADDRESS(ROW()-1,COLUMN())),NOTA[[#This Row],[FAKTUR]]))</f>
        <v/>
      </c>
      <c r="AJ984" s="39" t="str">
        <f ca="1">IF(NOTA[[#This Row],[ID]]="","",COUNTIF(NOTA[ID_H],NOTA[[#This Row],[ID_H]]))</f>
        <v/>
      </c>
      <c r="AK984" s="39" t="str">
        <f ca="1">IF(NOTA[[#This Row],[TGL.NOTA]]="",IF(NOTA[[#This Row],[SUPPLIER_H]]="","",AK983),MONTH(NOTA[[#This Row],[TGL.NOTA]]))</f>
        <v/>
      </c>
      <c r="AL984" s="39" t="str">
        <f>LOWER(SUBSTITUTE(SUBSTITUTE(SUBSTITUTE(SUBSTITUTE(SUBSTITUTE(SUBSTITUTE(SUBSTITUTE(SUBSTITUTE(SUBSTITUTE(NOTA[NAMA BARANG]," ",),".",""),"-",""),"(",""),")",""),",",""),"/",""),"""",""),"+",""))</f>
        <v/>
      </c>
      <c r="AM9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4" s="39" t="str">
        <f>IF(NOTA[[#This Row],[CONCAT4]]="","",_xlfn.IFNA(MATCH(NOTA[[#This Row],[CONCAT4]],[2]!RAW[CONCAT_H],0),FALSE))</f>
        <v/>
      </c>
      <c r="AQ984" s="39" t="str">
        <f>IF(NOTA[[#This Row],[CONCAT1]]="","",MATCH(NOTA[[#This Row],[CONCAT1]],[3]!db[NB NOTA_C],0))</f>
        <v/>
      </c>
      <c r="AR984" s="39" t="str">
        <f>IF(NOTA[[#This Row],[QTY/ CTN]]="","",TRUE)</f>
        <v/>
      </c>
      <c r="AS984" s="39" t="str">
        <f ca="1">IF(NOTA[[#This Row],[ID_H]]="","",IF(NOTA[[#This Row],[Column3]]=TRUE,NOTA[[#This Row],[QTY/ CTN]],INDEX([3]!db[QTY/ CTN],NOTA[[#This Row],[//DB]])))</f>
        <v/>
      </c>
      <c r="AT9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4" s="39" t="str">
        <f ca="1">IF(NOTA[[#This Row],[ID_H]]="","",MATCH(NOTA[[#This Row],[NB NOTA_C_QTY]],[4]!db[NB NOTA_C_QTY+F],0))</f>
        <v/>
      </c>
      <c r="AV984" s="55" t="str">
        <f ca="1">IF(NOTA[[#This Row],[NB NOTA_C_QTY]]="","",ROW()-2)</f>
        <v/>
      </c>
    </row>
    <row r="985" spans="1:48" ht="20.100000000000001" customHeight="1" x14ac:dyDescent="0.25">
      <c r="A9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39" t="str">
        <f>IF(NOTA[[#This Row],[ID_P]]="","",MATCH(NOTA[[#This Row],[ID_P]],[1]!B_MSK[N_ID],0))</f>
        <v/>
      </c>
      <c r="D985" s="39" t="str">
        <f ca="1">IF(NOTA[[#This Row],[NAMA BARANG]]="","",INDEX(NOTA[ID],MATCH(,INDIRECT(ADDRESS(ROW(NOTA[ID]),COLUMN(NOTA[ID]))&amp;":"&amp;ADDRESS(ROW(),COLUMN(NOTA[ID]))),-1)))</f>
        <v/>
      </c>
      <c r="E985" s="47"/>
      <c r="H985" s="48"/>
      <c r="N985" s="39"/>
      <c r="Q985" s="43"/>
      <c r="R985" s="49"/>
      <c r="S985" s="50"/>
      <c r="U985" s="51"/>
      <c r="V985" s="46"/>
      <c r="W985" s="51" t="str">
        <f>IF(NOTA[[#This Row],[HARGA/ CTN]]="",NOTA[[#This Row],[JUMLAH_H]],NOTA[[#This Row],[HARGA/ CTN]]*IF(NOTA[[#This Row],[C]]="",0,NOTA[[#This Row],[C]]))</f>
        <v/>
      </c>
      <c r="X985" s="51" t="str">
        <f>IF(NOTA[[#This Row],[JUMLAH]]="","",NOTA[[#This Row],[JUMLAH]]*NOTA[[#This Row],[DISC 1]])</f>
        <v/>
      </c>
      <c r="Y985" s="51" t="str">
        <f>IF(NOTA[[#This Row],[JUMLAH]]="","",(NOTA[[#This Row],[JUMLAH]]-NOTA[[#This Row],[DISC 1-]])*NOTA[[#This Row],[DISC 2]])</f>
        <v/>
      </c>
      <c r="Z985" s="51" t="str">
        <f>IF(NOTA[[#This Row],[JUMLAH]]="","",NOTA[[#This Row],[DISC 1-]]+NOTA[[#This Row],[DISC 2-]])</f>
        <v/>
      </c>
      <c r="AA985" s="51" t="str">
        <f>IF(NOTA[[#This Row],[JUMLAH]]="","",NOTA[[#This Row],[JUMLAH]]-NOTA[[#This Row],[DISC]])</f>
        <v/>
      </c>
      <c r="AB985" s="51"/>
      <c r="AC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51" t="str">
        <f>IF(OR(NOTA[[#This Row],[QTY]]="",NOTA[[#This Row],[HARGA SATUAN]]="",),"",NOTA[[#This Row],[QTY]]*NOTA[[#This Row],[HARGA SATUAN]])</f>
        <v/>
      </c>
      <c r="AG985" s="40" t="str">
        <f ca="1">IF(NOTA[ID_H]="","",INDEX(NOTA[TANGGAL],MATCH(,INDIRECT(ADDRESS(ROW(NOTA[TANGGAL]),COLUMN(NOTA[TANGGAL]))&amp;":"&amp;ADDRESS(ROW(),COLUMN(NOTA[TANGGAL]))),-1)))</f>
        <v/>
      </c>
      <c r="AH985" s="42" t="str">
        <f ca="1">IF(NOTA[[#This Row],[NAMA BARANG]]="","",INDEX(NOTA[SUPPLIER],MATCH(,INDIRECT(ADDRESS(ROW(NOTA[ID]),COLUMN(NOTA[ID]))&amp;":"&amp;ADDRESS(ROW(),COLUMN(NOTA[ID]))),-1)))</f>
        <v/>
      </c>
      <c r="AI985" s="42" t="str">
        <f ca="1">IF(NOTA[[#This Row],[ID_H]]="","",IF(NOTA[[#This Row],[FAKTUR]]="",INDIRECT(ADDRESS(ROW()-1,COLUMN())),NOTA[[#This Row],[FAKTUR]]))</f>
        <v/>
      </c>
      <c r="AJ985" s="39" t="str">
        <f ca="1">IF(NOTA[[#This Row],[ID]]="","",COUNTIF(NOTA[ID_H],NOTA[[#This Row],[ID_H]]))</f>
        <v/>
      </c>
      <c r="AK985" s="39" t="str">
        <f ca="1">IF(NOTA[[#This Row],[TGL.NOTA]]="",IF(NOTA[[#This Row],[SUPPLIER_H]]="","",AK984),MONTH(NOTA[[#This Row],[TGL.NOTA]]))</f>
        <v/>
      </c>
      <c r="AL985" s="39" t="str">
        <f>LOWER(SUBSTITUTE(SUBSTITUTE(SUBSTITUTE(SUBSTITUTE(SUBSTITUTE(SUBSTITUTE(SUBSTITUTE(SUBSTITUTE(SUBSTITUTE(NOTA[NAMA BARANG]," ",),".",""),"-",""),"(",""),")",""),",",""),"/",""),"""",""),"+",""))</f>
        <v/>
      </c>
      <c r="AM9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39" t="str">
        <f>IF(NOTA[[#This Row],[CONCAT4]]="","",_xlfn.IFNA(MATCH(NOTA[[#This Row],[CONCAT4]],[2]!RAW[CONCAT_H],0),FALSE))</f>
        <v/>
      </c>
      <c r="AQ985" s="39" t="str">
        <f>IF(NOTA[[#This Row],[CONCAT1]]="","",MATCH(NOTA[[#This Row],[CONCAT1]],[3]!db[NB NOTA_C],0))</f>
        <v/>
      </c>
      <c r="AR985" s="39" t="str">
        <f>IF(NOTA[[#This Row],[QTY/ CTN]]="","",TRUE)</f>
        <v/>
      </c>
      <c r="AS985" s="39" t="str">
        <f ca="1">IF(NOTA[[#This Row],[ID_H]]="","",IF(NOTA[[#This Row],[Column3]]=TRUE,NOTA[[#This Row],[QTY/ CTN]],INDEX([3]!db[QTY/ CTN],NOTA[[#This Row],[//DB]])))</f>
        <v/>
      </c>
      <c r="AT9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5" s="39" t="str">
        <f ca="1">IF(NOTA[[#This Row],[ID_H]]="","",MATCH(NOTA[[#This Row],[NB NOTA_C_QTY]],[4]!db[NB NOTA_C_QTY+F],0))</f>
        <v/>
      </c>
      <c r="AV985" s="55" t="str">
        <f ca="1">IF(NOTA[[#This Row],[NB NOTA_C_QTY]]="","",ROW()-2)</f>
        <v/>
      </c>
    </row>
    <row r="986" spans="1:48" ht="20.100000000000001" customHeight="1" x14ac:dyDescent="0.25">
      <c r="A9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39" t="str">
        <f>IF(NOTA[[#This Row],[ID_P]]="","",MATCH(NOTA[[#This Row],[ID_P]],[1]!B_MSK[N_ID],0))</f>
        <v/>
      </c>
      <c r="D986" s="39" t="str">
        <f ca="1">IF(NOTA[[#This Row],[NAMA BARANG]]="","",INDEX(NOTA[ID],MATCH(,INDIRECT(ADDRESS(ROW(NOTA[ID]),COLUMN(NOTA[ID]))&amp;":"&amp;ADDRESS(ROW(),COLUMN(NOTA[ID]))),-1)))</f>
        <v/>
      </c>
      <c r="E986" s="47"/>
      <c r="H986" s="48"/>
      <c r="N986" s="39"/>
      <c r="Q986" s="43"/>
      <c r="R986" s="49"/>
      <c r="S986" s="50"/>
      <c r="U986" s="51"/>
      <c r="V986" s="46"/>
      <c r="W986" s="51" t="str">
        <f>IF(NOTA[[#This Row],[HARGA/ CTN]]="",NOTA[[#This Row],[JUMLAH_H]],NOTA[[#This Row],[HARGA/ CTN]]*IF(NOTA[[#This Row],[C]]="",0,NOTA[[#This Row],[C]]))</f>
        <v/>
      </c>
      <c r="X986" s="51" t="str">
        <f>IF(NOTA[[#This Row],[JUMLAH]]="","",NOTA[[#This Row],[JUMLAH]]*NOTA[[#This Row],[DISC 1]])</f>
        <v/>
      </c>
      <c r="Y986" s="51" t="str">
        <f>IF(NOTA[[#This Row],[JUMLAH]]="","",(NOTA[[#This Row],[JUMLAH]]-NOTA[[#This Row],[DISC 1-]])*NOTA[[#This Row],[DISC 2]])</f>
        <v/>
      </c>
      <c r="Z986" s="51" t="str">
        <f>IF(NOTA[[#This Row],[JUMLAH]]="","",NOTA[[#This Row],[DISC 1-]]+NOTA[[#This Row],[DISC 2-]])</f>
        <v/>
      </c>
      <c r="AA986" s="51" t="str">
        <f>IF(NOTA[[#This Row],[JUMLAH]]="","",NOTA[[#This Row],[JUMLAH]]-NOTA[[#This Row],[DISC]])</f>
        <v/>
      </c>
      <c r="AB986" s="51"/>
      <c r="AC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51" t="str">
        <f>IF(OR(NOTA[[#This Row],[QTY]]="",NOTA[[#This Row],[HARGA SATUAN]]="",),"",NOTA[[#This Row],[QTY]]*NOTA[[#This Row],[HARGA SATUAN]])</f>
        <v/>
      </c>
      <c r="AG986" s="40" t="str">
        <f ca="1">IF(NOTA[ID_H]="","",INDEX(NOTA[TANGGAL],MATCH(,INDIRECT(ADDRESS(ROW(NOTA[TANGGAL]),COLUMN(NOTA[TANGGAL]))&amp;":"&amp;ADDRESS(ROW(),COLUMN(NOTA[TANGGAL]))),-1)))</f>
        <v/>
      </c>
      <c r="AH986" s="42" t="str">
        <f ca="1">IF(NOTA[[#This Row],[NAMA BARANG]]="","",INDEX(NOTA[SUPPLIER],MATCH(,INDIRECT(ADDRESS(ROW(NOTA[ID]),COLUMN(NOTA[ID]))&amp;":"&amp;ADDRESS(ROW(),COLUMN(NOTA[ID]))),-1)))</f>
        <v/>
      </c>
      <c r="AI986" s="42" t="str">
        <f ca="1">IF(NOTA[[#This Row],[ID_H]]="","",IF(NOTA[[#This Row],[FAKTUR]]="",INDIRECT(ADDRESS(ROW()-1,COLUMN())),NOTA[[#This Row],[FAKTUR]]))</f>
        <v/>
      </c>
      <c r="AJ986" s="39" t="str">
        <f ca="1">IF(NOTA[[#This Row],[ID]]="","",COUNTIF(NOTA[ID_H],NOTA[[#This Row],[ID_H]]))</f>
        <v/>
      </c>
      <c r="AK986" s="39" t="str">
        <f ca="1">IF(NOTA[[#This Row],[TGL.NOTA]]="",IF(NOTA[[#This Row],[SUPPLIER_H]]="","",AK985),MONTH(NOTA[[#This Row],[TGL.NOTA]]))</f>
        <v/>
      </c>
      <c r="AL986" s="39" t="str">
        <f>LOWER(SUBSTITUTE(SUBSTITUTE(SUBSTITUTE(SUBSTITUTE(SUBSTITUTE(SUBSTITUTE(SUBSTITUTE(SUBSTITUTE(SUBSTITUTE(NOTA[NAMA BARANG]," ",),".",""),"-",""),"(",""),")",""),",",""),"/",""),"""",""),"+",""))</f>
        <v/>
      </c>
      <c r="AM9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39" t="str">
        <f>IF(NOTA[[#This Row],[CONCAT4]]="","",_xlfn.IFNA(MATCH(NOTA[[#This Row],[CONCAT4]],[2]!RAW[CONCAT_H],0),FALSE))</f>
        <v/>
      </c>
      <c r="AQ986" s="39" t="str">
        <f>IF(NOTA[[#This Row],[CONCAT1]]="","",MATCH(NOTA[[#This Row],[CONCAT1]],[3]!db[NB NOTA_C],0))</f>
        <v/>
      </c>
      <c r="AR986" s="39" t="str">
        <f>IF(NOTA[[#This Row],[QTY/ CTN]]="","",TRUE)</f>
        <v/>
      </c>
      <c r="AS986" s="39" t="str">
        <f ca="1">IF(NOTA[[#This Row],[ID_H]]="","",IF(NOTA[[#This Row],[Column3]]=TRUE,NOTA[[#This Row],[QTY/ CTN]],INDEX([3]!db[QTY/ CTN],NOTA[[#This Row],[//DB]])))</f>
        <v/>
      </c>
      <c r="AT9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6" s="39" t="str">
        <f ca="1">IF(NOTA[[#This Row],[ID_H]]="","",MATCH(NOTA[[#This Row],[NB NOTA_C_QTY]],[4]!db[NB NOTA_C_QTY+F],0))</f>
        <v/>
      </c>
      <c r="AV986" s="55" t="str">
        <f ca="1">IF(NOTA[[#This Row],[NB NOTA_C_QTY]]="","",ROW()-2)</f>
        <v/>
      </c>
    </row>
    <row r="987" spans="1:48" ht="20.100000000000001" customHeight="1" x14ac:dyDescent="0.25">
      <c r="A9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39" t="str">
        <f>IF(NOTA[[#This Row],[ID_P]]="","",MATCH(NOTA[[#This Row],[ID_P]],[1]!B_MSK[N_ID],0))</f>
        <v/>
      </c>
      <c r="D987" s="39" t="str">
        <f ca="1">IF(NOTA[[#This Row],[NAMA BARANG]]="","",INDEX(NOTA[ID],MATCH(,INDIRECT(ADDRESS(ROW(NOTA[ID]),COLUMN(NOTA[ID]))&amp;":"&amp;ADDRESS(ROW(),COLUMN(NOTA[ID]))),-1)))</f>
        <v/>
      </c>
      <c r="E987" s="47"/>
      <c r="H987" s="48"/>
      <c r="N987" s="39"/>
      <c r="Q987" s="43"/>
      <c r="R987" s="49"/>
      <c r="S987" s="50"/>
      <c r="U987" s="51"/>
      <c r="V987" s="46"/>
      <c r="W987" s="51" t="str">
        <f>IF(NOTA[[#This Row],[HARGA/ CTN]]="",NOTA[[#This Row],[JUMLAH_H]],NOTA[[#This Row],[HARGA/ CTN]]*IF(NOTA[[#This Row],[C]]="",0,NOTA[[#This Row],[C]]))</f>
        <v/>
      </c>
      <c r="X987" s="51" t="str">
        <f>IF(NOTA[[#This Row],[JUMLAH]]="","",NOTA[[#This Row],[JUMLAH]]*NOTA[[#This Row],[DISC 1]])</f>
        <v/>
      </c>
      <c r="Y987" s="51" t="str">
        <f>IF(NOTA[[#This Row],[JUMLAH]]="","",(NOTA[[#This Row],[JUMLAH]]-NOTA[[#This Row],[DISC 1-]])*NOTA[[#This Row],[DISC 2]])</f>
        <v/>
      </c>
      <c r="Z987" s="51" t="str">
        <f>IF(NOTA[[#This Row],[JUMLAH]]="","",NOTA[[#This Row],[DISC 1-]]+NOTA[[#This Row],[DISC 2-]])</f>
        <v/>
      </c>
      <c r="AA987" s="51" t="str">
        <f>IF(NOTA[[#This Row],[JUMLAH]]="","",NOTA[[#This Row],[JUMLAH]]-NOTA[[#This Row],[DISC]])</f>
        <v/>
      </c>
      <c r="AB987" s="51"/>
      <c r="AC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51" t="str">
        <f>IF(OR(NOTA[[#This Row],[QTY]]="",NOTA[[#This Row],[HARGA SATUAN]]="",),"",NOTA[[#This Row],[QTY]]*NOTA[[#This Row],[HARGA SATUAN]])</f>
        <v/>
      </c>
      <c r="AG987" s="40" t="str">
        <f ca="1">IF(NOTA[ID_H]="","",INDEX(NOTA[TANGGAL],MATCH(,INDIRECT(ADDRESS(ROW(NOTA[TANGGAL]),COLUMN(NOTA[TANGGAL]))&amp;":"&amp;ADDRESS(ROW(),COLUMN(NOTA[TANGGAL]))),-1)))</f>
        <v/>
      </c>
      <c r="AH987" s="42" t="str">
        <f ca="1">IF(NOTA[[#This Row],[NAMA BARANG]]="","",INDEX(NOTA[SUPPLIER],MATCH(,INDIRECT(ADDRESS(ROW(NOTA[ID]),COLUMN(NOTA[ID]))&amp;":"&amp;ADDRESS(ROW(),COLUMN(NOTA[ID]))),-1)))</f>
        <v/>
      </c>
      <c r="AI987" s="42" t="str">
        <f ca="1">IF(NOTA[[#This Row],[ID_H]]="","",IF(NOTA[[#This Row],[FAKTUR]]="",INDIRECT(ADDRESS(ROW()-1,COLUMN())),NOTA[[#This Row],[FAKTUR]]))</f>
        <v/>
      </c>
      <c r="AJ987" s="39" t="str">
        <f ca="1">IF(NOTA[[#This Row],[ID]]="","",COUNTIF(NOTA[ID_H],NOTA[[#This Row],[ID_H]]))</f>
        <v/>
      </c>
      <c r="AK987" s="39" t="str">
        <f ca="1">IF(NOTA[[#This Row],[TGL.NOTA]]="",IF(NOTA[[#This Row],[SUPPLIER_H]]="","",AK986),MONTH(NOTA[[#This Row],[TGL.NOTA]]))</f>
        <v/>
      </c>
      <c r="AL987" s="39" t="str">
        <f>LOWER(SUBSTITUTE(SUBSTITUTE(SUBSTITUTE(SUBSTITUTE(SUBSTITUTE(SUBSTITUTE(SUBSTITUTE(SUBSTITUTE(SUBSTITUTE(NOTA[NAMA BARANG]," ",),".",""),"-",""),"(",""),")",""),",",""),"/",""),"""",""),"+",""))</f>
        <v/>
      </c>
      <c r="AM9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39" t="str">
        <f>IF(NOTA[[#This Row],[CONCAT4]]="","",_xlfn.IFNA(MATCH(NOTA[[#This Row],[CONCAT4]],[2]!RAW[CONCAT_H],0),FALSE))</f>
        <v/>
      </c>
      <c r="AQ987" s="39" t="str">
        <f>IF(NOTA[[#This Row],[CONCAT1]]="","",MATCH(NOTA[[#This Row],[CONCAT1]],[3]!db[NB NOTA_C],0))</f>
        <v/>
      </c>
      <c r="AR987" s="39" t="str">
        <f>IF(NOTA[[#This Row],[QTY/ CTN]]="","",TRUE)</f>
        <v/>
      </c>
      <c r="AS987" s="39" t="str">
        <f ca="1">IF(NOTA[[#This Row],[ID_H]]="","",IF(NOTA[[#This Row],[Column3]]=TRUE,NOTA[[#This Row],[QTY/ CTN]],INDEX([3]!db[QTY/ CTN],NOTA[[#This Row],[//DB]])))</f>
        <v/>
      </c>
      <c r="AT9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7" s="39" t="str">
        <f ca="1">IF(NOTA[[#This Row],[ID_H]]="","",MATCH(NOTA[[#This Row],[NB NOTA_C_QTY]],[4]!db[NB NOTA_C_QTY+F],0))</f>
        <v/>
      </c>
      <c r="AV987" s="55" t="str">
        <f ca="1">IF(NOTA[[#This Row],[NB NOTA_C_QTY]]="","",ROW()-2)</f>
        <v/>
      </c>
    </row>
    <row r="988" spans="1:48" ht="20.100000000000001" customHeight="1" x14ac:dyDescent="0.25">
      <c r="A9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39" t="str">
        <f>IF(NOTA[[#This Row],[ID_P]]="","",MATCH(NOTA[[#This Row],[ID_P]],[1]!B_MSK[N_ID],0))</f>
        <v/>
      </c>
      <c r="D988" s="39" t="str">
        <f ca="1">IF(NOTA[[#This Row],[NAMA BARANG]]="","",INDEX(NOTA[ID],MATCH(,INDIRECT(ADDRESS(ROW(NOTA[ID]),COLUMN(NOTA[ID]))&amp;":"&amp;ADDRESS(ROW(),COLUMN(NOTA[ID]))),-1)))</f>
        <v/>
      </c>
      <c r="E988" s="47"/>
      <c r="H988" s="48"/>
      <c r="N988" s="39"/>
      <c r="Q988" s="43"/>
      <c r="R988" s="49"/>
      <c r="S988" s="50"/>
      <c r="U988" s="51"/>
      <c r="V988" s="46"/>
      <c r="W988" s="51" t="str">
        <f>IF(NOTA[[#This Row],[HARGA/ CTN]]="",NOTA[[#This Row],[JUMLAH_H]],NOTA[[#This Row],[HARGA/ CTN]]*IF(NOTA[[#This Row],[C]]="",0,NOTA[[#This Row],[C]]))</f>
        <v/>
      </c>
      <c r="X988" s="51" t="str">
        <f>IF(NOTA[[#This Row],[JUMLAH]]="","",NOTA[[#This Row],[JUMLAH]]*NOTA[[#This Row],[DISC 1]])</f>
        <v/>
      </c>
      <c r="Y988" s="51" t="str">
        <f>IF(NOTA[[#This Row],[JUMLAH]]="","",(NOTA[[#This Row],[JUMLAH]]-NOTA[[#This Row],[DISC 1-]])*NOTA[[#This Row],[DISC 2]])</f>
        <v/>
      </c>
      <c r="Z988" s="51" t="str">
        <f>IF(NOTA[[#This Row],[JUMLAH]]="","",NOTA[[#This Row],[DISC 1-]]+NOTA[[#This Row],[DISC 2-]])</f>
        <v/>
      </c>
      <c r="AA988" s="51" t="str">
        <f>IF(NOTA[[#This Row],[JUMLAH]]="","",NOTA[[#This Row],[JUMLAH]]-NOTA[[#This Row],[DISC]])</f>
        <v/>
      </c>
      <c r="AB988" s="51"/>
      <c r="AC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51" t="str">
        <f>IF(OR(NOTA[[#This Row],[QTY]]="",NOTA[[#This Row],[HARGA SATUAN]]="",),"",NOTA[[#This Row],[QTY]]*NOTA[[#This Row],[HARGA SATUAN]])</f>
        <v/>
      </c>
      <c r="AG988" s="40" t="str">
        <f ca="1">IF(NOTA[ID_H]="","",INDEX(NOTA[TANGGAL],MATCH(,INDIRECT(ADDRESS(ROW(NOTA[TANGGAL]),COLUMN(NOTA[TANGGAL]))&amp;":"&amp;ADDRESS(ROW(),COLUMN(NOTA[TANGGAL]))),-1)))</f>
        <v/>
      </c>
      <c r="AH988" s="42" t="str">
        <f ca="1">IF(NOTA[[#This Row],[NAMA BARANG]]="","",INDEX(NOTA[SUPPLIER],MATCH(,INDIRECT(ADDRESS(ROW(NOTA[ID]),COLUMN(NOTA[ID]))&amp;":"&amp;ADDRESS(ROW(),COLUMN(NOTA[ID]))),-1)))</f>
        <v/>
      </c>
      <c r="AI988" s="42" t="str">
        <f ca="1">IF(NOTA[[#This Row],[ID_H]]="","",IF(NOTA[[#This Row],[FAKTUR]]="",INDIRECT(ADDRESS(ROW()-1,COLUMN())),NOTA[[#This Row],[FAKTUR]]))</f>
        <v/>
      </c>
      <c r="AJ988" s="39" t="str">
        <f ca="1">IF(NOTA[[#This Row],[ID]]="","",COUNTIF(NOTA[ID_H],NOTA[[#This Row],[ID_H]]))</f>
        <v/>
      </c>
      <c r="AK988" s="39" t="str">
        <f ca="1">IF(NOTA[[#This Row],[TGL.NOTA]]="",IF(NOTA[[#This Row],[SUPPLIER_H]]="","",AK987),MONTH(NOTA[[#This Row],[TGL.NOTA]]))</f>
        <v/>
      </c>
      <c r="AL988" s="39" t="str">
        <f>LOWER(SUBSTITUTE(SUBSTITUTE(SUBSTITUTE(SUBSTITUTE(SUBSTITUTE(SUBSTITUTE(SUBSTITUTE(SUBSTITUTE(SUBSTITUTE(NOTA[NAMA BARANG]," ",),".",""),"-",""),"(",""),")",""),",",""),"/",""),"""",""),"+",""))</f>
        <v/>
      </c>
      <c r="AM9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39" t="str">
        <f>IF(NOTA[[#This Row],[CONCAT4]]="","",_xlfn.IFNA(MATCH(NOTA[[#This Row],[CONCAT4]],[2]!RAW[CONCAT_H],0),FALSE))</f>
        <v/>
      </c>
      <c r="AQ988" s="39" t="str">
        <f>IF(NOTA[[#This Row],[CONCAT1]]="","",MATCH(NOTA[[#This Row],[CONCAT1]],[3]!db[NB NOTA_C],0))</f>
        <v/>
      </c>
      <c r="AR988" s="39" t="str">
        <f>IF(NOTA[[#This Row],[QTY/ CTN]]="","",TRUE)</f>
        <v/>
      </c>
      <c r="AS988" s="39" t="str">
        <f ca="1">IF(NOTA[[#This Row],[ID_H]]="","",IF(NOTA[[#This Row],[Column3]]=TRUE,NOTA[[#This Row],[QTY/ CTN]],INDEX([3]!db[QTY/ CTN],NOTA[[#This Row],[//DB]])))</f>
        <v/>
      </c>
      <c r="AT9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8" s="39" t="str">
        <f ca="1">IF(NOTA[[#This Row],[ID_H]]="","",MATCH(NOTA[[#This Row],[NB NOTA_C_QTY]],[4]!db[NB NOTA_C_QTY+F],0))</f>
        <v/>
      </c>
      <c r="AV988" s="55" t="str">
        <f ca="1">IF(NOTA[[#This Row],[NB NOTA_C_QTY]]="","",ROW()-2)</f>
        <v/>
      </c>
    </row>
    <row r="989" spans="1:48" ht="20.100000000000001" customHeight="1" x14ac:dyDescent="0.25">
      <c r="A9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39" t="str">
        <f>IF(NOTA[[#This Row],[ID_P]]="","",MATCH(NOTA[[#This Row],[ID_P]],[1]!B_MSK[N_ID],0))</f>
        <v/>
      </c>
      <c r="D989" s="39" t="str">
        <f ca="1">IF(NOTA[[#This Row],[NAMA BARANG]]="","",INDEX(NOTA[ID],MATCH(,INDIRECT(ADDRESS(ROW(NOTA[ID]),COLUMN(NOTA[ID]))&amp;":"&amp;ADDRESS(ROW(),COLUMN(NOTA[ID]))),-1)))</f>
        <v/>
      </c>
      <c r="E989" s="47"/>
      <c r="H989" s="48"/>
      <c r="N989" s="39"/>
      <c r="Q989" s="43"/>
      <c r="R989" s="49"/>
      <c r="S989" s="50"/>
      <c r="U989" s="51"/>
      <c r="V989" s="46"/>
      <c r="W989" s="51" t="str">
        <f>IF(NOTA[[#This Row],[HARGA/ CTN]]="",NOTA[[#This Row],[JUMLAH_H]],NOTA[[#This Row],[HARGA/ CTN]]*IF(NOTA[[#This Row],[C]]="",0,NOTA[[#This Row],[C]]))</f>
        <v/>
      </c>
      <c r="X989" s="51" t="str">
        <f>IF(NOTA[[#This Row],[JUMLAH]]="","",NOTA[[#This Row],[JUMLAH]]*NOTA[[#This Row],[DISC 1]])</f>
        <v/>
      </c>
      <c r="Y989" s="51" t="str">
        <f>IF(NOTA[[#This Row],[JUMLAH]]="","",(NOTA[[#This Row],[JUMLAH]]-NOTA[[#This Row],[DISC 1-]])*NOTA[[#This Row],[DISC 2]])</f>
        <v/>
      </c>
      <c r="Z989" s="51" t="str">
        <f>IF(NOTA[[#This Row],[JUMLAH]]="","",NOTA[[#This Row],[DISC 1-]]+NOTA[[#This Row],[DISC 2-]])</f>
        <v/>
      </c>
      <c r="AA989" s="51" t="str">
        <f>IF(NOTA[[#This Row],[JUMLAH]]="","",NOTA[[#This Row],[JUMLAH]]-NOTA[[#This Row],[DISC]])</f>
        <v/>
      </c>
      <c r="AB989" s="51"/>
      <c r="AC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51" t="str">
        <f>IF(OR(NOTA[[#This Row],[QTY]]="",NOTA[[#This Row],[HARGA SATUAN]]="",),"",NOTA[[#This Row],[QTY]]*NOTA[[#This Row],[HARGA SATUAN]])</f>
        <v/>
      </c>
      <c r="AG989" s="40" t="str">
        <f ca="1">IF(NOTA[ID_H]="","",INDEX(NOTA[TANGGAL],MATCH(,INDIRECT(ADDRESS(ROW(NOTA[TANGGAL]),COLUMN(NOTA[TANGGAL]))&amp;":"&amp;ADDRESS(ROW(),COLUMN(NOTA[TANGGAL]))),-1)))</f>
        <v/>
      </c>
      <c r="AH989" s="42" t="str">
        <f ca="1">IF(NOTA[[#This Row],[NAMA BARANG]]="","",INDEX(NOTA[SUPPLIER],MATCH(,INDIRECT(ADDRESS(ROW(NOTA[ID]),COLUMN(NOTA[ID]))&amp;":"&amp;ADDRESS(ROW(),COLUMN(NOTA[ID]))),-1)))</f>
        <v/>
      </c>
      <c r="AI989" s="42" t="str">
        <f ca="1">IF(NOTA[[#This Row],[ID_H]]="","",IF(NOTA[[#This Row],[FAKTUR]]="",INDIRECT(ADDRESS(ROW()-1,COLUMN())),NOTA[[#This Row],[FAKTUR]]))</f>
        <v/>
      </c>
      <c r="AJ989" s="39" t="str">
        <f ca="1">IF(NOTA[[#This Row],[ID]]="","",COUNTIF(NOTA[ID_H],NOTA[[#This Row],[ID_H]]))</f>
        <v/>
      </c>
      <c r="AK989" s="39" t="str">
        <f ca="1">IF(NOTA[[#This Row],[TGL.NOTA]]="",IF(NOTA[[#This Row],[SUPPLIER_H]]="","",AK988),MONTH(NOTA[[#This Row],[TGL.NOTA]]))</f>
        <v/>
      </c>
      <c r="AL989" s="39" t="str">
        <f>LOWER(SUBSTITUTE(SUBSTITUTE(SUBSTITUTE(SUBSTITUTE(SUBSTITUTE(SUBSTITUTE(SUBSTITUTE(SUBSTITUTE(SUBSTITUTE(NOTA[NAMA BARANG]," ",),".",""),"-",""),"(",""),")",""),",",""),"/",""),"""",""),"+",""))</f>
        <v/>
      </c>
      <c r="AM9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39" t="str">
        <f>IF(NOTA[[#This Row],[CONCAT4]]="","",_xlfn.IFNA(MATCH(NOTA[[#This Row],[CONCAT4]],[2]!RAW[CONCAT_H],0),FALSE))</f>
        <v/>
      </c>
      <c r="AQ989" s="39" t="str">
        <f>IF(NOTA[[#This Row],[CONCAT1]]="","",MATCH(NOTA[[#This Row],[CONCAT1]],[3]!db[NB NOTA_C],0))</f>
        <v/>
      </c>
      <c r="AR989" s="39" t="str">
        <f>IF(NOTA[[#This Row],[QTY/ CTN]]="","",TRUE)</f>
        <v/>
      </c>
      <c r="AS989" s="39" t="str">
        <f ca="1">IF(NOTA[[#This Row],[ID_H]]="","",IF(NOTA[[#This Row],[Column3]]=TRUE,NOTA[[#This Row],[QTY/ CTN]],INDEX([3]!db[QTY/ CTN],NOTA[[#This Row],[//DB]])))</f>
        <v/>
      </c>
      <c r="AT9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9" s="39" t="str">
        <f ca="1">IF(NOTA[[#This Row],[ID_H]]="","",MATCH(NOTA[[#This Row],[NB NOTA_C_QTY]],[4]!db[NB NOTA_C_QTY+F],0))</f>
        <v/>
      </c>
      <c r="AV989" s="55" t="str">
        <f ca="1">IF(NOTA[[#This Row],[NB NOTA_C_QTY]]="","",ROW()-2)</f>
        <v/>
      </c>
    </row>
    <row r="990" spans="1:48" ht="20.100000000000001" customHeight="1" x14ac:dyDescent="0.25">
      <c r="A9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39" t="str">
        <f>IF(NOTA[[#This Row],[ID_P]]="","",MATCH(NOTA[[#This Row],[ID_P]],[1]!B_MSK[N_ID],0))</f>
        <v/>
      </c>
      <c r="D990" s="39" t="str">
        <f ca="1">IF(NOTA[[#This Row],[NAMA BARANG]]="","",INDEX(NOTA[ID],MATCH(,INDIRECT(ADDRESS(ROW(NOTA[ID]),COLUMN(NOTA[ID]))&amp;":"&amp;ADDRESS(ROW(),COLUMN(NOTA[ID]))),-1)))</f>
        <v/>
      </c>
      <c r="E990" s="47"/>
      <c r="H990" s="48"/>
      <c r="N990" s="39"/>
      <c r="Q990" s="43"/>
      <c r="R990" s="49"/>
      <c r="S990" s="50"/>
      <c r="U990" s="51"/>
      <c r="V990" s="46"/>
      <c r="W990" s="51" t="str">
        <f>IF(NOTA[[#This Row],[HARGA/ CTN]]="",NOTA[[#This Row],[JUMLAH_H]],NOTA[[#This Row],[HARGA/ CTN]]*IF(NOTA[[#This Row],[C]]="",0,NOTA[[#This Row],[C]]))</f>
        <v/>
      </c>
      <c r="X990" s="51" t="str">
        <f>IF(NOTA[[#This Row],[JUMLAH]]="","",NOTA[[#This Row],[JUMLAH]]*NOTA[[#This Row],[DISC 1]])</f>
        <v/>
      </c>
      <c r="Y990" s="51" t="str">
        <f>IF(NOTA[[#This Row],[JUMLAH]]="","",(NOTA[[#This Row],[JUMLAH]]-NOTA[[#This Row],[DISC 1-]])*NOTA[[#This Row],[DISC 2]])</f>
        <v/>
      </c>
      <c r="Z990" s="51" t="str">
        <f>IF(NOTA[[#This Row],[JUMLAH]]="","",NOTA[[#This Row],[DISC 1-]]+NOTA[[#This Row],[DISC 2-]])</f>
        <v/>
      </c>
      <c r="AA990" s="51" t="str">
        <f>IF(NOTA[[#This Row],[JUMLAH]]="","",NOTA[[#This Row],[JUMLAH]]-NOTA[[#This Row],[DISC]])</f>
        <v/>
      </c>
      <c r="AB990" s="51"/>
      <c r="AC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51" t="str">
        <f>IF(OR(NOTA[[#This Row],[QTY]]="",NOTA[[#This Row],[HARGA SATUAN]]="",),"",NOTA[[#This Row],[QTY]]*NOTA[[#This Row],[HARGA SATUAN]])</f>
        <v/>
      </c>
      <c r="AG990" s="40" t="str">
        <f ca="1">IF(NOTA[ID_H]="","",INDEX(NOTA[TANGGAL],MATCH(,INDIRECT(ADDRESS(ROW(NOTA[TANGGAL]),COLUMN(NOTA[TANGGAL]))&amp;":"&amp;ADDRESS(ROW(),COLUMN(NOTA[TANGGAL]))),-1)))</f>
        <v/>
      </c>
      <c r="AH990" s="42" t="str">
        <f ca="1">IF(NOTA[[#This Row],[NAMA BARANG]]="","",INDEX(NOTA[SUPPLIER],MATCH(,INDIRECT(ADDRESS(ROW(NOTA[ID]),COLUMN(NOTA[ID]))&amp;":"&amp;ADDRESS(ROW(),COLUMN(NOTA[ID]))),-1)))</f>
        <v/>
      </c>
      <c r="AI990" s="42" t="str">
        <f ca="1">IF(NOTA[[#This Row],[ID_H]]="","",IF(NOTA[[#This Row],[FAKTUR]]="",INDIRECT(ADDRESS(ROW()-1,COLUMN())),NOTA[[#This Row],[FAKTUR]]))</f>
        <v/>
      </c>
      <c r="AJ990" s="39" t="str">
        <f ca="1">IF(NOTA[[#This Row],[ID]]="","",COUNTIF(NOTA[ID_H],NOTA[[#This Row],[ID_H]]))</f>
        <v/>
      </c>
      <c r="AK990" s="39" t="str">
        <f ca="1">IF(NOTA[[#This Row],[TGL.NOTA]]="",IF(NOTA[[#This Row],[SUPPLIER_H]]="","",AK989),MONTH(NOTA[[#This Row],[TGL.NOTA]]))</f>
        <v/>
      </c>
      <c r="AL990" s="39" t="str">
        <f>LOWER(SUBSTITUTE(SUBSTITUTE(SUBSTITUTE(SUBSTITUTE(SUBSTITUTE(SUBSTITUTE(SUBSTITUTE(SUBSTITUTE(SUBSTITUTE(NOTA[NAMA BARANG]," ",),".",""),"-",""),"(",""),")",""),",",""),"/",""),"""",""),"+",""))</f>
        <v/>
      </c>
      <c r="AM9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39" t="str">
        <f>IF(NOTA[[#This Row],[CONCAT4]]="","",_xlfn.IFNA(MATCH(NOTA[[#This Row],[CONCAT4]],[2]!RAW[CONCAT_H],0),FALSE))</f>
        <v/>
      </c>
      <c r="AQ990" s="39" t="str">
        <f>IF(NOTA[[#This Row],[CONCAT1]]="","",MATCH(NOTA[[#This Row],[CONCAT1]],[3]!db[NB NOTA_C],0))</f>
        <v/>
      </c>
      <c r="AR990" s="39" t="str">
        <f>IF(NOTA[[#This Row],[QTY/ CTN]]="","",TRUE)</f>
        <v/>
      </c>
      <c r="AS990" s="39" t="str">
        <f ca="1">IF(NOTA[[#This Row],[ID_H]]="","",IF(NOTA[[#This Row],[Column3]]=TRUE,NOTA[[#This Row],[QTY/ CTN]],INDEX([3]!db[QTY/ CTN],NOTA[[#This Row],[//DB]])))</f>
        <v/>
      </c>
      <c r="AT9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0" s="39" t="str">
        <f ca="1">IF(NOTA[[#This Row],[ID_H]]="","",MATCH(NOTA[[#This Row],[NB NOTA_C_QTY]],[4]!db[NB NOTA_C_QTY+F],0))</f>
        <v/>
      </c>
      <c r="AV990" s="55" t="str">
        <f ca="1">IF(NOTA[[#This Row],[NB NOTA_C_QTY]]="","",ROW()-2)</f>
        <v/>
      </c>
    </row>
    <row r="991" spans="1:48" ht="20.100000000000001" customHeight="1" x14ac:dyDescent="0.25">
      <c r="A9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39" t="str">
        <f>IF(NOTA[[#This Row],[ID_P]]="","",MATCH(NOTA[[#This Row],[ID_P]],[1]!B_MSK[N_ID],0))</f>
        <v/>
      </c>
      <c r="D991" s="39" t="str">
        <f ca="1">IF(NOTA[[#This Row],[NAMA BARANG]]="","",INDEX(NOTA[ID],MATCH(,INDIRECT(ADDRESS(ROW(NOTA[ID]),COLUMN(NOTA[ID]))&amp;":"&amp;ADDRESS(ROW(),COLUMN(NOTA[ID]))),-1)))</f>
        <v/>
      </c>
      <c r="E991" s="47"/>
      <c r="H991" s="48"/>
      <c r="N991" s="39"/>
      <c r="Q991" s="43"/>
      <c r="R991" s="49"/>
      <c r="S991" s="50"/>
      <c r="U991" s="51"/>
      <c r="V991" s="46"/>
      <c r="W991" s="51" t="str">
        <f>IF(NOTA[[#This Row],[HARGA/ CTN]]="",NOTA[[#This Row],[JUMLAH_H]],NOTA[[#This Row],[HARGA/ CTN]]*IF(NOTA[[#This Row],[C]]="",0,NOTA[[#This Row],[C]]))</f>
        <v/>
      </c>
      <c r="X991" s="51" t="str">
        <f>IF(NOTA[[#This Row],[JUMLAH]]="","",NOTA[[#This Row],[JUMLAH]]*NOTA[[#This Row],[DISC 1]])</f>
        <v/>
      </c>
      <c r="Y991" s="51" t="str">
        <f>IF(NOTA[[#This Row],[JUMLAH]]="","",(NOTA[[#This Row],[JUMLAH]]-NOTA[[#This Row],[DISC 1-]])*NOTA[[#This Row],[DISC 2]])</f>
        <v/>
      </c>
      <c r="Z991" s="51" t="str">
        <f>IF(NOTA[[#This Row],[JUMLAH]]="","",NOTA[[#This Row],[DISC 1-]]+NOTA[[#This Row],[DISC 2-]])</f>
        <v/>
      </c>
      <c r="AA991" s="51" t="str">
        <f>IF(NOTA[[#This Row],[JUMLAH]]="","",NOTA[[#This Row],[JUMLAH]]-NOTA[[#This Row],[DISC]])</f>
        <v/>
      </c>
      <c r="AB991" s="51"/>
      <c r="AC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51" t="str">
        <f>IF(OR(NOTA[[#This Row],[QTY]]="",NOTA[[#This Row],[HARGA SATUAN]]="",),"",NOTA[[#This Row],[QTY]]*NOTA[[#This Row],[HARGA SATUAN]])</f>
        <v/>
      </c>
      <c r="AG991" s="40" t="str">
        <f ca="1">IF(NOTA[ID_H]="","",INDEX(NOTA[TANGGAL],MATCH(,INDIRECT(ADDRESS(ROW(NOTA[TANGGAL]),COLUMN(NOTA[TANGGAL]))&amp;":"&amp;ADDRESS(ROW(),COLUMN(NOTA[TANGGAL]))),-1)))</f>
        <v/>
      </c>
      <c r="AH991" s="42" t="str">
        <f ca="1">IF(NOTA[[#This Row],[NAMA BARANG]]="","",INDEX(NOTA[SUPPLIER],MATCH(,INDIRECT(ADDRESS(ROW(NOTA[ID]),COLUMN(NOTA[ID]))&amp;":"&amp;ADDRESS(ROW(),COLUMN(NOTA[ID]))),-1)))</f>
        <v/>
      </c>
      <c r="AI991" s="42" t="str">
        <f ca="1">IF(NOTA[[#This Row],[ID_H]]="","",IF(NOTA[[#This Row],[FAKTUR]]="",INDIRECT(ADDRESS(ROW()-1,COLUMN())),NOTA[[#This Row],[FAKTUR]]))</f>
        <v/>
      </c>
      <c r="AJ991" s="39" t="str">
        <f ca="1">IF(NOTA[[#This Row],[ID]]="","",COUNTIF(NOTA[ID_H],NOTA[[#This Row],[ID_H]]))</f>
        <v/>
      </c>
      <c r="AK991" s="39" t="str">
        <f ca="1">IF(NOTA[[#This Row],[TGL.NOTA]]="",IF(NOTA[[#This Row],[SUPPLIER_H]]="","",AK990),MONTH(NOTA[[#This Row],[TGL.NOTA]]))</f>
        <v/>
      </c>
      <c r="AL991" s="39" t="str">
        <f>LOWER(SUBSTITUTE(SUBSTITUTE(SUBSTITUTE(SUBSTITUTE(SUBSTITUTE(SUBSTITUTE(SUBSTITUTE(SUBSTITUTE(SUBSTITUTE(NOTA[NAMA BARANG]," ",),".",""),"-",""),"(",""),")",""),",",""),"/",""),"""",""),"+",""))</f>
        <v/>
      </c>
      <c r="AM9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39" t="str">
        <f>IF(NOTA[[#This Row],[CONCAT4]]="","",_xlfn.IFNA(MATCH(NOTA[[#This Row],[CONCAT4]],[2]!RAW[CONCAT_H],0),FALSE))</f>
        <v/>
      </c>
      <c r="AQ991" s="39" t="str">
        <f>IF(NOTA[[#This Row],[CONCAT1]]="","",MATCH(NOTA[[#This Row],[CONCAT1]],[3]!db[NB NOTA_C],0))</f>
        <v/>
      </c>
      <c r="AR991" s="39" t="str">
        <f>IF(NOTA[[#This Row],[QTY/ CTN]]="","",TRUE)</f>
        <v/>
      </c>
      <c r="AS991" s="39" t="str">
        <f ca="1">IF(NOTA[[#This Row],[ID_H]]="","",IF(NOTA[[#This Row],[Column3]]=TRUE,NOTA[[#This Row],[QTY/ CTN]],INDEX([3]!db[QTY/ CTN],NOTA[[#This Row],[//DB]])))</f>
        <v/>
      </c>
      <c r="AT9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1" s="39" t="str">
        <f ca="1">IF(NOTA[[#This Row],[ID_H]]="","",MATCH(NOTA[[#This Row],[NB NOTA_C_QTY]],[4]!db[NB NOTA_C_QTY+F],0))</f>
        <v/>
      </c>
      <c r="AV991" s="55" t="str">
        <f ca="1">IF(NOTA[[#This Row],[NB NOTA_C_QTY]]="","",ROW()-2)</f>
        <v/>
      </c>
    </row>
    <row r="992" spans="1:48" ht="20.100000000000001" customHeight="1" x14ac:dyDescent="0.25">
      <c r="A9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39" t="str">
        <f>IF(NOTA[[#This Row],[ID_P]]="","",MATCH(NOTA[[#This Row],[ID_P]],[1]!B_MSK[N_ID],0))</f>
        <v/>
      </c>
      <c r="D992" s="39" t="str">
        <f ca="1">IF(NOTA[[#This Row],[NAMA BARANG]]="","",INDEX(NOTA[ID],MATCH(,INDIRECT(ADDRESS(ROW(NOTA[ID]),COLUMN(NOTA[ID]))&amp;":"&amp;ADDRESS(ROW(),COLUMN(NOTA[ID]))),-1)))</f>
        <v/>
      </c>
      <c r="E992" s="47"/>
      <c r="H992" s="48"/>
      <c r="N992" s="39"/>
      <c r="Q992" s="43"/>
      <c r="R992" s="49"/>
      <c r="S992" s="50"/>
      <c r="U992" s="51"/>
      <c r="V992" s="46"/>
      <c r="W992" s="51" t="str">
        <f>IF(NOTA[[#This Row],[HARGA/ CTN]]="",NOTA[[#This Row],[JUMLAH_H]],NOTA[[#This Row],[HARGA/ CTN]]*IF(NOTA[[#This Row],[C]]="",0,NOTA[[#This Row],[C]]))</f>
        <v/>
      </c>
      <c r="X992" s="51" t="str">
        <f>IF(NOTA[[#This Row],[JUMLAH]]="","",NOTA[[#This Row],[JUMLAH]]*NOTA[[#This Row],[DISC 1]])</f>
        <v/>
      </c>
      <c r="Y992" s="51" t="str">
        <f>IF(NOTA[[#This Row],[JUMLAH]]="","",(NOTA[[#This Row],[JUMLAH]]-NOTA[[#This Row],[DISC 1-]])*NOTA[[#This Row],[DISC 2]])</f>
        <v/>
      </c>
      <c r="Z992" s="51" t="str">
        <f>IF(NOTA[[#This Row],[JUMLAH]]="","",NOTA[[#This Row],[DISC 1-]]+NOTA[[#This Row],[DISC 2-]])</f>
        <v/>
      </c>
      <c r="AA992" s="51" t="str">
        <f>IF(NOTA[[#This Row],[JUMLAH]]="","",NOTA[[#This Row],[JUMLAH]]-NOTA[[#This Row],[DISC]])</f>
        <v/>
      </c>
      <c r="AB992" s="51"/>
      <c r="AC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51" t="str">
        <f>IF(OR(NOTA[[#This Row],[QTY]]="",NOTA[[#This Row],[HARGA SATUAN]]="",),"",NOTA[[#This Row],[QTY]]*NOTA[[#This Row],[HARGA SATUAN]])</f>
        <v/>
      </c>
      <c r="AG992" s="40" t="str">
        <f ca="1">IF(NOTA[ID_H]="","",INDEX(NOTA[TANGGAL],MATCH(,INDIRECT(ADDRESS(ROW(NOTA[TANGGAL]),COLUMN(NOTA[TANGGAL]))&amp;":"&amp;ADDRESS(ROW(),COLUMN(NOTA[TANGGAL]))),-1)))</f>
        <v/>
      </c>
      <c r="AH992" s="42" t="str">
        <f ca="1">IF(NOTA[[#This Row],[NAMA BARANG]]="","",INDEX(NOTA[SUPPLIER],MATCH(,INDIRECT(ADDRESS(ROW(NOTA[ID]),COLUMN(NOTA[ID]))&amp;":"&amp;ADDRESS(ROW(),COLUMN(NOTA[ID]))),-1)))</f>
        <v/>
      </c>
      <c r="AI992" s="42" t="str">
        <f ca="1">IF(NOTA[[#This Row],[ID_H]]="","",IF(NOTA[[#This Row],[FAKTUR]]="",INDIRECT(ADDRESS(ROW()-1,COLUMN())),NOTA[[#This Row],[FAKTUR]]))</f>
        <v/>
      </c>
      <c r="AJ992" s="39" t="str">
        <f ca="1">IF(NOTA[[#This Row],[ID]]="","",COUNTIF(NOTA[ID_H],NOTA[[#This Row],[ID_H]]))</f>
        <v/>
      </c>
      <c r="AK992" s="39" t="str">
        <f ca="1">IF(NOTA[[#This Row],[TGL.NOTA]]="",IF(NOTA[[#This Row],[SUPPLIER_H]]="","",AK991),MONTH(NOTA[[#This Row],[TGL.NOTA]]))</f>
        <v/>
      </c>
      <c r="AL992" s="39" t="str">
        <f>LOWER(SUBSTITUTE(SUBSTITUTE(SUBSTITUTE(SUBSTITUTE(SUBSTITUTE(SUBSTITUTE(SUBSTITUTE(SUBSTITUTE(SUBSTITUTE(NOTA[NAMA BARANG]," ",),".",""),"-",""),"(",""),")",""),",",""),"/",""),"""",""),"+",""))</f>
        <v/>
      </c>
      <c r="AM9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39" t="str">
        <f>IF(NOTA[[#This Row],[CONCAT4]]="","",_xlfn.IFNA(MATCH(NOTA[[#This Row],[CONCAT4]],[2]!RAW[CONCAT_H],0),FALSE))</f>
        <v/>
      </c>
      <c r="AQ992" s="39" t="str">
        <f>IF(NOTA[[#This Row],[CONCAT1]]="","",MATCH(NOTA[[#This Row],[CONCAT1]],[3]!db[NB NOTA_C],0))</f>
        <v/>
      </c>
      <c r="AR992" s="39" t="str">
        <f>IF(NOTA[[#This Row],[QTY/ CTN]]="","",TRUE)</f>
        <v/>
      </c>
      <c r="AS992" s="39" t="str">
        <f ca="1">IF(NOTA[[#This Row],[ID_H]]="","",IF(NOTA[[#This Row],[Column3]]=TRUE,NOTA[[#This Row],[QTY/ CTN]],INDEX([3]!db[QTY/ CTN],NOTA[[#This Row],[//DB]])))</f>
        <v/>
      </c>
      <c r="AT9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2" s="39" t="str">
        <f ca="1">IF(NOTA[[#This Row],[ID_H]]="","",MATCH(NOTA[[#This Row],[NB NOTA_C_QTY]],[4]!db[NB NOTA_C_QTY+F],0))</f>
        <v/>
      </c>
      <c r="AV992" s="55" t="str">
        <f ca="1">IF(NOTA[[#This Row],[NB NOTA_C_QTY]]="","",ROW()-2)</f>
        <v/>
      </c>
    </row>
    <row r="993" spans="1:48" ht="20.100000000000001" customHeight="1" x14ac:dyDescent="0.25">
      <c r="A9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39" t="str">
        <f>IF(NOTA[[#This Row],[ID_P]]="","",MATCH(NOTA[[#This Row],[ID_P]],[1]!B_MSK[N_ID],0))</f>
        <v/>
      </c>
      <c r="D993" s="39" t="str">
        <f ca="1">IF(NOTA[[#This Row],[NAMA BARANG]]="","",INDEX(NOTA[ID],MATCH(,INDIRECT(ADDRESS(ROW(NOTA[ID]),COLUMN(NOTA[ID]))&amp;":"&amp;ADDRESS(ROW(),COLUMN(NOTA[ID]))),-1)))</f>
        <v/>
      </c>
      <c r="E993" s="47"/>
      <c r="H993" s="48"/>
      <c r="N993" s="39"/>
      <c r="Q993" s="43"/>
      <c r="R993" s="49"/>
      <c r="S993" s="50"/>
      <c r="U993" s="51"/>
      <c r="V993" s="46"/>
      <c r="W993" s="51" t="str">
        <f>IF(NOTA[[#This Row],[HARGA/ CTN]]="",NOTA[[#This Row],[JUMLAH_H]],NOTA[[#This Row],[HARGA/ CTN]]*IF(NOTA[[#This Row],[C]]="",0,NOTA[[#This Row],[C]]))</f>
        <v/>
      </c>
      <c r="X993" s="51" t="str">
        <f>IF(NOTA[[#This Row],[JUMLAH]]="","",NOTA[[#This Row],[JUMLAH]]*NOTA[[#This Row],[DISC 1]])</f>
        <v/>
      </c>
      <c r="Y993" s="51" t="str">
        <f>IF(NOTA[[#This Row],[JUMLAH]]="","",(NOTA[[#This Row],[JUMLAH]]-NOTA[[#This Row],[DISC 1-]])*NOTA[[#This Row],[DISC 2]])</f>
        <v/>
      </c>
      <c r="Z993" s="51" t="str">
        <f>IF(NOTA[[#This Row],[JUMLAH]]="","",NOTA[[#This Row],[DISC 1-]]+NOTA[[#This Row],[DISC 2-]])</f>
        <v/>
      </c>
      <c r="AA993" s="51" t="str">
        <f>IF(NOTA[[#This Row],[JUMLAH]]="","",NOTA[[#This Row],[JUMLAH]]-NOTA[[#This Row],[DISC]])</f>
        <v/>
      </c>
      <c r="AB993" s="51"/>
      <c r="AC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51" t="str">
        <f>IF(OR(NOTA[[#This Row],[QTY]]="",NOTA[[#This Row],[HARGA SATUAN]]="",),"",NOTA[[#This Row],[QTY]]*NOTA[[#This Row],[HARGA SATUAN]])</f>
        <v/>
      </c>
      <c r="AG993" s="40" t="str">
        <f ca="1">IF(NOTA[ID_H]="","",INDEX(NOTA[TANGGAL],MATCH(,INDIRECT(ADDRESS(ROW(NOTA[TANGGAL]),COLUMN(NOTA[TANGGAL]))&amp;":"&amp;ADDRESS(ROW(),COLUMN(NOTA[TANGGAL]))),-1)))</f>
        <v/>
      </c>
      <c r="AH993" s="42" t="str">
        <f ca="1">IF(NOTA[[#This Row],[NAMA BARANG]]="","",INDEX(NOTA[SUPPLIER],MATCH(,INDIRECT(ADDRESS(ROW(NOTA[ID]),COLUMN(NOTA[ID]))&amp;":"&amp;ADDRESS(ROW(),COLUMN(NOTA[ID]))),-1)))</f>
        <v/>
      </c>
      <c r="AI993" s="42" t="str">
        <f ca="1">IF(NOTA[[#This Row],[ID_H]]="","",IF(NOTA[[#This Row],[FAKTUR]]="",INDIRECT(ADDRESS(ROW()-1,COLUMN())),NOTA[[#This Row],[FAKTUR]]))</f>
        <v/>
      </c>
      <c r="AJ993" s="39" t="str">
        <f ca="1">IF(NOTA[[#This Row],[ID]]="","",COUNTIF(NOTA[ID_H],NOTA[[#This Row],[ID_H]]))</f>
        <v/>
      </c>
      <c r="AK993" s="39" t="str">
        <f ca="1">IF(NOTA[[#This Row],[TGL.NOTA]]="",IF(NOTA[[#This Row],[SUPPLIER_H]]="","",AK992),MONTH(NOTA[[#This Row],[TGL.NOTA]]))</f>
        <v/>
      </c>
      <c r="AL993" s="39" t="str">
        <f>LOWER(SUBSTITUTE(SUBSTITUTE(SUBSTITUTE(SUBSTITUTE(SUBSTITUTE(SUBSTITUTE(SUBSTITUTE(SUBSTITUTE(SUBSTITUTE(NOTA[NAMA BARANG]," ",),".",""),"-",""),"(",""),")",""),",",""),"/",""),"""",""),"+",""))</f>
        <v/>
      </c>
      <c r="AM9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39" t="str">
        <f>IF(NOTA[[#This Row],[CONCAT4]]="","",_xlfn.IFNA(MATCH(NOTA[[#This Row],[CONCAT4]],[2]!RAW[CONCAT_H],0),FALSE))</f>
        <v/>
      </c>
      <c r="AQ993" s="39" t="str">
        <f>IF(NOTA[[#This Row],[CONCAT1]]="","",MATCH(NOTA[[#This Row],[CONCAT1]],[3]!db[NB NOTA_C],0))</f>
        <v/>
      </c>
      <c r="AR993" s="39" t="str">
        <f>IF(NOTA[[#This Row],[QTY/ CTN]]="","",TRUE)</f>
        <v/>
      </c>
      <c r="AS993" s="39" t="str">
        <f ca="1">IF(NOTA[[#This Row],[ID_H]]="","",IF(NOTA[[#This Row],[Column3]]=TRUE,NOTA[[#This Row],[QTY/ CTN]],INDEX([3]!db[QTY/ CTN],NOTA[[#This Row],[//DB]])))</f>
        <v/>
      </c>
      <c r="AT9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3" s="39" t="str">
        <f ca="1">IF(NOTA[[#This Row],[ID_H]]="","",MATCH(NOTA[[#This Row],[NB NOTA_C_QTY]],[4]!db[NB NOTA_C_QTY+F],0))</f>
        <v/>
      </c>
      <c r="AV993" s="55" t="str">
        <f ca="1">IF(NOTA[[#This Row],[NB NOTA_C_QTY]]="","",ROW()-2)</f>
        <v/>
      </c>
    </row>
    <row r="994" spans="1:48" ht="20.100000000000001" customHeight="1" x14ac:dyDescent="0.25">
      <c r="A9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39" t="str">
        <f>IF(NOTA[[#This Row],[ID_P]]="","",MATCH(NOTA[[#This Row],[ID_P]],[1]!B_MSK[N_ID],0))</f>
        <v/>
      </c>
      <c r="D994" s="39" t="str">
        <f ca="1">IF(NOTA[[#This Row],[NAMA BARANG]]="","",INDEX(NOTA[ID],MATCH(,INDIRECT(ADDRESS(ROW(NOTA[ID]),COLUMN(NOTA[ID]))&amp;":"&amp;ADDRESS(ROW(),COLUMN(NOTA[ID]))),-1)))</f>
        <v/>
      </c>
      <c r="E994" s="47"/>
      <c r="H994" s="48"/>
      <c r="N994" s="39"/>
      <c r="Q994" s="43"/>
      <c r="R994" s="49"/>
      <c r="S994" s="50"/>
      <c r="U994" s="51"/>
      <c r="V994" s="46"/>
      <c r="W994" s="51" t="str">
        <f>IF(NOTA[[#This Row],[HARGA/ CTN]]="",NOTA[[#This Row],[JUMLAH_H]],NOTA[[#This Row],[HARGA/ CTN]]*IF(NOTA[[#This Row],[C]]="",0,NOTA[[#This Row],[C]]))</f>
        <v/>
      </c>
      <c r="X994" s="51" t="str">
        <f>IF(NOTA[[#This Row],[JUMLAH]]="","",NOTA[[#This Row],[JUMLAH]]*NOTA[[#This Row],[DISC 1]])</f>
        <v/>
      </c>
      <c r="Y994" s="51" t="str">
        <f>IF(NOTA[[#This Row],[JUMLAH]]="","",(NOTA[[#This Row],[JUMLAH]]-NOTA[[#This Row],[DISC 1-]])*NOTA[[#This Row],[DISC 2]])</f>
        <v/>
      </c>
      <c r="Z994" s="51" t="str">
        <f>IF(NOTA[[#This Row],[JUMLAH]]="","",NOTA[[#This Row],[DISC 1-]]+NOTA[[#This Row],[DISC 2-]])</f>
        <v/>
      </c>
      <c r="AA994" s="51" t="str">
        <f>IF(NOTA[[#This Row],[JUMLAH]]="","",NOTA[[#This Row],[JUMLAH]]-NOTA[[#This Row],[DISC]])</f>
        <v/>
      </c>
      <c r="AB994" s="51"/>
      <c r="AC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51" t="str">
        <f>IF(OR(NOTA[[#This Row],[QTY]]="",NOTA[[#This Row],[HARGA SATUAN]]="",),"",NOTA[[#This Row],[QTY]]*NOTA[[#This Row],[HARGA SATUAN]])</f>
        <v/>
      </c>
      <c r="AG994" s="40" t="str">
        <f ca="1">IF(NOTA[ID_H]="","",INDEX(NOTA[TANGGAL],MATCH(,INDIRECT(ADDRESS(ROW(NOTA[TANGGAL]),COLUMN(NOTA[TANGGAL]))&amp;":"&amp;ADDRESS(ROW(),COLUMN(NOTA[TANGGAL]))),-1)))</f>
        <v/>
      </c>
      <c r="AH994" s="42" t="str">
        <f ca="1">IF(NOTA[[#This Row],[NAMA BARANG]]="","",INDEX(NOTA[SUPPLIER],MATCH(,INDIRECT(ADDRESS(ROW(NOTA[ID]),COLUMN(NOTA[ID]))&amp;":"&amp;ADDRESS(ROW(),COLUMN(NOTA[ID]))),-1)))</f>
        <v/>
      </c>
      <c r="AI994" s="42" t="str">
        <f ca="1">IF(NOTA[[#This Row],[ID_H]]="","",IF(NOTA[[#This Row],[FAKTUR]]="",INDIRECT(ADDRESS(ROW()-1,COLUMN())),NOTA[[#This Row],[FAKTUR]]))</f>
        <v/>
      </c>
      <c r="AJ994" s="39" t="str">
        <f ca="1">IF(NOTA[[#This Row],[ID]]="","",COUNTIF(NOTA[ID_H],NOTA[[#This Row],[ID_H]]))</f>
        <v/>
      </c>
      <c r="AK994" s="39" t="str">
        <f ca="1">IF(NOTA[[#This Row],[TGL.NOTA]]="",IF(NOTA[[#This Row],[SUPPLIER_H]]="","",AK993),MONTH(NOTA[[#This Row],[TGL.NOTA]]))</f>
        <v/>
      </c>
      <c r="AL994" s="39" t="str">
        <f>LOWER(SUBSTITUTE(SUBSTITUTE(SUBSTITUTE(SUBSTITUTE(SUBSTITUTE(SUBSTITUTE(SUBSTITUTE(SUBSTITUTE(SUBSTITUTE(NOTA[NAMA BARANG]," ",),".",""),"-",""),"(",""),")",""),",",""),"/",""),"""",""),"+",""))</f>
        <v/>
      </c>
      <c r="AM9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4" s="39" t="str">
        <f>IF(NOTA[[#This Row],[CONCAT4]]="","",_xlfn.IFNA(MATCH(NOTA[[#This Row],[CONCAT4]],[2]!RAW[CONCAT_H],0),FALSE))</f>
        <v/>
      </c>
      <c r="AQ994" s="39" t="str">
        <f>IF(NOTA[[#This Row],[CONCAT1]]="","",MATCH(NOTA[[#This Row],[CONCAT1]],[3]!db[NB NOTA_C],0))</f>
        <v/>
      </c>
      <c r="AR994" s="39" t="str">
        <f>IF(NOTA[[#This Row],[QTY/ CTN]]="","",TRUE)</f>
        <v/>
      </c>
      <c r="AS994" s="39" t="str">
        <f ca="1">IF(NOTA[[#This Row],[ID_H]]="","",IF(NOTA[[#This Row],[Column3]]=TRUE,NOTA[[#This Row],[QTY/ CTN]],INDEX([3]!db[QTY/ CTN],NOTA[[#This Row],[//DB]])))</f>
        <v/>
      </c>
      <c r="AT9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4" s="39" t="str">
        <f ca="1">IF(NOTA[[#This Row],[ID_H]]="","",MATCH(NOTA[[#This Row],[NB NOTA_C_QTY]],[4]!db[NB NOTA_C_QTY+F],0))</f>
        <v/>
      </c>
      <c r="AV994" s="55" t="str">
        <f ca="1">IF(NOTA[[#This Row],[NB NOTA_C_QTY]]="","",ROW()-2)</f>
        <v/>
      </c>
    </row>
    <row r="995" spans="1:48" ht="20.100000000000001" customHeight="1" x14ac:dyDescent="0.25">
      <c r="A9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39" t="str">
        <f>IF(NOTA[[#This Row],[ID_P]]="","",MATCH(NOTA[[#This Row],[ID_P]],[1]!B_MSK[N_ID],0))</f>
        <v/>
      </c>
      <c r="D995" s="39" t="str">
        <f ca="1">IF(NOTA[[#This Row],[NAMA BARANG]]="","",INDEX(NOTA[ID],MATCH(,INDIRECT(ADDRESS(ROW(NOTA[ID]),COLUMN(NOTA[ID]))&amp;":"&amp;ADDRESS(ROW(),COLUMN(NOTA[ID]))),-1)))</f>
        <v/>
      </c>
      <c r="E995" s="47"/>
      <c r="H995" s="48"/>
      <c r="N995" s="39"/>
      <c r="Q995" s="43"/>
      <c r="R995" s="49"/>
      <c r="S995" s="50"/>
      <c r="U995" s="51"/>
      <c r="V995" s="46"/>
      <c r="W995" s="51" t="str">
        <f>IF(NOTA[[#This Row],[HARGA/ CTN]]="",NOTA[[#This Row],[JUMLAH_H]],NOTA[[#This Row],[HARGA/ CTN]]*IF(NOTA[[#This Row],[C]]="",0,NOTA[[#This Row],[C]]))</f>
        <v/>
      </c>
      <c r="X995" s="51" t="str">
        <f>IF(NOTA[[#This Row],[JUMLAH]]="","",NOTA[[#This Row],[JUMLAH]]*NOTA[[#This Row],[DISC 1]])</f>
        <v/>
      </c>
      <c r="Y995" s="51" t="str">
        <f>IF(NOTA[[#This Row],[JUMLAH]]="","",(NOTA[[#This Row],[JUMLAH]]-NOTA[[#This Row],[DISC 1-]])*NOTA[[#This Row],[DISC 2]])</f>
        <v/>
      </c>
      <c r="Z995" s="51" t="str">
        <f>IF(NOTA[[#This Row],[JUMLAH]]="","",NOTA[[#This Row],[DISC 1-]]+NOTA[[#This Row],[DISC 2-]])</f>
        <v/>
      </c>
      <c r="AA995" s="51" t="str">
        <f>IF(NOTA[[#This Row],[JUMLAH]]="","",NOTA[[#This Row],[JUMLAH]]-NOTA[[#This Row],[DISC]])</f>
        <v/>
      </c>
      <c r="AB995" s="51"/>
      <c r="AC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51" t="str">
        <f>IF(OR(NOTA[[#This Row],[QTY]]="",NOTA[[#This Row],[HARGA SATUAN]]="",),"",NOTA[[#This Row],[QTY]]*NOTA[[#This Row],[HARGA SATUAN]])</f>
        <v/>
      </c>
      <c r="AG995" s="40" t="str">
        <f ca="1">IF(NOTA[ID_H]="","",INDEX(NOTA[TANGGAL],MATCH(,INDIRECT(ADDRESS(ROW(NOTA[TANGGAL]),COLUMN(NOTA[TANGGAL]))&amp;":"&amp;ADDRESS(ROW(),COLUMN(NOTA[TANGGAL]))),-1)))</f>
        <v/>
      </c>
      <c r="AH995" s="42" t="str">
        <f ca="1">IF(NOTA[[#This Row],[NAMA BARANG]]="","",INDEX(NOTA[SUPPLIER],MATCH(,INDIRECT(ADDRESS(ROW(NOTA[ID]),COLUMN(NOTA[ID]))&amp;":"&amp;ADDRESS(ROW(),COLUMN(NOTA[ID]))),-1)))</f>
        <v/>
      </c>
      <c r="AI995" s="42" t="str">
        <f ca="1">IF(NOTA[[#This Row],[ID_H]]="","",IF(NOTA[[#This Row],[FAKTUR]]="",INDIRECT(ADDRESS(ROW()-1,COLUMN())),NOTA[[#This Row],[FAKTUR]]))</f>
        <v/>
      </c>
      <c r="AJ995" s="39" t="str">
        <f ca="1">IF(NOTA[[#This Row],[ID]]="","",COUNTIF(NOTA[ID_H],NOTA[[#This Row],[ID_H]]))</f>
        <v/>
      </c>
      <c r="AK995" s="39" t="str">
        <f ca="1">IF(NOTA[[#This Row],[TGL.NOTA]]="",IF(NOTA[[#This Row],[SUPPLIER_H]]="","",AK994),MONTH(NOTA[[#This Row],[TGL.NOTA]]))</f>
        <v/>
      </c>
      <c r="AL995" s="39" t="str">
        <f>LOWER(SUBSTITUTE(SUBSTITUTE(SUBSTITUTE(SUBSTITUTE(SUBSTITUTE(SUBSTITUTE(SUBSTITUTE(SUBSTITUTE(SUBSTITUTE(NOTA[NAMA BARANG]," ",),".",""),"-",""),"(",""),")",""),",",""),"/",""),"""",""),"+",""))</f>
        <v/>
      </c>
      <c r="AM9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39" t="str">
        <f>IF(NOTA[[#This Row],[CONCAT4]]="","",_xlfn.IFNA(MATCH(NOTA[[#This Row],[CONCAT4]],[2]!RAW[CONCAT_H],0),FALSE))</f>
        <v/>
      </c>
      <c r="AQ995" s="39" t="str">
        <f>IF(NOTA[[#This Row],[CONCAT1]]="","",MATCH(NOTA[[#This Row],[CONCAT1]],[3]!db[NB NOTA_C],0))</f>
        <v/>
      </c>
      <c r="AR995" s="39" t="str">
        <f>IF(NOTA[[#This Row],[QTY/ CTN]]="","",TRUE)</f>
        <v/>
      </c>
      <c r="AS995" s="39" t="str">
        <f ca="1">IF(NOTA[[#This Row],[ID_H]]="","",IF(NOTA[[#This Row],[Column3]]=TRUE,NOTA[[#This Row],[QTY/ CTN]],INDEX([3]!db[QTY/ CTN],NOTA[[#This Row],[//DB]])))</f>
        <v/>
      </c>
      <c r="AT9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5" s="39" t="str">
        <f ca="1">IF(NOTA[[#This Row],[ID_H]]="","",MATCH(NOTA[[#This Row],[NB NOTA_C_QTY]],[4]!db[NB NOTA_C_QTY+F],0))</f>
        <v/>
      </c>
      <c r="AV995" s="55" t="str">
        <f ca="1">IF(NOTA[[#This Row],[NB NOTA_C_QTY]]="","",ROW()-2)</f>
        <v/>
      </c>
    </row>
    <row r="996" spans="1:48" ht="20.100000000000001" customHeight="1" x14ac:dyDescent="0.25">
      <c r="A9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39" t="str">
        <f>IF(NOTA[[#This Row],[ID_P]]="","",MATCH(NOTA[[#This Row],[ID_P]],[1]!B_MSK[N_ID],0))</f>
        <v/>
      </c>
      <c r="D996" s="39" t="str">
        <f ca="1">IF(NOTA[[#This Row],[NAMA BARANG]]="","",INDEX(NOTA[ID],MATCH(,INDIRECT(ADDRESS(ROW(NOTA[ID]),COLUMN(NOTA[ID]))&amp;":"&amp;ADDRESS(ROW(),COLUMN(NOTA[ID]))),-1)))</f>
        <v/>
      </c>
      <c r="E996" s="47"/>
      <c r="H996" s="48"/>
      <c r="N996" s="39"/>
      <c r="Q996" s="43"/>
      <c r="R996" s="49"/>
      <c r="S996" s="50"/>
      <c r="U996" s="51"/>
      <c r="V996" s="46"/>
      <c r="W996" s="51" t="str">
        <f>IF(NOTA[[#This Row],[HARGA/ CTN]]="",NOTA[[#This Row],[JUMLAH_H]],NOTA[[#This Row],[HARGA/ CTN]]*IF(NOTA[[#This Row],[C]]="",0,NOTA[[#This Row],[C]]))</f>
        <v/>
      </c>
      <c r="X996" s="51" t="str">
        <f>IF(NOTA[[#This Row],[JUMLAH]]="","",NOTA[[#This Row],[JUMLAH]]*NOTA[[#This Row],[DISC 1]])</f>
        <v/>
      </c>
      <c r="Y996" s="51" t="str">
        <f>IF(NOTA[[#This Row],[JUMLAH]]="","",(NOTA[[#This Row],[JUMLAH]]-NOTA[[#This Row],[DISC 1-]])*NOTA[[#This Row],[DISC 2]])</f>
        <v/>
      </c>
      <c r="Z996" s="51" t="str">
        <f>IF(NOTA[[#This Row],[JUMLAH]]="","",NOTA[[#This Row],[DISC 1-]]+NOTA[[#This Row],[DISC 2-]])</f>
        <v/>
      </c>
      <c r="AA996" s="51" t="str">
        <f>IF(NOTA[[#This Row],[JUMLAH]]="","",NOTA[[#This Row],[JUMLAH]]-NOTA[[#This Row],[DISC]])</f>
        <v/>
      </c>
      <c r="AB996" s="51"/>
      <c r="AC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51" t="str">
        <f>IF(OR(NOTA[[#This Row],[QTY]]="",NOTA[[#This Row],[HARGA SATUAN]]="",),"",NOTA[[#This Row],[QTY]]*NOTA[[#This Row],[HARGA SATUAN]])</f>
        <v/>
      </c>
      <c r="AG996" s="40" t="str">
        <f ca="1">IF(NOTA[ID_H]="","",INDEX(NOTA[TANGGAL],MATCH(,INDIRECT(ADDRESS(ROW(NOTA[TANGGAL]),COLUMN(NOTA[TANGGAL]))&amp;":"&amp;ADDRESS(ROW(),COLUMN(NOTA[TANGGAL]))),-1)))</f>
        <v/>
      </c>
      <c r="AH996" s="42" t="str">
        <f ca="1">IF(NOTA[[#This Row],[NAMA BARANG]]="","",INDEX(NOTA[SUPPLIER],MATCH(,INDIRECT(ADDRESS(ROW(NOTA[ID]),COLUMN(NOTA[ID]))&amp;":"&amp;ADDRESS(ROW(),COLUMN(NOTA[ID]))),-1)))</f>
        <v/>
      </c>
      <c r="AI996" s="42" t="str">
        <f ca="1">IF(NOTA[[#This Row],[ID_H]]="","",IF(NOTA[[#This Row],[FAKTUR]]="",INDIRECT(ADDRESS(ROW()-1,COLUMN())),NOTA[[#This Row],[FAKTUR]]))</f>
        <v/>
      </c>
      <c r="AJ996" s="39" t="str">
        <f ca="1">IF(NOTA[[#This Row],[ID]]="","",COUNTIF(NOTA[ID_H],NOTA[[#This Row],[ID_H]]))</f>
        <v/>
      </c>
      <c r="AK996" s="39" t="str">
        <f ca="1">IF(NOTA[[#This Row],[TGL.NOTA]]="",IF(NOTA[[#This Row],[SUPPLIER_H]]="","",AK995),MONTH(NOTA[[#This Row],[TGL.NOTA]]))</f>
        <v/>
      </c>
      <c r="AL996" s="39" t="str">
        <f>LOWER(SUBSTITUTE(SUBSTITUTE(SUBSTITUTE(SUBSTITUTE(SUBSTITUTE(SUBSTITUTE(SUBSTITUTE(SUBSTITUTE(SUBSTITUTE(NOTA[NAMA BARANG]," ",),".",""),"-",""),"(",""),")",""),",",""),"/",""),"""",""),"+",""))</f>
        <v/>
      </c>
      <c r="AM9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39" t="str">
        <f>IF(NOTA[[#This Row],[CONCAT4]]="","",_xlfn.IFNA(MATCH(NOTA[[#This Row],[CONCAT4]],[2]!RAW[CONCAT_H],0),FALSE))</f>
        <v/>
      </c>
      <c r="AQ996" s="39" t="str">
        <f>IF(NOTA[[#This Row],[CONCAT1]]="","",MATCH(NOTA[[#This Row],[CONCAT1]],[3]!db[NB NOTA_C],0))</f>
        <v/>
      </c>
      <c r="AR996" s="39" t="str">
        <f>IF(NOTA[[#This Row],[QTY/ CTN]]="","",TRUE)</f>
        <v/>
      </c>
      <c r="AS996" s="39" t="str">
        <f ca="1">IF(NOTA[[#This Row],[ID_H]]="","",IF(NOTA[[#This Row],[Column3]]=TRUE,NOTA[[#This Row],[QTY/ CTN]],INDEX([3]!db[QTY/ CTN],NOTA[[#This Row],[//DB]])))</f>
        <v/>
      </c>
      <c r="AT9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6" s="39" t="str">
        <f ca="1">IF(NOTA[[#This Row],[ID_H]]="","",MATCH(NOTA[[#This Row],[NB NOTA_C_QTY]],[4]!db[NB NOTA_C_QTY+F],0))</f>
        <v/>
      </c>
      <c r="AV996" s="55" t="str">
        <f ca="1">IF(NOTA[[#This Row],[NB NOTA_C_QTY]]="","",ROW()-2)</f>
        <v/>
      </c>
    </row>
    <row r="997" spans="1:48" ht="20.100000000000001" customHeight="1" x14ac:dyDescent="0.25">
      <c r="A9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39" t="str">
        <f>IF(NOTA[[#This Row],[ID_P]]="","",MATCH(NOTA[[#This Row],[ID_P]],[1]!B_MSK[N_ID],0))</f>
        <v/>
      </c>
      <c r="D997" s="39" t="str">
        <f ca="1">IF(NOTA[[#This Row],[NAMA BARANG]]="","",INDEX(NOTA[ID],MATCH(,INDIRECT(ADDRESS(ROW(NOTA[ID]),COLUMN(NOTA[ID]))&amp;":"&amp;ADDRESS(ROW(),COLUMN(NOTA[ID]))),-1)))</f>
        <v/>
      </c>
      <c r="E997" s="47"/>
      <c r="H997" s="48"/>
      <c r="N997" s="39"/>
      <c r="Q997" s="43"/>
      <c r="R997" s="49"/>
      <c r="S997" s="50"/>
      <c r="U997" s="51"/>
      <c r="V997" s="46"/>
      <c r="W997" s="51" t="str">
        <f>IF(NOTA[[#This Row],[HARGA/ CTN]]="",NOTA[[#This Row],[JUMLAH_H]],NOTA[[#This Row],[HARGA/ CTN]]*IF(NOTA[[#This Row],[C]]="",0,NOTA[[#This Row],[C]]))</f>
        <v/>
      </c>
      <c r="X997" s="51" t="str">
        <f>IF(NOTA[[#This Row],[JUMLAH]]="","",NOTA[[#This Row],[JUMLAH]]*NOTA[[#This Row],[DISC 1]])</f>
        <v/>
      </c>
      <c r="Y997" s="51" t="str">
        <f>IF(NOTA[[#This Row],[JUMLAH]]="","",(NOTA[[#This Row],[JUMLAH]]-NOTA[[#This Row],[DISC 1-]])*NOTA[[#This Row],[DISC 2]])</f>
        <v/>
      </c>
      <c r="Z997" s="51" t="str">
        <f>IF(NOTA[[#This Row],[JUMLAH]]="","",NOTA[[#This Row],[DISC 1-]]+NOTA[[#This Row],[DISC 2-]])</f>
        <v/>
      </c>
      <c r="AA997" s="51" t="str">
        <f>IF(NOTA[[#This Row],[JUMLAH]]="","",NOTA[[#This Row],[JUMLAH]]-NOTA[[#This Row],[DISC]])</f>
        <v/>
      </c>
      <c r="AB997" s="51"/>
      <c r="AC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51" t="str">
        <f>IF(OR(NOTA[[#This Row],[QTY]]="",NOTA[[#This Row],[HARGA SATUAN]]="",),"",NOTA[[#This Row],[QTY]]*NOTA[[#This Row],[HARGA SATUAN]])</f>
        <v/>
      </c>
      <c r="AG997" s="40" t="str">
        <f ca="1">IF(NOTA[ID_H]="","",INDEX(NOTA[TANGGAL],MATCH(,INDIRECT(ADDRESS(ROW(NOTA[TANGGAL]),COLUMN(NOTA[TANGGAL]))&amp;":"&amp;ADDRESS(ROW(),COLUMN(NOTA[TANGGAL]))),-1)))</f>
        <v/>
      </c>
      <c r="AH997" s="42" t="str">
        <f ca="1">IF(NOTA[[#This Row],[NAMA BARANG]]="","",INDEX(NOTA[SUPPLIER],MATCH(,INDIRECT(ADDRESS(ROW(NOTA[ID]),COLUMN(NOTA[ID]))&amp;":"&amp;ADDRESS(ROW(),COLUMN(NOTA[ID]))),-1)))</f>
        <v/>
      </c>
      <c r="AI997" s="42" t="str">
        <f ca="1">IF(NOTA[[#This Row],[ID_H]]="","",IF(NOTA[[#This Row],[FAKTUR]]="",INDIRECT(ADDRESS(ROW()-1,COLUMN())),NOTA[[#This Row],[FAKTUR]]))</f>
        <v/>
      </c>
      <c r="AJ997" s="39" t="str">
        <f ca="1">IF(NOTA[[#This Row],[ID]]="","",COUNTIF(NOTA[ID_H],NOTA[[#This Row],[ID_H]]))</f>
        <v/>
      </c>
      <c r="AK997" s="39" t="str">
        <f ca="1">IF(NOTA[[#This Row],[TGL.NOTA]]="",IF(NOTA[[#This Row],[SUPPLIER_H]]="","",AK996),MONTH(NOTA[[#This Row],[TGL.NOTA]]))</f>
        <v/>
      </c>
      <c r="AL997" s="39" t="str">
        <f>LOWER(SUBSTITUTE(SUBSTITUTE(SUBSTITUTE(SUBSTITUTE(SUBSTITUTE(SUBSTITUTE(SUBSTITUTE(SUBSTITUTE(SUBSTITUTE(NOTA[NAMA BARANG]," ",),".",""),"-",""),"(",""),")",""),",",""),"/",""),"""",""),"+",""))</f>
        <v/>
      </c>
      <c r="AM9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39" t="str">
        <f>IF(NOTA[[#This Row],[CONCAT4]]="","",_xlfn.IFNA(MATCH(NOTA[[#This Row],[CONCAT4]],[2]!RAW[CONCAT_H],0),FALSE))</f>
        <v/>
      </c>
      <c r="AQ997" s="39" t="str">
        <f>IF(NOTA[[#This Row],[CONCAT1]]="","",MATCH(NOTA[[#This Row],[CONCAT1]],[3]!db[NB NOTA_C],0))</f>
        <v/>
      </c>
      <c r="AR997" s="39" t="str">
        <f>IF(NOTA[[#This Row],[QTY/ CTN]]="","",TRUE)</f>
        <v/>
      </c>
      <c r="AS997" s="39" t="str">
        <f ca="1">IF(NOTA[[#This Row],[ID_H]]="","",IF(NOTA[[#This Row],[Column3]]=TRUE,NOTA[[#This Row],[QTY/ CTN]],INDEX([3]!db[QTY/ CTN],NOTA[[#This Row],[//DB]])))</f>
        <v/>
      </c>
      <c r="AT9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7" s="39" t="str">
        <f ca="1">IF(NOTA[[#This Row],[ID_H]]="","",MATCH(NOTA[[#This Row],[NB NOTA_C_QTY]],[4]!db[NB NOTA_C_QTY+F],0))</f>
        <v/>
      </c>
      <c r="AV997" s="55" t="str">
        <f ca="1">IF(NOTA[[#This Row],[NB NOTA_C_QTY]]="","",ROW()-2)</f>
        <v/>
      </c>
    </row>
    <row r="998" spans="1:48" ht="20.100000000000001" customHeight="1" x14ac:dyDescent="0.25">
      <c r="A9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39" t="str">
        <f>IF(NOTA[[#This Row],[ID_P]]="","",MATCH(NOTA[[#This Row],[ID_P]],[1]!B_MSK[N_ID],0))</f>
        <v/>
      </c>
      <c r="D998" s="39" t="str">
        <f ca="1">IF(NOTA[[#This Row],[NAMA BARANG]]="","",INDEX(NOTA[ID],MATCH(,INDIRECT(ADDRESS(ROW(NOTA[ID]),COLUMN(NOTA[ID]))&amp;":"&amp;ADDRESS(ROW(),COLUMN(NOTA[ID]))),-1)))</f>
        <v/>
      </c>
      <c r="E998" s="47"/>
      <c r="H998" s="48"/>
      <c r="N998" s="39"/>
      <c r="Q998" s="43"/>
      <c r="R998" s="49"/>
      <c r="S998" s="50"/>
      <c r="U998" s="51"/>
      <c r="V998" s="46"/>
      <c r="W998" s="51" t="str">
        <f>IF(NOTA[[#This Row],[HARGA/ CTN]]="",NOTA[[#This Row],[JUMLAH_H]],NOTA[[#This Row],[HARGA/ CTN]]*IF(NOTA[[#This Row],[C]]="",0,NOTA[[#This Row],[C]]))</f>
        <v/>
      </c>
      <c r="X998" s="51" t="str">
        <f>IF(NOTA[[#This Row],[JUMLAH]]="","",NOTA[[#This Row],[JUMLAH]]*NOTA[[#This Row],[DISC 1]])</f>
        <v/>
      </c>
      <c r="Y998" s="51" t="str">
        <f>IF(NOTA[[#This Row],[JUMLAH]]="","",(NOTA[[#This Row],[JUMLAH]]-NOTA[[#This Row],[DISC 1-]])*NOTA[[#This Row],[DISC 2]])</f>
        <v/>
      </c>
      <c r="Z998" s="51" t="str">
        <f>IF(NOTA[[#This Row],[JUMLAH]]="","",NOTA[[#This Row],[DISC 1-]]+NOTA[[#This Row],[DISC 2-]])</f>
        <v/>
      </c>
      <c r="AA998" s="51" t="str">
        <f>IF(NOTA[[#This Row],[JUMLAH]]="","",NOTA[[#This Row],[JUMLAH]]-NOTA[[#This Row],[DISC]])</f>
        <v/>
      </c>
      <c r="AB998" s="51"/>
      <c r="AC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51" t="str">
        <f>IF(OR(NOTA[[#This Row],[QTY]]="",NOTA[[#This Row],[HARGA SATUAN]]="",),"",NOTA[[#This Row],[QTY]]*NOTA[[#This Row],[HARGA SATUAN]])</f>
        <v/>
      </c>
      <c r="AG998" s="40" t="str">
        <f ca="1">IF(NOTA[ID_H]="","",INDEX(NOTA[TANGGAL],MATCH(,INDIRECT(ADDRESS(ROW(NOTA[TANGGAL]),COLUMN(NOTA[TANGGAL]))&amp;":"&amp;ADDRESS(ROW(),COLUMN(NOTA[TANGGAL]))),-1)))</f>
        <v/>
      </c>
      <c r="AH998" s="42" t="str">
        <f ca="1">IF(NOTA[[#This Row],[NAMA BARANG]]="","",INDEX(NOTA[SUPPLIER],MATCH(,INDIRECT(ADDRESS(ROW(NOTA[ID]),COLUMN(NOTA[ID]))&amp;":"&amp;ADDRESS(ROW(),COLUMN(NOTA[ID]))),-1)))</f>
        <v/>
      </c>
      <c r="AI998" s="42" t="str">
        <f ca="1">IF(NOTA[[#This Row],[ID_H]]="","",IF(NOTA[[#This Row],[FAKTUR]]="",INDIRECT(ADDRESS(ROW()-1,COLUMN())),NOTA[[#This Row],[FAKTUR]]))</f>
        <v/>
      </c>
      <c r="AJ998" s="39" t="str">
        <f ca="1">IF(NOTA[[#This Row],[ID]]="","",COUNTIF(NOTA[ID_H],NOTA[[#This Row],[ID_H]]))</f>
        <v/>
      </c>
      <c r="AK998" s="39" t="str">
        <f ca="1">IF(NOTA[[#This Row],[TGL.NOTA]]="",IF(NOTA[[#This Row],[SUPPLIER_H]]="","",AK997),MONTH(NOTA[[#This Row],[TGL.NOTA]]))</f>
        <v/>
      </c>
      <c r="AL998" s="39" t="str">
        <f>LOWER(SUBSTITUTE(SUBSTITUTE(SUBSTITUTE(SUBSTITUTE(SUBSTITUTE(SUBSTITUTE(SUBSTITUTE(SUBSTITUTE(SUBSTITUTE(NOTA[NAMA BARANG]," ",),".",""),"-",""),"(",""),")",""),",",""),"/",""),"""",""),"+",""))</f>
        <v/>
      </c>
      <c r="AM9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39" t="str">
        <f>IF(NOTA[[#This Row],[CONCAT4]]="","",_xlfn.IFNA(MATCH(NOTA[[#This Row],[CONCAT4]],[2]!RAW[CONCAT_H],0),FALSE))</f>
        <v/>
      </c>
      <c r="AQ998" s="39" t="str">
        <f>IF(NOTA[[#This Row],[CONCAT1]]="","",MATCH(NOTA[[#This Row],[CONCAT1]],[3]!db[NB NOTA_C],0))</f>
        <v/>
      </c>
      <c r="AR998" s="39" t="str">
        <f>IF(NOTA[[#This Row],[QTY/ CTN]]="","",TRUE)</f>
        <v/>
      </c>
      <c r="AS998" s="39" t="str">
        <f ca="1">IF(NOTA[[#This Row],[ID_H]]="","",IF(NOTA[[#This Row],[Column3]]=TRUE,NOTA[[#This Row],[QTY/ CTN]],INDEX([3]!db[QTY/ CTN],NOTA[[#This Row],[//DB]])))</f>
        <v/>
      </c>
      <c r="AT9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8" s="39" t="str">
        <f ca="1">IF(NOTA[[#This Row],[ID_H]]="","",MATCH(NOTA[[#This Row],[NB NOTA_C_QTY]],[4]!db[NB NOTA_C_QTY+F],0))</f>
        <v/>
      </c>
      <c r="AV998" s="55" t="str">
        <f ca="1">IF(NOTA[[#This Row],[NB NOTA_C_QTY]]="","",ROW()-2)</f>
        <v/>
      </c>
    </row>
    <row r="999" spans="1:48" ht="20.100000000000001" customHeight="1" x14ac:dyDescent="0.25">
      <c r="A9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39" t="str">
        <f>IF(NOTA[[#This Row],[ID_P]]="","",MATCH(NOTA[[#This Row],[ID_P]],[1]!B_MSK[N_ID],0))</f>
        <v/>
      </c>
      <c r="D999" s="39" t="str">
        <f ca="1">IF(NOTA[[#This Row],[NAMA BARANG]]="","",INDEX(NOTA[ID],MATCH(,INDIRECT(ADDRESS(ROW(NOTA[ID]),COLUMN(NOTA[ID]))&amp;":"&amp;ADDRESS(ROW(),COLUMN(NOTA[ID]))),-1)))</f>
        <v/>
      </c>
      <c r="E999" s="47"/>
      <c r="H999" s="48"/>
      <c r="N999" s="39"/>
      <c r="Q999" s="43"/>
      <c r="R999" s="49"/>
      <c r="S999" s="50"/>
      <c r="U999" s="51"/>
      <c r="V999" s="46"/>
      <c r="W999" s="51" t="str">
        <f>IF(NOTA[[#This Row],[HARGA/ CTN]]="",NOTA[[#This Row],[JUMLAH_H]],NOTA[[#This Row],[HARGA/ CTN]]*IF(NOTA[[#This Row],[C]]="",0,NOTA[[#This Row],[C]]))</f>
        <v/>
      </c>
      <c r="X999" s="51" t="str">
        <f>IF(NOTA[[#This Row],[JUMLAH]]="","",NOTA[[#This Row],[JUMLAH]]*NOTA[[#This Row],[DISC 1]])</f>
        <v/>
      </c>
      <c r="Y999" s="51" t="str">
        <f>IF(NOTA[[#This Row],[JUMLAH]]="","",(NOTA[[#This Row],[JUMLAH]]-NOTA[[#This Row],[DISC 1-]])*NOTA[[#This Row],[DISC 2]])</f>
        <v/>
      </c>
      <c r="Z999" s="51" t="str">
        <f>IF(NOTA[[#This Row],[JUMLAH]]="","",NOTA[[#This Row],[DISC 1-]]+NOTA[[#This Row],[DISC 2-]])</f>
        <v/>
      </c>
      <c r="AA999" s="51" t="str">
        <f>IF(NOTA[[#This Row],[JUMLAH]]="","",NOTA[[#This Row],[JUMLAH]]-NOTA[[#This Row],[DISC]])</f>
        <v/>
      </c>
      <c r="AB999" s="51"/>
      <c r="AC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51" t="str">
        <f>IF(OR(NOTA[[#This Row],[QTY]]="",NOTA[[#This Row],[HARGA SATUAN]]="",),"",NOTA[[#This Row],[QTY]]*NOTA[[#This Row],[HARGA SATUAN]])</f>
        <v/>
      </c>
      <c r="AG999" s="40" t="str">
        <f ca="1">IF(NOTA[ID_H]="","",INDEX(NOTA[TANGGAL],MATCH(,INDIRECT(ADDRESS(ROW(NOTA[TANGGAL]),COLUMN(NOTA[TANGGAL]))&amp;":"&amp;ADDRESS(ROW(),COLUMN(NOTA[TANGGAL]))),-1)))</f>
        <v/>
      </c>
      <c r="AH999" s="42" t="str">
        <f ca="1">IF(NOTA[[#This Row],[NAMA BARANG]]="","",INDEX(NOTA[SUPPLIER],MATCH(,INDIRECT(ADDRESS(ROW(NOTA[ID]),COLUMN(NOTA[ID]))&amp;":"&amp;ADDRESS(ROW(),COLUMN(NOTA[ID]))),-1)))</f>
        <v/>
      </c>
      <c r="AI999" s="42" t="str">
        <f ca="1">IF(NOTA[[#This Row],[ID_H]]="","",IF(NOTA[[#This Row],[FAKTUR]]="",INDIRECT(ADDRESS(ROW()-1,COLUMN())),NOTA[[#This Row],[FAKTUR]]))</f>
        <v/>
      </c>
      <c r="AJ999" s="39" t="str">
        <f ca="1">IF(NOTA[[#This Row],[ID]]="","",COUNTIF(NOTA[ID_H],NOTA[[#This Row],[ID_H]]))</f>
        <v/>
      </c>
      <c r="AK999" s="39" t="str">
        <f ca="1">IF(NOTA[[#This Row],[TGL.NOTA]]="",IF(NOTA[[#This Row],[SUPPLIER_H]]="","",AK998),MONTH(NOTA[[#This Row],[TGL.NOTA]]))</f>
        <v/>
      </c>
      <c r="AL999" s="39" t="str">
        <f>LOWER(SUBSTITUTE(SUBSTITUTE(SUBSTITUTE(SUBSTITUTE(SUBSTITUTE(SUBSTITUTE(SUBSTITUTE(SUBSTITUTE(SUBSTITUTE(NOTA[NAMA BARANG]," ",),".",""),"-",""),"(",""),")",""),",",""),"/",""),"""",""),"+",""))</f>
        <v/>
      </c>
      <c r="AM9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39" t="str">
        <f>IF(NOTA[[#This Row],[CONCAT4]]="","",_xlfn.IFNA(MATCH(NOTA[[#This Row],[CONCAT4]],[2]!RAW[CONCAT_H],0),FALSE))</f>
        <v/>
      </c>
      <c r="AQ999" s="39" t="str">
        <f>IF(NOTA[[#This Row],[CONCAT1]]="","",MATCH(NOTA[[#This Row],[CONCAT1]],[3]!db[NB NOTA_C],0))</f>
        <v/>
      </c>
      <c r="AR999" s="39" t="str">
        <f>IF(NOTA[[#This Row],[QTY/ CTN]]="","",TRUE)</f>
        <v/>
      </c>
      <c r="AS999" s="39" t="str">
        <f ca="1">IF(NOTA[[#This Row],[ID_H]]="","",IF(NOTA[[#This Row],[Column3]]=TRUE,NOTA[[#This Row],[QTY/ CTN]],INDEX([3]!db[QTY/ CTN],NOTA[[#This Row],[//DB]])))</f>
        <v/>
      </c>
      <c r="AT9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9" s="39" t="str">
        <f ca="1">IF(NOTA[[#This Row],[ID_H]]="","",MATCH(NOTA[[#This Row],[NB NOTA_C_QTY]],[4]!db[NB NOTA_C_QTY+F],0))</f>
        <v/>
      </c>
      <c r="AV999" s="55" t="str">
        <f ca="1">IF(NOTA[[#This Row],[NB NOTA_C_QTY]]="","",ROW()-2)</f>
        <v/>
      </c>
    </row>
    <row r="1000" spans="1:48" ht="20.100000000000001" customHeight="1" x14ac:dyDescent="0.25">
      <c r="A10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39" t="str">
        <f>IF(NOTA[[#This Row],[ID_P]]="","",MATCH(NOTA[[#This Row],[ID_P]],[1]!B_MSK[N_ID],0))</f>
        <v/>
      </c>
      <c r="D1000" s="39" t="str">
        <f ca="1">IF(NOTA[[#This Row],[NAMA BARANG]]="","",INDEX(NOTA[ID],MATCH(,INDIRECT(ADDRESS(ROW(NOTA[ID]),COLUMN(NOTA[ID]))&amp;":"&amp;ADDRESS(ROW(),COLUMN(NOTA[ID]))),-1)))</f>
        <v/>
      </c>
      <c r="E1000" s="47"/>
      <c r="H1000" s="48"/>
      <c r="N1000" s="39"/>
      <c r="Q1000" s="43"/>
      <c r="R1000" s="49"/>
      <c r="S1000" s="50"/>
      <c r="U1000" s="51"/>
      <c r="V1000" s="46"/>
      <c r="W1000" s="51" t="str">
        <f>IF(NOTA[[#This Row],[HARGA/ CTN]]="",NOTA[[#This Row],[JUMLAH_H]],NOTA[[#This Row],[HARGA/ CTN]]*IF(NOTA[[#This Row],[C]]="",0,NOTA[[#This Row],[C]]))</f>
        <v/>
      </c>
      <c r="X1000" s="51" t="str">
        <f>IF(NOTA[[#This Row],[JUMLAH]]="","",NOTA[[#This Row],[JUMLAH]]*NOTA[[#This Row],[DISC 1]])</f>
        <v/>
      </c>
      <c r="Y1000" s="51" t="str">
        <f>IF(NOTA[[#This Row],[JUMLAH]]="","",(NOTA[[#This Row],[JUMLAH]]-NOTA[[#This Row],[DISC 1-]])*NOTA[[#This Row],[DISC 2]])</f>
        <v/>
      </c>
      <c r="Z1000" s="51" t="str">
        <f>IF(NOTA[[#This Row],[JUMLAH]]="","",NOTA[[#This Row],[DISC 1-]]+NOTA[[#This Row],[DISC 2-]])</f>
        <v/>
      </c>
      <c r="AA1000" s="51" t="str">
        <f>IF(NOTA[[#This Row],[JUMLAH]]="","",NOTA[[#This Row],[JUMLAH]]-NOTA[[#This Row],[DISC]])</f>
        <v/>
      </c>
      <c r="AB1000" s="51"/>
      <c r="AC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51" t="str">
        <f>IF(OR(NOTA[[#This Row],[QTY]]="",NOTA[[#This Row],[HARGA SATUAN]]="",),"",NOTA[[#This Row],[QTY]]*NOTA[[#This Row],[HARGA SATUAN]])</f>
        <v/>
      </c>
      <c r="AG1000" s="40" t="str">
        <f ca="1">IF(NOTA[ID_H]="","",INDEX(NOTA[TANGGAL],MATCH(,INDIRECT(ADDRESS(ROW(NOTA[TANGGAL]),COLUMN(NOTA[TANGGAL]))&amp;":"&amp;ADDRESS(ROW(),COLUMN(NOTA[TANGGAL]))),-1)))</f>
        <v/>
      </c>
      <c r="AH1000" s="42" t="str">
        <f ca="1">IF(NOTA[[#This Row],[NAMA BARANG]]="","",INDEX(NOTA[SUPPLIER],MATCH(,INDIRECT(ADDRESS(ROW(NOTA[ID]),COLUMN(NOTA[ID]))&amp;":"&amp;ADDRESS(ROW(),COLUMN(NOTA[ID]))),-1)))</f>
        <v/>
      </c>
      <c r="AI1000" s="42" t="str">
        <f ca="1">IF(NOTA[[#This Row],[ID_H]]="","",IF(NOTA[[#This Row],[FAKTUR]]="",INDIRECT(ADDRESS(ROW()-1,COLUMN())),NOTA[[#This Row],[FAKTUR]]))</f>
        <v/>
      </c>
      <c r="AJ1000" s="39" t="str">
        <f ca="1">IF(NOTA[[#This Row],[ID]]="","",COUNTIF(NOTA[ID_H],NOTA[[#This Row],[ID_H]]))</f>
        <v/>
      </c>
      <c r="AK1000" s="39" t="str">
        <f ca="1">IF(NOTA[[#This Row],[TGL.NOTA]]="",IF(NOTA[[#This Row],[SUPPLIER_H]]="","",AK999),MONTH(NOTA[[#This Row],[TGL.NOTA]]))</f>
        <v/>
      </c>
      <c r="AL1000" s="39" t="str">
        <f>LOWER(SUBSTITUTE(SUBSTITUTE(SUBSTITUTE(SUBSTITUTE(SUBSTITUTE(SUBSTITUTE(SUBSTITUTE(SUBSTITUTE(SUBSTITUTE(NOTA[NAMA BARANG]," ",),".",""),"-",""),"(",""),")",""),",",""),"/",""),"""",""),"+",""))</f>
        <v/>
      </c>
      <c r="AM10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39" t="str">
        <f>IF(NOTA[[#This Row],[CONCAT4]]="","",_xlfn.IFNA(MATCH(NOTA[[#This Row],[CONCAT4]],[2]!RAW[CONCAT_H],0),FALSE))</f>
        <v/>
      </c>
      <c r="AQ1000" s="39" t="str">
        <f>IF(NOTA[[#This Row],[CONCAT1]]="","",MATCH(NOTA[[#This Row],[CONCAT1]],[3]!db[NB NOTA_C],0))</f>
        <v/>
      </c>
      <c r="AR1000" s="39" t="str">
        <f>IF(NOTA[[#This Row],[QTY/ CTN]]="","",TRUE)</f>
        <v/>
      </c>
      <c r="AS1000" s="39" t="str">
        <f ca="1">IF(NOTA[[#This Row],[ID_H]]="","",IF(NOTA[[#This Row],[Column3]]=TRUE,NOTA[[#This Row],[QTY/ CTN]],INDEX([3]!db[QTY/ CTN],NOTA[[#This Row],[//DB]])))</f>
        <v/>
      </c>
      <c r="AT10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0" s="39" t="str">
        <f ca="1">IF(NOTA[[#This Row],[ID_H]]="","",MATCH(NOTA[[#This Row],[NB NOTA_C_QTY]],[4]!db[NB NOTA_C_QTY+F],0))</f>
        <v/>
      </c>
      <c r="AV1000" s="55" t="str">
        <f ca="1">IF(NOTA[[#This Row],[NB NOTA_C_QTY]]="","",ROW()-2)</f>
        <v/>
      </c>
    </row>
    <row r="1001" spans="1:48" ht="20.100000000000001" customHeight="1" x14ac:dyDescent="0.25">
      <c r="A10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39" t="str">
        <f>IF(NOTA[[#This Row],[ID_P]]="","",MATCH(NOTA[[#This Row],[ID_P]],[1]!B_MSK[N_ID],0))</f>
        <v/>
      </c>
      <c r="D1001" s="39" t="str">
        <f ca="1">IF(NOTA[[#This Row],[NAMA BARANG]]="","",INDEX(NOTA[ID],MATCH(,INDIRECT(ADDRESS(ROW(NOTA[ID]),COLUMN(NOTA[ID]))&amp;":"&amp;ADDRESS(ROW(),COLUMN(NOTA[ID]))),-1)))</f>
        <v/>
      </c>
      <c r="E1001" s="47"/>
      <c r="H1001" s="48"/>
      <c r="N1001" s="39"/>
      <c r="Q1001" s="43"/>
      <c r="R1001" s="49"/>
      <c r="S1001" s="50"/>
      <c r="U1001" s="51"/>
      <c r="V1001" s="46"/>
      <c r="W1001" s="51" t="str">
        <f>IF(NOTA[[#This Row],[HARGA/ CTN]]="",NOTA[[#This Row],[JUMLAH_H]],NOTA[[#This Row],[HARGA/ CTN]]*IF(NOTA[[#This Row],[C]]="",0,NOTA[[#This Row],[C]]))</f>
        <v/>
      </c>
      <c r="X1001" s="51" t="str">
        <f>IF(NOTA[[#This Row],[JUMLAH]]="","",NOTA[[#This Row],[JUMLAH]]*NOTA[[#This Row],[DISC 1]])</f>
        <v/>
      </c>
      <c r="Y1001" s="51" t="str">
        <f>IF(NOTA[[#This Row],[JUMLAH]]="","",(NOTA[[#This Row],[JUMLAH]]-NOTA[[#This Row],[DISC 1-]])*NOTA[[#This Row],[DISC 2]])</f>
        <v/>
      </c>
      <c r="Z1001" s="51" t="str">
        <f>IF(NOTA[[#This Row],[JUMLAH]]="","",NOTA[[#This Row],[DISC 1-]]+NOTA[[#This Row],[DISC 2-]])</f>
        <v/>
      </c>
      <c r="AA1001" s="51" t="str">
        <f>IF(NOTA[[#This Row],[JUMLAH]]="","",NOTA[[#This Row],[JUMLAH]]-NOTA[[#This Row],[DISC]])</f>
        <v/>
      </c>
      <c r="AB1001" s="51"/>
      <c r="AC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51" t="str">
        <f>IF(OR(NOTA[[#This Row],[QTY]]="",NOTA[[#This Row],[HARGA SATUAN]]="",),"",NOTA[[#This Row],[QTY]]*NOTA[[#This Row],[HARGA SATUAN]])</f>
        <v/>
      </c>
      <c r="AG1001" s="40" t="str">
        <f ca="1">IF(NOTA[ID_H]="","",INDEX(NOTA[TANGGAL],MATCH(,INDIRECT(ADDRESS(ROW(NOTA[TANGGAL]),COLUMN(NOTA[TANGGAL]))&amp;":"&amp;ADDRESS(ROW(),COLUMN(NOTA[TANGGAL]))),-1)))</f>
        <v/>
      </c>
      <c r="AH1001" s="42" t="str">
        <f ca="1">IF(NOTA[[#This Row],[NAMA BARANG]]="","",INDEX(NOTA[SUPPLIER],MATCH(,INDIRECT(ADDRESS(ROW(NOTA[ID]),COLUMN(NOTA[ID]))&amp;":"&amp;ADDRESS(ROW(),COLUMN(NOTA[ID]))),-1)))</f>
        <v/>
      </c>
      <c r="AI1001" s="42" t="str">
        <f ca="1">IF(NOTA[[#This Row],[ID_H]]="","",IF(NOTA[[#This Row],[FAKTUR]]="",INDIRECT(ADDRESS(ROW()-1,COLUMN())),NOTA[[#This Row],[FAKTUR]]))</f>
        <v/>
      </c>
      <c r="AJ1001" s="39" t="str">
        <f ca="1">IF(NOTA[[#This Row],[ID]]="","",COUNTIF(NOTA[ID_H],NOTA[[#This Row],[ID_H]]))</f>
        <v/>
      </c>
      <c r="AK1001" s="39" t="str">
        <f ca="1">IF(NOTA[[#This Row],[TGL.NOTA]]="",IF(NOTA[[#This Row],[SUPPLIER_H]]="","",AK1000),MONTH(NOTA[[#This Row],[TGL.NOTA]]))</f>
        <v/>
      </c>
      <c r="AL1001" s="39" t="str">
        <f>LOWER(SUBSTITUTE(SUBSTITUTE(SUBSTITUTE(SUBSTITUTE(SUBSTITUTE(SUBSTITUTE(SUBSTITUTE(SUBSTITUTE(SUBSTITUTE(NOTA[NAMA BARANG]," ",),".",""),"-",""),"(",""),")",""),",",""),"/",""),"""",""),"+",""))</f>
        <v/>
      </c>
      <c r="AM10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39" t="str">
        <f>IF(NOTA[[#This Row],[CONCAT4]]="","",_xlfn.IFNA(MATCH(NOTA[[#This Row],[CONCAT4]],[2]!RAW[CONCAT_H],0),FALSE))</f>
        <v/>
      </c>
      <c r="AQ1001" s="39" t="str">
        <f>IF(NOTA[[#This Row],[CONCAT1]]="","",MATCH(NOTA[[#This Row],[CONCAT1]],[3]!db[NB NOTA_C],0))</f>
        <v/>
      </c>
      <c r="AR1001" s="39" t="str">
        <f>IF(NOTA[[#This Row],[QTY/ CTN]]="","",TRUE)</f>
        <v/>
      </c>
      <c r="AS1001" s="39" t="str">
        <f ca="1">IF(NOTA[[#This Row],[ID_H]]="","",IF(NOTA[[#This Row],[Column3]]=TRUE,NOTA[[#This Row],[QTY/ CTN]],INDEX([3]!db[QTY/ CTN],NOTA[[#This Row],[//DB]])))</f>
        <v/>
      </c>
      <c r="AT10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1" s="39" t="str">
        <f ca="1">IF(NOTA[[#This Row],[ID_H]]="","",MATCH(NOTA[[#This Row],[NB NOTA_C_QTY]],[4]!db[NB NOTA_C_QTY+F],0))</f>
        <v/>
      </c>
      <c r="AV1001" s="55" t="str">
        <f ca="1">IF(NOTA[[#This Row],[NB NOTA_C_QTY]]="","",ROW()-2)</f>
        <v/>
      </c>
    </row>
    <row r="1002" spans="1:48" ht="20.100000000000001" customHeight="1" x14ac:dyDescent="0.25">
      <c r="A10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39" t="str">
        <f>IF(NOTA[[#This Row],[ID_P]]="","",MATCH(NOTA[[#This Row],[ID_P]],[1]!B_MSK[N_ID],0))</f>
        <v/>
      </c>
      <c r="D1002" s="39" t="str">
        <f ca="1">IF(NOTA[[#This Row],[NAMA BARANG]]="","",INDEX(NOTA[ID],MATCH(,INDIRECT(ADDRESS(ROW(NOTA[ID]),COLUMN(NOTA[ID]))&amp;":"&amp;ADDRESS(ROW(),COLUMN(NOTA[ID]))),-1)))</f>
        <v/>
      </c>
      <c r="E1002" s="47"/>
      <c r="H1002" s="48"/>
      <c r="N1002" s="39"/>
      <c r="Q1002" s="43"/>
      <c r="R1002" s="49"/>
      <c r="S1002" s="50"/>
      <c r="U1002" s="51"/>
      <c r="V1002" s="46"/>
      <c r="W1002" s="51" t="str">
        <f>IF(NOTA[[#This Row],[HARGA/ CTN]]="",NOTA[[#This Row],[JUMLAH_H]],NOTA[[#This Row],[HARGA/ CTN]]*IF(NOTA[[#This Row],[C]]="",0,NOTA[[#This Row],[C]]))</f>
        <v/>
      </c>
      <c r="X1002" s="51" t="str">
        <f>IF(NOTA[[#This Row],[JUMLAH]]="","",NOTA[[#This Row],[JUMLAH]]*NOTA[[#This Row],[DISC 1]])</f>
        <v/>
      </c>
      <c r="Y1002" s="51" t="str">
        <f>IF(NOTA[[#This Row],[JUMLAH]]="","",(NOTA[[#This Row],[JUMLAH]]-NOTA[[#This Row],[DISC 1-]])*NOTA[[#This Row],[DISC 2]])</f>
        <v/>
      </c>
      <c r="Z1002" s="51" t="str">
        <f>IF(NOTA[[#This Row],[JUMLAH]]="","",NOTA[[#This Row],[DISC 1-]]+NOTA[[#This Row],[DISC 2-]])</f>
        <v/>
      </c>
      <c r="AA1002" s="51" t="str">
        <f>IF(NOTA[[#This Row],[JUMLAH]]="","",NOTA[[#This Row],[JUMLAH]]-NOTA[[#This Row],[DISC]])</f>
        <v/>
      </c>
      <c r="AB1002" s="51"/>
      <c r="AC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51" t="str">
        <f>IF(OR(NOTA[[#This Row],[QTY]]="",NOTA[[#This Row],[HARGA SATUAN]]="",),"",NOTA[[#This Row],[QTY]]*NOTA[[#This Row],[HARGA SATUAN]])</f>
        <v/>
      </c>
      <c r="AG1002" s="40" t="str">
        <f ca="1">IF(NOTA[ID_H]="","",INDEX(NOTA[TANGGAL],MATCH(,INDIRECT(ADDRESS(ROW(NOTA[TANGGAL]),COLUMN(NOTA[TANGGAL]))&amp;":"&amp;ADDRESS(ROW(),COLUMN(NOTA[TANGGAL]))),-1)))</f>
        <v/>
      </c>
      <c r="AH1002" s="42" t="str">
        <f ca="1">IF(NOTA[[#This Row],[NAMA BARANG]]="","",INDEX(NOTA[SUPPLIER],MATCH(,INDIRECT(ADDRESS(ROW(NOTA[ID]),COLUMN(NOTA[ID]))&amp;":"&amp;ADDRESS(ROW(),COLUMN(NOTA[ID]))),-1)))</f>
        <v/>
      </c>
      <c r="AI1002" s="42" t="str">
        <f ca="1">IF(NOTA[[#This Row],[ID_H]]="","",IF(NOTA[[#This Row],[FAKTUR]]="",INDIRECT(ADDRESS(ROW()-1,COLUMN())),NOTA[[#This Row],[FAKTUR]]))</f>
        <v/>
      </c>
      <c r="AJ1002" s="39" t="str">
        <f ca="1">IF(NOTA[[#This Row],[ID]]="","",COUNTIF(NOTA[ID_H],NOTA[[#This Row],[ID_H]]))</f>
        <v/>
      </c>
      <c r="AK1002" s="39" t="str">
        <f ca="1">IF(NOTA[[#This Row],[TGL.NOTA]]="",IF(NOTA[[#This Row],[SUPPLIER_H]]="","",AK1001),MONTH(NOTA[[#This Row],[TGL.NOTA]]))</f>
        <v/>
      </c>
      <c r="AL1002" s="39" t="str">
        <f>LOWER(SUBSTITUTE(SUBSTITUTE(SUBSTITUTE(SUBSTITUTE(SUBSTITUTE(SUBSTITUTE(SUBSTITUTE(SUBSTITUTE(SUBSTITUTE(NOTA[NAMA BARANG]," ",),".",""),"-",""),"(",""),")",""),",",""),"/",""),"""",""),"+",""))</f>
        <v/>
      </c>
      <c r="AM10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39" t="str">
        <f>IF(NOTA[[#This Row],[CONCAT4]]="","",_xlfn.IFNA(MATCH(NOTA[[#This Row],[CONCAT4]],[2]!RAW[CONCAT_H],0),FALSE))</f>
        <v/>
      </c>
      <c r="AQ1002" s="39" t="str">
        <f>IF(NOTA[[#This Row],[CONCAT1]]="","",MATCH(NOTA[[#This Row],[CONCAT1]],[3]!db[NB NOTA_C],0))</f>
        <v/>
      </c>
      <c r="AR1002" s="39" t="str">
        <f>IF(NOTA[[#This Row],[QTY/ CTN]]="","",TRUE)</f>
        <v/>
      </c>
      <c r="AS1002" s="39" t="str">
        <f ca="1">IF(NOTA[[#This Row],[ID_H]]="","",IF(NOTA[[#This Row],[Column3]]=TRUE,NOTA[[#This Row],[QTY/ CTN]],INDEX([3]!db[QTY/ CTN],NOTA[[#This Row],[//DB]])))</f>
        <v/>
      </c>
      <c r="AT10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2" s="39" t="str">
        <f ca="1">IF(NOTA[[#This Row],[ID_H]]="","",MATCH(NOTA[[#This Row],[NB NOTA_C_QTY]],[4]!db[NB NOTA_C_QTY+F],0))</f>
        <v/>
      </c>
      <c r="AV1002" s="55" t="str">
        <f ca="1">IF(NOTA[[#This Row],[NB NOTA_C_QTY]]="","",ROW()-2)</f>
        <v/>
      </c>
    </row>
    <row r="1003" spans="1:48" ht="20.100000000000001" customHeight="1" x14ac:dyDescent="0.25">
      <c r="A10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39" t="str">
        <f>IF(NOTA[[#This Row],[ID_P]]="","",MATCH(NOTA[[#This Row],[ID_P]],[1]!B_MSK[N_ID],0))</f>
        <v/>
      </c>
      <c r="D1003" s="39" t="str">
        <f ca="1">IF(NOTA[[#This Row],[NAMA BARANG]]="","",INDEX(NOTA[ID],MATCH(,INDIRECT(ADDRESS(ROW(NOTA[ID]),COLUMN(NOTA[ID]))&amp;":"&amp;ADDRESS(ROW(),COLUMN(NOTA[ID]))),-1)))</f>
        <v/>
      </c>
      <c r="E1003" s="47"/>
      <c r="H1003" s="48"/>
      <c r="N1003" s="39"/>
      <c r="Q1003" s="43"/>
      <c r="R1003" s="49"/>
      <c r="S1003" s="50"/>
      <c r="U1003" s="51"/>
      <c r="V1003" s="46"/>
      <c r="W1003" s="51" t="str">
        <f>IF(NOTA[[#This Row],[HARGA/ CTN]]="",NOTA[[#This Row],[JUMLAH_H]],NOTA[[#This Row],[HARGA/ CTN]]*IF(NOTA[[#This Row],[C]]="",0,NOTA[[#This Row],[C]]))</f>
        <v/>
      </c>
      <c r="X1003" s="51" t="str">
        <f>IF(NOTA[[#This Row],[JUMLAH]]="","",NOTA[[#This Row],[JUMLAH]]*NOTA[[#This Row],[DISC 1]])</f>
        <v/>
      </c>
      <c r="Y1003" s="51" t="str">
        <f>IF(NOTA[[#This Row],[JUMLAH]]="","",(NOTA[[#This Row],[JUMLAH]]-NOTA[[#This Row],[DISC 1-]])*NOTA[[#This Row],[DISC 2]])</f>
        <v/>
      </c>
      <c r="Z1003" s="51" t="str">
        <f>IF(NOTA[[#This Row],[JUMLAH]]="","",NOTA[[#This Row],[DISC 1-]]+NOTA[[#This Row],[DISC 2-]])</f>
        <v/>
      </c>
      <c r="AA1003" s="51" t="str">
        <f>IF(NOTA[[#This Row],[JUMLAH]]="","",NOTA[[#This Row],[JUMLAH]]-NOTA[[#This Row],[DISC]])</f>
        <v/>
      </c>
      <c r="AB1003" s="51"/>
      <c r="AC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51" t="str">
        <f>IF(OR(NOTA[[#This Row],[QTY]]="",NOTA[[#This Row],[HARGA SATUAN]]="",),"",NOTA[[#This Row],[QTY]]*NOTA[[#This Row],[HARGA SATUAN]])</f>
        <v/>
      </c>
      <c r="AG1003" s="40" t="str">
        <f ca="1">IF(NOTA[ID_H]="","",INDEX(NOTA[TANGGAL],MATCH(,INDIRECT(ADDRESS(ROW(NOTA[TANGGAL]),COLUMN(NOTA[TANGGAL]))&amp;":"&amp;ADDRESS(ROW(),COLUMN(NOTA[TANGGAL]))),-1)))</f>
        <v/>
      </c>
      <c r="AH1003" s="42" t="str">
        <f ca="1">IF(NOTA[[#This Row],[NAMA BARANG]]="","",INDEX(NOTA[SUPPLIER],MATCH(,INDIRECT(ADDRESS(ROW(NOTA[ID]),COLUMN(NOTA[ID]))&amp;":"&amp;ADDRESS(ROW(),COLUMN(NOTA[ID]))),-1)))</f>
        <v/>
      </c>
      <c r="AI1003" s="42" t="str">
        <f ca="1">IF(NOTA[[#This Row],[ID_H]]="","",IF(NOTA[[#This Row],[FAKTUR]]="",INDIRECT(ADDRESS(ROW()-1,COLUMN())),NOTA[[#This Row],[FAKTUR]]))</f>
        <v/>
      </c>
      <c r="AJ1003" s="39" t="str">
        <f ca="1">IF(NOTA[[#This Row],[ID]]="","",COUNTIF(NOTA[ID_H],NOTA[[#This Row],[ID_H]]))</f>
        <v/>
      </c>
      <c r="AK1003" s="39" t="str">
        <f ca="1">IF(NOTA[[#This Row],[TGL.NOTA]]="",IF(NOTA[[#This Row],[SUPPLIER_H]]="","",AK1002),MONTH(NOTA[[#This Row],[TGL.NOTA]]))</f>
        <v/>
      </c>
      <c r="AL1003" s="39" t="str">
        <f>LOWER(SUBSTITUTE(SUBSTITUTE(SUBSTITUTE(SUBSTITUTE(SUBSTITUTE(SUBSTITUTE(SUBSTITUTE(SUBSTITUTE(SUBSTITUTE(NOTA[NAMA BARANG]," ",),".",""),"-",""),"(",""),")",""),",",""),"/",""),"""",""),"+",""))</f>
        <v/>
      </c>
      <c r="AM10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39" t="str">
        <f>IF(NOTA[[#This Row],[CONCAT4]]="","",_xlfn.IFNA(MATCH(NOTA[[#This Row],[CONCAT4]],[2]!RAW[CONCAT_H],0),FALSE))</f>
        <v/>
      </c>
      <c r="AQ1003" s="39" t="str">
        <f>IF(NOTA[[#This Row],[CONCAT1]]="","",MATCH(NOTA[[#This Row],[CONCAT1]],[3]!db[NB NOTA_C],0))</f>
        <v/>
      </c>
      <c r="AR1003" s="39" t="str">
        <f>IF(NOTA[[#This Row],[QTY/ CTN]]="","",TRUE)</f>
        <v/>
      </c>
      <c r="AS1003" s="39" t="str">
        <f ca="1">IF(NOTA[[#This Row],[ID_H]]="","",IF(NOTA[[#This Row],[Column3]]=TRUE,NOTA[[#This Row],[QTY/ CTN]],INDEX([3]!db[QTY/ CTN],NOTA[[#This Row],[//DB]])))</f>
        <v/>
      </c>
      <c r="AT10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3" s="39" t="str">
        <f ca="1">IF(NOTA[[#This Row],[ID_H]]="","",MATCH(NOTA[[#This Row],[NB NOTA_C_QTY]],[4]!db[NB NOTA_C_QTY+F],0))</f>
        <v/>
      </c>
      <c r="AV1003" s="55" t="str">
        <f ca="1">IF(NOTA[[#This Row],[NB NOTA_C_QTY]]="","",ROW()-2)</f>
        <v/>
      </c>
    </row>
    <row r="1004" spans="1:48" ht="20.100000000000001" customHeight="1" x14ac:dyDescent="0.25">
      <c r="A10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39" t="str">
        <f>IF(NOTA[[#This Row],[ID_P]]="","",MATCH(NOTA[[#This Row],[ID_P]],[1]!B_MSK[N_ID],0))</f>
        <v/>
      </c>
      <c r="D1004" s="39" t="str">
        <f ca="1">IF(NOTA[[#This Row],[NAMA BARANG]]="","",INDEX(NOTA[ID],MATCH(,INDIRECT(ADDRESS(ROW(NOTA[ID]),COLUMN(NOTA[ID]))&amp;":"&amp;ADDRESS(ROW(),COLUMN(NOTA[ID]))),-1)))</f>
        <v/>
      </c>
      <c r="E1004" s="47"/>
      <c r="H1004" s="48"/>
      <c r="N1004" s="39"/>
      <c r="Q1004" s="43"/>
      <c r="R1004" s="49"/>
      <c r="S1004" s="50"/>
      <c r="U1004" s="51"/>
      <c r="V1004" s="46"/>
      <c r="W1004" s="51" t="str">
        <f>IF(NOTA[[#This Row],[HARGA/ CTN]]="",NOTA[[#This Row],[JUMLAH_H]],NOTA[[#This Row],[HARGA/ CTN]]*IF(NOTA[[#This Row],[C]]="",0,NOTA[[#This Row],[C]]))</f>
        <v/>
      </c>
      <c r="X1004" s="51" t="str">
        <f>IF(NOTA[[#This Row],[JUMLAH]]="","",NOTA[[#This Row],[JUMLAH]]*NOTA[[#This Row],[DISC 1]])</f>
        <v/>
      </c>
      <c r="Y1004" s="51" t="str">
        <f>IF(NOTA[[#This Row],[JUMLAH]]="","",(NOTA[[#This Row],[JUMLAH]]-NOTA[[#This Row],[DISC 1-]])*NOTA[[#This Row],[DISC 2]])</f>
        <v/>
      </c>
      <c r="Z1004" s="51" t="str">
        <f>IF(NOTA[[#This Row],[JUMLAH]]="","",NOTA[[#This Row],[DISC 1-]]+NOTA[[#This Row],[DISC 2-]])</f>
        <v/>
      </c>
      <c r="AA1004" s="51" t="str">
        <f>IF(NOTA[[#This Row],[JUMLAH]]="","",NOTA[[#This Row],[JUMLAH]]-NOTA[[#This Row],[DISC]])</f>
        <v/>
      </c>
      <c r="AB1004" s="51"/>
      <c r="AC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51" t="str">
        <f>IF(OR(NOTA[[#This Row],[QTY]]="",NOTA[[#This Row],[HARGA SATUAN]]="",),"",NOTA[[#This Row],[QTY]]*NOTA[[#This Row],[HARGA SATUAN]])</f>
        <v/>
      </c>
      <c r="AG1004" s="40" t="str">
        <f ca="1">IF(NOTA[ID_H]="","",INDEX(NOTA[TANGGAL],MATCH(,INDIRECT(ADDRESS(ROW(NOTA[TANGGAL]),COLUMN(NOTA[TANGGAL]))&amp;":"&amp;ADDRESS(ROW(),COLUMN(NOTA[TANGGAL]))),-1)))</f>
        <v/>
      </c>
      <c r="AH1004" s="42" t="str">
        <f ca="1">IF(NOTA[[#This Row],[NAMA BARANG]]="","",INDEX(NOTA[SUPPLIER],MATCH(,INDIRECT(ADDRESS(ROW(NOTA[ID]),COLUMN(NOTA[ID]))&amp;":"&amp;ADDRESS(ROW(),COLUMN(NOTA[ID]))),-1)))</f>
        <v/>
      </c>
      <c r="AI1004" s="42" t="str">
        <f ca="1">IF(NOTA[[#This Row],[ID_H]]="","",IF(NOTA[[#This Row],[FAKTUR]]="",INDIRECT(ADDRESS(ROW()-1,COLUMN())),NOTA[[#This Row],[FAKTUR]]))</f>
        <v/>
      </c>
      <c r="AJ1004" s="39" t="str">
        <f ca="1">IF(NOTA[[#This Row],[ID]]="","",COUNTIF(NOTA[ID_H],NOTA[[#This Row],[ID_H]]))</f>
        <v/>
      </c>
      <c r="AK1004" s="39" t="str">
        <f ca="1">IF(NOTA[[#This Row],[TGL.NOTA]]="",IF(NOTA[[#This Row],[SUPPLIER_H]]="","",AK1003),MONTH(NOTA[[#This Row],[TGL.NOTA]]))</f>
        <v/>
      </c>
      <c r="AL1004" s="39" t="str">
        <f>LOWER(SUBSTITUTE(SUBSTITUTE(SUBSTITUTE(SUBSTITUTE(SUBSTITUTE(SUBSTITUTE(SUBSTITUTE(SUBSTITUTE(SUBSTITUTE(NOTA[NAMA BARANG]," ",),".",""),"-",""),"(",""),")",""),",",""),"/",""),"""",""),"+",""))</f>
        <v/>
      </c>
      <c r="AM10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4" s="39" t="str">
        <f>IF(NOTA[[#This Row],[CONCAT4]]="","",_xlfn.IFNA(MATCH(NOTA[[#This Row],[CONCAT4]],[2]!RAW[CONCAT_H],0),FALSE))</f>
        <v/>
      </c>
      <c r="AQ1004" s="39" t="str">
        <f>IF(NOTA[[#This Row],[CONCAT1]]="","",MATCH(NOTA[[#This Row],[CONCAT1]],[3]!db[NB NOTA_C],0))</f>
        <v/>
      </c>
      <c r="AR1004" s="39" t="str">
        <f>IF(NOTA[[#This Row],[QTY/ CTN]]="","",TRUE)</f>
        <v/>
      </c>
      <c r="AS1004" s="39" t="str">
        <f ca="1">IF(NOTA[[#This Row],[ID_H]]="","",IF(NOTA[[#This Row],[Column3]]=TRUE,NOTA[[#This Row],[QTY/ CTN]],INDEX([3]!db[QTY/ CTN],NOTA[[#This Row],[//DB]])))</f>
        <v/>
      </c>
      <c r="AT10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4" s="39" t="str">
        <f ca="1">IF(NOTA[[#This Row],[ID_H]]="","",MATCH(NOTA[[#This Row],[NB NOTA_C_QTY]],[4]!db[NB NOTA_C_QTY+F],0))</f>
        <v/>
      </c>
      <c r="AV1004" s="55" t="str">
        <f ca="1">IF(NOTA[[#This Row],[NB NOTA_C_QTY]]="","",ROW()-2)</f>
        <v/>
      </c>
    </row>
    <row r="1005" spans="1:48" ht="20.100000000000001" customHeight="1" x14ac:dyDescent="0.25">
      <c r="A10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39" t="str">
        <f>IF(NOTA[[#This Row],[ID_P]]="","",MATCH(NOTA[[#This Row],[ID_P]],[1]!B_MSK[N_ID],0))</f>
        <v/>
      </c>
      <c r="D1005" s="39" t="str">
        <f ca="1">IF(NOTA[[#This Row],[NAMA BARANG]]="","",INDEX(NOTA[ID],MATCH(,INDIRECT(ADDRESS(ROW(NOTA[ID]),COLUMN(NOTA[ID]))&amp;":"&amp;ADDRESS(ROW(),COLUMN(NOTA[ID]))),-1)))</f>
        <v/>
      </c>
      <c r="E1005" s="47"/>
      <c r="H1005" s="48"/>
      <c r="N1005" s="39"/>
      <c r="Q1005" s="43"/>
      <c r="R1005" s="49"/>
      <c r="S1005" s="50"/>
      <c r="U1005" s="51"/>
      <c r="V1005" s="46"/>
      <c r="W1005" s="51" t="str">
        <f>IF(NOTA[[#This Row],[HARGA/ CTN]]="",NOTA[[#This Row],[JUMLAH_H]],NOTA[[#This Row],[HARGA/ CTN]]*IF(NOTA[[#This Row],[C]]="",0,NOTA[[#This Row],[C]]))</f>
        <v/>
      </c>
      <c r="X1005" s="51" t="str">
        <f>IF(NOTA[[#This Row],[JUMLAH]]="","",NOTA[[#This Row],[JUMLAH]]*NOTA[[#This Row],[DISC 1]])</f>
        <v/>
      </c>
      <c r="Y1005" s="51" t="str">
        <f>IF(NOTA[[#This Row],[JUMLAH]]="","",(NOTA[[#This Row],[JUMLAH]]-NOTA[[#This Row],[DISC 1-]])*NOTA[[#This Row],[DISC 2]])</f>
        <v/>
      </c>
      <c r="Z1005" s="51" t="str">
        <f>IF(NOTA[[#This Row],[JUMLAH]]="","",NOTA[[#This Row],[DISC 1-]]+NOTA[[#This Row],[DISC 2-]])</f>
        <v/>
      </c>
      <c r="AA1005" s="51" t="str">
        <f>IF(NOTA[[#This Row],[JUMLAH]]="","",NOTA[[#This Row],[JUMLAH]]-NOTA[[#This Row],[DISC]])</f>
        <v/>
      </c>
      <c r="AB1005" s="51"/>
      <c r="AC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51" t="str">
        <f>IF(OR(NOTA[[#This Row],[QTY]]="",NOTA[[#This Row],[HARGA SATUAN]]="",),"",NOTA[[#This Row],[QTY]]*NOTA[[#This Row],[HARGA SATUAN]])</f>
        <v/>
      </c>
      <c r="AG1005" s="40" t="str">
        <f ca="1">IF(NOTA[ID_H]="","",INDEX(NOTA[TANGGAL],MATCH(,INDIRECT(ADDRESS(ROW(NOTA[TANGGAL]),COLUMN(NOTA[TANGGAL]))&amp;":"&amp;ADDRESS(ROW(),COLUMN(NOTA[TANGGAL]))),-1)))</f>
        <v/>
      </c>
      <c r="AH1005" s="42" t="str">
        <f ca="1">IF(NOTA[[#This Row],[NAMA BARANG]]="","",INDEX(NOTA[SUPPLIER],MATCH(,INDIRECT(ADDRESS(ROW(NOTA[ID]),COLUMN(NOTA[ID]))&amp;":"&amp;ADDRESS(ROW(),COLUMN(NOTA[ID]))),-1)))</f>
        <v/>
      </c>
      <c r="AI1005" s="42" t="str">
        <f ca="1">IF(NOTA[[#This Row],[ID_H]]="","",IF(NOTA[[#This Row],[FAKTUR]]="",INDIRECT(ADDRESS(ROW()-1,COLUMN())),NOTA[[#This Row],[FAKTUR]]))</f>
        <v/>
      </c>
      <c r="AJ1005" s="39" t="str">
        <f ca="1">IF(NOTA[[#This Row],[ID]]="","",COUNTIF(NOTA[ID_H],NOTA[[#This Row],[ID_H]]))</f>
        <v/>
      </c>
      <c r="AK1005" s="39" t="str">
        <f ca="1">IF(NOTA[[#This Row],[TGL.NOTA]]="",IF(NOTA[[#This Row],[SUPPLIER_H]]="","",AK1004),MONTH(NOTA[[#This Row],[TGL.NOTA]]))</f>
        <v/>
      </c>
      <c r="AL1005" s="39" t="str">
        <f>LOWER(SUBSTITUTE(SUBSTITUTE(SUBSTITUTE(SUBSTITUTE(SUBSTITUTE(SUBSTITUTE(SUBSTITUTE(SUBSTITUTE(SUBSTITUTE(NOTA[NAMA BARANG]," ",),".",""),"-",""),"(",""),")",""),",",""),"/",""),"""",""),"+",""))</f>
        <v/>
      </c>
      <c r="AM10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39" t="str">
        <f>IF(NOTA[[#This Row],[CONCAT4]]="","",_xlfn.IFNA(MATCH(NOTA[[#This Row],[CONCAT4]],[2]!RAW[CONCAT_H],0),FALSE))</f>
        <v/>
      </c>
      <c r="AQ1005" s="39" t="str">
        <f>IF(NOTA[[#This Row],[CONCAT1]]="","",MATCH(NOTA[[#This Row],[CONCAT1]],[3]!db[NB NOTA_C],0))</f>
        <v/>
      </c>
      <c r="AR1005" s="39" t="str">
        <f>IF(NOTA[[#This Row],[QTY/ CTN]]="","",TRUE)</f>
        <v/>
      </c>
      <c r="AS1005" s="39" t="str">
        <f ca="1">IF(NOTA[[#This Row],[ID_H]]="","",IF(NOTA[[#This Row],[Column3]]=TRUE,NOTA[[#This Row],[QTY/ CTN]],INDEX([3]!db[QTY/ CTN],NOTA[[#This Row],[//DB]])))</f>
        <v/>
      </c>
      <c r="AT10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5" s="39" t="str">
        <f ca="1">IF(NOTA[[#This Row],[ID_H]]="","",MATCH(NOTA[[#This Row],[NB NOTA_C_QTY]],[4]!db[NB NOTA_C_QTY+F],0))</f>
        <v/>
      </c>
      <c r="AV1005" s="55" t="str">
        <f ca="1">IF(NOTA[[#This Row],[NB NOTA_C_QTY]]="","",ROW()-2)</f>
        <v/>
      </c>
    </row>
    <row r="1006" spans="1:48" ht="20.100000000000001" customHeight="1" x14ac:dyDescent="0.25">
      <c r="A10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39" t="str">
        <f>IF(NOTA[[#This Row],[ID_P]]="","",MATCH(NOTA[[#This Row],[ID_P]],[1]!B_MSK[N_ID],0))</f>
        <v/>
      </c>
      <c r="D1006" s="39" t="str">
        <f ca="1">IF(NOTA[[#This Row],[NAMA BARANG]]="","",INDEX(NOTA[ID],MATCH(,INDIRECT(ADDRESS(ROW(NOTA[ID]),COLUMN(NOTA[ID]))&amp;":"&amp;ADDRESS(ROW(),COLUMN(NOTA[ID]))),-1)))</f>
        <v/>
      </c>
      <c r="E1006" s="47"/>
      <c r="H1006" s="48"/>
      <c r="N1006" s="39"/>
      <c r="Q1006" s="43"/>
      <c r="R1006" s="49"/>
      <c r="S1006" s="50"/>
      <c r="U1006" s="51"/>
      <c r="V1006" s="46"/>
      <c r="W1006" s="51" t="str">
        <f>IF(NOTA[[#This Row],[HARGA/ CTN]]="",NOTA[[#This Row],[JUMLAH_H]],NOTA[[#This Row],[HARGA/ CTN]]*IF(NOTA[[#This Row],[C]]="",0,NOTA[[#This Row],[C]]))</f>
        <v/>
      </c>
      <c r="X1006" s="51" t="str">
        <f>IF(NOTA[[#This Row],[JUMLAH]]="","",NOTA[[#This Row],[JUMLAH]]*NOTA[[#This Row],[DISC 1]])</f>
        <v/>
      </c>
      <c r="Y1006" s="51" t="str">
        <f>IF(NOTA[[#This Row],[JUMLAH]]="","",(NOTA[[#This Row],[JUMLAH]]-NOTA[[#This Row],[DISC 1-]])*NOTA[[#This Row],[DISC 2]])</f>
        <v/>
      </c>
      <c r="Z1006" s="51" t="str">
        <f>IF(NOTA[[#This Row],[JUMLAH]]="","",NOTA[[#This Row],[DISC 1-]]+NOTA[[#This Row],[DISC 2-]])</f>
        <v/>
      </c>
      <c r="AA1006" s="51" t="str">
        <f>IF(NOTA[[#This Row],[JUMLAH]]="","",NOTA[[#This Row],[JUMLAH]]-NOTA[[#This Row],[DISC]])</f>
        <v/>
      </c>
      <c r="AB1006" s="51"/>
      <c r="AC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51" t="str">
        <f>IF(OR(NOTA[[#This Row],[QTY]]="",NOTA[[#This Row],[HARGA SATUAN]]="",),"",NOTA[[#This Row],[QTY]]*NOTA[[#This Row],[HARGA SATUAN]])</f>
        <v/>
      </c>
      <c r="AG1006" s="40" t="str">
        <f ca="1">IF(NOTA[ID_H]="","",INDEX(NOTA[TANGGAL],MATCH(,INDIRECT(ADDRESS(ROW(NOTA[TANGGAL]),COLUMN(NOTA[TANGGAL]))&amp;":"&amp;ADDRESS(ROW(),COLUMN(NOTA[TANGGAL]))),-1)))</f>
        <v/>
      </c>
      <c r="AH1006" s="42" t="str">
        <f ca="1">IF(NOTA[[#This Row],[NAMA BARANG]]="","",INDEX(NOTA[SUPPLIER],MATCH(,INDIRECT(ADDRESS(ROW(NOTA[ID]),COLUMN(NOTA[ID]))&amp;":"&amp;ADDRESS(ROW(),COLUMN(NOTA[ID]))),-1)))</f>
        <v/>
      </c>
      <c r="AI1006" s="42" t="str">
        <f ca="1">IF(NOTA[[#This Row],[ID_H]]="","",IF(NOTA[[#This Row],[FAKTUR]]="",INDIRECT(ADDRESS(ROW()-1,COLUMN())),NOTA[[#This Row],[FAKTUR]]))</f>
        <v/>
      </c>
      <c r="AJ1006" s="39" t="str">
        <f ca="1">IF(NOTA[[#This Row],[ID]]="","",COUNTIF(NOTA[ID_H],NOTA[[#This Row],[ID_H]]))</f>
        <v/>
      </c>
      <c r="AK1006" s="39" t="str">
        <f ca="1">IF(NOTA[[#This Row],[TGL.NOTA]]="",IF(NOTA[[#This Row],[SUPPLIER_H]]="","",AK1005),MONTH(NOTA[[#This Row],[TGL.NOTA]]))</f>
        <v/>
      </c>
      <c r="AL1006" s="39" t="str">
        <f>LOWER(SUBSTITUTE(SUBSTITUTE(SUBSTITUTE(SUBSTITUTE(SUBSTITUTE(SUBSTITUTE(SUBSTITUTE(SUBSTITUTE(SUBSTITUTE(NOTA[NAMA BARANG]," ",),".",""),"-",""),"(",""),")",""),",",""),"/",""),"""",""),"+",""))</f>
        <v/>
      </c>
      <c r="AM10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39" t="str">
        <f>IF(NOTA[[#This Row],[CONCAT4]]="","",_xlfn.IFNA(MATCH(NOTA[[#This Row],[CONCAT4]],[2]!RAW[CONCAT_H],0),FALSE))</f>
        <v/>
      </c>
      <c r="AQ1006" s="39" t="str">
        <f>IF(NOTA[[#This Row],[CONCAT1]]="","",MATCH(NOTA[[#This Row],[CONCAT1]],[3]!db[NB NOTA_C],0))</f>
        <v/>
      </c>
      <c r="AR1006" s="39" t="str">
        <f>IF(NOTA[[#This Row],[QTY/ CTN]]="","",TRUE)</f>
        <v/>
      </c>
      <c r="AS1006" s="39" t="str">
        <f ca="1">IF(NOTA[[#This Row],[ID_H]]="","",IF(NOTA[[#This Row],[Column3]]=TRUE,NOTA[[#This Row],[QTY/ CTN]],INDEX([3]!db[QTY/ CTN],NOTA[[#This Row],[//DB]])))</f>
        <v/>
      </c>
      <c r="AT10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6" s="39" t="str">
        <f ca="1">IF(NOTA[[#This Row],[ID_H]]="","",MATCH(NOTA[[#This Row],[NB NOTA_C_QTY]],[4]!db[NB NOTA_C_QTY+F],0))</f>
        <v/>
      </c>
      <c r="AV1006" s="55" t="str">
        <f ca="1">IF(NOTA[[#This Row],[NB NOTA_C_QTY]]="","",ROW()-2)</f>
        <v/>
      </c>
    </row>
    <row r="1007" spans="1:48" ht="20.100000000000001" customHeight="1" x14ac:dyDescent="0.25">
      <c r="A10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39" t="str">
        <f>IF(NOTA[[#This Row],[ID_P]]="","",MATCH(NOTA[[#This Row],[ID_P]],[1]!B_MSK[N_ID],0))</f>
        <v/>
      </c>
      <c r="D1007" s="39" t="str">
        <f ca="1">IF(NOTA[[#This Row],[NAMA BARANG]]="","",INDEX(NOTA[ID],MATCH(,INDIRECT(ADDRESS(ROW(NOTA[ID]),COLUMN(NOTA[ID]))&amp;":"&amp;ADDRESS(ROW(),COLUMN(NOTA[ID]))),-1)))</f>
        <v/>
      </c>
      <c r="E1007" s="47"/>
      <c r="H1007" s="48"/>
      <c r="N1007" s="39"/>
      <c r="Q1007" s="43"/>
      <c r="R1007" s="49"/>
      <c r="S1007" s="50"/>
      <c r="U1007" s="51"/>
      <c r="V1007" s="46"/>
      <c r="W1007" s="51" t="str">
        <f>IF(NOTA[[#This Row],[HARGA/ CTN]]="",NOTA[[#This Row],[JUMLAH_H]],NOTA[[#This Row],[HARGA/ CTN]]*IF(NOTA[[#This Row],[C]]="",0,NOTA[[#This Row],[C]]))</f>
        <v/>
      </c>
      <c r="X1007" s="51" t="str">
        <f>IF(NOTA[[#This Row],[JUMLAH]]="","",NOTA[[#This Row],[JUMLAH]]*NOTA[[#This Row],[DISC 1]])</f>
        <v/>
      </c>
      <c r="Y1007" s="51" t="str">
        <f>IF(NOTA[[#This Row],[JUMLAH]]="","",(NOTA[[#This Row],[JUMLAH]]-NOTA[[#This Row],[DISC 1-]])*NOTA[[#This Row],[DISC 2]])</f>
        <v/>
      </c>
      <c r="Z1007" s="51" t="str">
        <f>IF(NOTA[[#This Row],[JUMLAH]]="","",NOTA[[#This Row],[DISC 1-]]+NOTA[[#This Row],[DISC 2-]])</f>
        <v/>
      </c>
      <c r="AA1007" s="51" t="str">
        <f>IF(NOTA[[#This Row],[JUMLAH]]="","",NOTA[[#This Row],[JUMLAH]]-NOTA[[#This Row],[DISC]])</f>
        <v/>
      </c>
      <c r="AB1007" s="51"/>
      <c r="AC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51" t="str">
        <f>IF(OR(NOTA[[#This Row],[QTY]]="",NOTA[[#This Row],[HARGA SATUAN]]="",),"",NOTA[[#This Row],[QTY]]*NOTA[[#This Row],[HARGA SATUAN]])</f>
        <v/>
      </c>
      <c r="AG1007" s="40" t="str">
        <f ca="1">IF(NOTA[ID_H]="","",INDEX(NOTA[TANGGAL],MATCH(,INDIRECT(ADDRESS(ROW(NOTA[TANGGAL]),COLUMN(NOTA[TANGGAL]))&amp;":"&amp;ADDRESS(ROW(),COLUMN(NOTA[TANGGAL]))),-1)))</f>
        <v/>
      </c>
      <c r="AH1007" s="42" t="str">
        <f ca="1">IF(NOTA[[#This Row],[NAMA BARANG]]="","",INDEX(NOTA[SUPPLIER],MATCH(,INDIRECT(ADDRESS(ROW(NOTA[ID]),COLUMN(NOTA[ID]))&amp;":"&amp;ADDRESS(ROW(),COLUMN(NOTA[ID]))),-1)))</f>
        <v/>
      </c>
      <c r="AI1007" s="42" t="str">
        <f ca="1">IF(NOTA[[#This Row],[ID_H]]="","",IF(NOTA[[#This Row],[FAKTUR]]="",INDIRECT(ADDRESS(ROW()-1,COLUMN())),NOTA[[#This Row],[FAKTUR]]))</f>
        <v/>
      </c>
      <c r="AJ1007" s="39" t="str">
        <f ca="1">IF(NOTA[[#This Row],[ID]]="","",COUNTIF(NOTA[ID_H],NOTA[[#This Row],[ID_H]]))</f>
        <v/>
      </c>
      <c r="AK1007" s="39" t="str">
        <f ca="1">IF(NOTA[[#This Row],[TGL.NOTA]]="",IF(NOTA[[#This Row],[SUPPLIER_H]]="","",AK1006),MONTH(NOTA[[#This Row],[TGL.NOTA]]))</f>
        <v/>
      </c>
      <c r="AL1007" s="39" t="str">
        <f>LOWER(SUBSTITUTE(SUBSTITUTE(SUBSTITUTE(SUBSTITUTE(SUBSTITUTE(SUBSTITUTE(SUBSTITUTE(SUBSTITUTE(SUBSTITUTE(NOTA[NAMA BARANG]," ",),".",""),"-",""),"(",""),")",""),",",""),"/",""),"""",""),"+",""))</f>
        <v/>
      </c>
      <c r="AM10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39" t="str">
        <f>IF(NOTA[[#This Row],[CONCAT4]]="","",_xlfn.IFNA(MATCH(NOTA[[#This Row],[CONCAT4]],[2]!RAW[CONCAT_H],0),FALSE))</f>
        <v/>
      </c>
      <c r="AQ1007" s="39" t="str">
        <f>IF(NOTA[[#This Row],[CONCAT1]]="","",MATCH(NOTA[[#This Row],[CONCAT1]],[3]!db[NB NOTA_C],0))</f>
        <v/>
      </c>
      <c r="AR1007" s="39" t="str">
        <f>IF(NOTA[[#This Row],[QTY/ CTN]]="","",TRUE)</f>
        <v/>
      </c>
      <c r="AS1007" s="39" t="str">
        <f ca="1">IF(NOTA[[#This Row],[ID_H]]="","",IF(NOTA[[#This Row],[Column3]]=TRUE,NOTA[[#This Row],[QTY/ CTN]],INDEX([3]!db[QTY/ CTN],NOTA[[#This Row],[//DB]])))</f>
        <v/>
      </c>
      <c r="AT10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7" s="39" t="str">
        <f ca="1">IF(NOTA[[#This Row],[ID_H]]="","",MATCH(NOTA[[#This Row],[NB NOTA_C_QTY]],[4]!db[NB NOTA_C_QTY+F],0))</f>
        <v/>
      </c>
      <c r="AV1007" s="55" t="str">
        <f ca="1">IF(NOTA[[#This Row],[NB NOTA_C_QTY]]="","",ROW()-2)</f>
        <v/>
      </c>
    </row>
    <row r="1008" spans="1:48" ht="20.100000000000001" customHeight="1" x14ac:dyDescent="0.25">
      <c r="A10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39" t="str">
        <f>IF(NOTA[[#This Row],[ID_P]]="","",MATCH(NOTA[[#This Row],[ID_P]],[1]!B_MSK[N_ID],0))</f>
        <v/>
      </c>
      <c r="D1008" s="39" t="str">
        <f ca="1">IF(NOTA[[#This Row],[NAMA BARANG]]="","",INDEX(NOTA[ID],MATCH(,INDIRECT(ADDRESS(ROW(NOTA[ID]),COLUMN(NOTA[ID]))&amp;":"&amp;ADDRESS(ROW(),COLUMN(NOTA[ID]))),-1)))</f>
        <v/>
      </c>
      <c r="E1008" s="47"/>
      <c r="H1008" s="48"/>
      <c r="N1008" s="39"/>
      <c r="Q1008" s="43"/>
      <c r="R1008" s="49"/>
      <c r="S1008" s="50"/>
      <c r="U1008" s="51"/>
      <c r="V1008" s="46"/>
      <c r="W1008" s="51" t="str">
        <f>IF(NOTA[[#This Row],[HARGA/ CTN]]="",NOTA[[#This Row],[JUMLAH_H]],NOTA[[#This Row],[HARGA/ CTN]]*IF(NOTA[[#This Row],[C]]="",0,NOTA[[#This Row],[C]]))</f>
        <v/>
      </c>
      <c r="X1008" s="51" t="str">
        <f>IF(NOTA[[#This Row],[JUMLAH]]="","",NOTA[[#This Row],[JUMLAH]]*NOTA[[#This Row],[DISC 1]])</f>
        <v/>
      </c>
      <c r="Y1008" s="51" t="str">
        <f>IF(NOTA[[#This Row],[JUMLAH]]="","",(NOTA[[#This Row],[JUMLAH]]-NOTA[[#This Row],[DISC 1-]])*NOTA[[#This Row],[DISC 2]])</f>
        <v/>
      </c>
      <c r="Z1008" s="51" t="str">
        <f>IF(NOTA[[#This Row],[JUMLAH]]="","",NOTA[[#This Row],[DISC 1-]]+NOTA[[#This Row],[DISC 2-]])</f>
        <v/>
      </c>
      <c r="AA1008" s="51" t="str">
        <f>IF(NOTA[[#This Row],[JUMLAH]]="","",NOTA[[#This Row],[JUMLAH]]-NOTA[[#This Row],[DISC]])</f>
        <v/>
      </c>
      <c r="AB1008" s="51"/>
      <c r="AC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51" t="str">
        <f>IF(OR(NOTA[[#This Row],[QTY]]="",NOTA[[#This Row],[HARGA SATUAN]]="",),"",NOTA[[#This Row],[QTY]]*NOTA[[#This Row],[HARGA SATUAN]])</f>
        <v/>
      </c>
      <c r="AG1008" s="40" t="str">
        <f ca="1">IF(NOTA[ID_H]="","",INDEX(NOTA[TANGGAL],MATCH(,INDIRECT(ADDRESS(ROW(NOTA[TANGGAL]),COLUMN(NOTA[TANGGAL]))&amp;":"&amp;ADDRESS(ROW(),COLUMN(NOTA[TANGGAL]))),-1)))</f>
        <v/>
      </c>
      <c r="AH1008" s="42" t="str">
        <f ca="1">IF(NOTA[[#This Row],[NAMA BARANG]]="","",INDEX(NOTA[SUPPLIER],MATCH(,INDIRECT(ADDRESS(ROW(NOTA[ID]),COLUMN(NOTA[ID]))&amp;":"&amp;ADDRESS(ROW(),COLUMN(NOTA[ID]))),-1)))</f>
        <v/>
      </c>
      <c r="AI1008" s="42" t="str">
        <f ca="1">IF(NOTA[[#This Row],[ID_H]]="","",IF(NOTA[[#This Row],[FAKTUR]]="",INDIRECT(ADDRESS(ROW()-1,COLUMN())),NOTA[[#This Row],[FAKTUR]]))</f>
        <v/>
      </c>
      <c r="AJ1008" s="39" t="str">
        <f ca="1">IF(NOTA[[#This Row],[ID]]="","",COUNTIF(NOTA[ID_H],NOTA[[#This Row],[ID_H]]))</f>
        <v/>
      </c>
      <c r="AK1008" s="39" t="str">
        <f ca="1">IF(NOTA[[#This Row],[TGL.NOTA]]="",IF(NOTA[[#This Row],[SUPPLIER_H]]="","",AK1007),MONTH(NOTA[[#This Row],[TGL.NOTA]]))</f>
        <v/>
      </c>
      <c r="AL1008" s="39" t="str">
        <f>LOWER(SUBSTITUTE(SUBSTITUTE(SUBSTITUTE(SUBSTITUTE(SUBSTITUTE(SUBSTITUTE(SUBSTITUTE(SUBSTITUTE(SUBSTITUTE(NOTA[NAMA BARANG]," ",),".",""),"-",""),"(",""),")",""),",",""),"/",""),"""",""),"+",""))</f>
        <v/>
      </c>
      <c r="AM10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39" t="str">
        <f>IF(NOTA[[#This Row],[CONCAT4]]="","",_xlfn.IFNA(MATCH(NOTA[[#This Row],[CONCAT4]],[2]!RAW[CONCAT_H],0),FALSE))</f>
        <v/>
      </c>
      <c r="AQ1008" s="39" t="str">
        <f>IF(NOTA[[#This Row],[CONCAT1]]="","",MATCH(NOTA[[#This Row],[CONCAT1]],[3]!db[NB NOTA_C],0))</f>
        <v/>
      </c>
      <c r="AR1008" s="39" t="str">
        <f>IF(NOTA[[#This Row],[QTY/ CTN]]="","",TRUE)</f>
        <v/>
      </c>
      <c r="AS1008" s="39" t="str">
        <f ca="1">IF(NOTA[[#This Row],[ID_H]]="","",IF(NOTA[[#This Row],[Column3]]=TRUE,NOTA[[#This Row],[QTY/ CTN]],INDEX([3]!db[QTY/ CTN],NOTA[[#This Row],[//DB]])))</f>
        <v/>
      </c>
      <c r="AT10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8" s="39" t="str">
        <f ca="1">IF(NOTA[[#This Row],[ID_H]]="","",MATCH(NOTA[[#This Row],[NB NOTA_C_QTY]],[4]!db[NB NOTA_C_QTY+F],0))</f>
        <v/>
      </c>
      <c r="AV1008" s="55" t="str">
        <f ca="1">IF(NOTA[[#This Row],[NB NOTA_C_QTY]]="","",ROW()-2)</f>
        <v/>
      </c>
    </row>
    <row r="1009" spans="1:48" ht="20.100000000000001" customHeight="1" x14ac:dyDescent="0.25">
      <c r="A10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39" t="str">
        <f>IF(NOTA[[#This Row],[ID_P]]="","",MATCH(NOTA[[#This Row],[ID_P]],[1]!B_MSK[N_ID],0))</f>
        <v/>
      </c>
      <c r="D1009" s="39" t="str">
        <f ca="1">IF(NOTA[[#This Row],[NAMA BARANG]]="","",INDEX(NOTA[ID],MATCH(,INDIRECT(ADDRESS(ROW(NOTA[ID]),COLUMN(NOTA[ID]))&amp;":"&amp;ADDRESS(ROW(),COLUMN(NOTA[ID]))),-1)))</f>
        <v/>
      </c>
      <c r="E1009" s="47"/>
      <c r="H1009" s="48"/>
      <c r="N1009" s="39"/>
      <c r="Q1009" s="43"/>
      <c r="R1009" s="49"/>
      <c r="S1009" s="50"/>
      <c r="U1009" s="51"/>
      <c r="V1009" s="46"/>
      <c r="W1009" s="51" t="str">
        <f>IF(NOTA[[#This Row],[HARGA/ CTN]]="",NOTA[[#This Row],[JUMLAH_H]],NOTA[[#This Row],[HARGA/ CTN]]*IF(NOTA[[#This Row],[C]]="",0,NOTA[[#This Row],[C]]))</f>
        <v/>
      </c>
      <c r="X1009" s="51" t="str">
        <f>IF(NOTA[[#This Row],[JUMLAH]]="","",NOTA[[#This Row],[JUMLAH]]*NOTA[[#This Row],[DISC 1]])</f>
        <v/>
      </c>
      <c r="Y1009" s="51" t="str">
        <f>IF(NOTA[[#This Row],[JUMLAH]]="","",(NOTA[[#This Row],[JUMLAH]]-NOTA[[#This Row],[DISC 1-]])*NOTA[[#This Row],[DISC 2]])</f>
        <v/>
      </c>
      <c r="Z1009" s="51" t="str">
        <f>IF(NOTA[[#This Row],[JUMLAH]]="","",NOTA[[#This Row],[DISC 1-]]+NOTA[[#This Row],[DISC 2-]])</f>
        <v/>
      </c>
      <c r="AA1009" s="51" t="str">
        <f>IF(NOTA[[#This Row],[JUMLAH]]="","",NOTA[[#This Row],[JUMLAH]]-NOTA[[#This Row],[DISC]])</f>
        <v/>
      </c>
      <c r="AB1009" s="51"/>
      <c r="AC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51" t="str">
        <f>IF(OR(NOTA[[#This Row],[QTY]]="",NOTA[[#This Row],[HARGA SATUAN]]="",),"",NOTA[[#This Row],[QTY]]*NOTA[[#This Row],[HARGA SATUAN]])</f>
        <v/>
      </c>
      <c r="AG1009" s="40" t="str">
        <f ca="1">IF(NOTA[ID_H]="","",INDEX(NOTA[TANGGAL],MATCH(,INDIRECT(ADDRESS(ROW(NOTA[TANGGAL]),COLUMN(NOTA[TANGGAL]))&amp;":"&amp;ADDRESS(ROW(),COLUMN(NOTA[TANGGAL]))),-1)))</f>
        <v/>
      </c>
      <c r="AH1009" s="42" t="str">
        <f ca="1">IF(NOTA[[#This Row],[NAMA BARANG]]="","",INDEX(NOTA[SUPPLIER],MATCH(,INDIRECT(ADDRESS(ROW(NOTA[ID]),COLUMN(NOTA[ID]))&amp;":"&amp;ADDRESS(ROW(),COLUMN(NOTA[ID]))),-1)))</f>
        <v/>
      </c>
      <c r="AI1009" s="42" t="str">
        <f ca="1">IF(NOTA[[#This Row],[ID_H]]="","",IF(NOTA[[#This Row],[FAKTUR]]="",INDIRECT(ADDRESS(ROW()-1,COLUMN())),NOTA[[#This Row],[FAKTUR]]))</f>
        <v/>
      </c>
      <c r="AJ1009" s="39" t="str">
        <f ca="1">IF(NOTA[[#This Row],[ID]]="","",COUNTIF(NOTA[ID_H],NOTA[[#This Row],[ID_H]]))</f>
        <v/>
      </c>
      <c r="AK1009" s="39" t="str">
        <f ca="1">IF(NOTA[[#This Row],[TGL.NOTA]]="",IF(NOTA[[#This Row],[SUPPLIER_H]]="","",AK1008),MONTH(NOTA[[#This Row],[TGL.NOTA]]))</f>
        <v/>
      </c>
      <c r="AL1009" s="39" t="str">
        <f>LOWER(SUBSTITUTE(SUBSTITUTE(SUBSTITUTE(SUBSTITUTE(SUBSTITUTE(SUBSTITUTE(SUBSTITUTE(SUBSTITUTE(SUBSTITUTE(NOTA[NAMA BARANG]," ",),".",""),"-",""),"(",""),")",""),",",""),"/",""),"""",""),"+",""))</f>
        <v/>
      </c>
      <c r="AM10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39" t="str">
        <f>IF(NOTA[[#This Row],[CONCAT4]]="","",_xlfn.IFNA(MATCH(NOTA[[#This Row],[CONCAT4]],[2]!RAW[CONCAT_H],0),FALSE))</f>
        <v/>
      </c>
      <c r="AQ1009" s="39" t="str">
        <f>IF(NOTA[[#This Row],[CONCAT1]]="","",MATCH(NOTA[[#This Row],[CONCAT1]],[3]!db[NB NOTA_C],0))</f>
        <v/>
      </c>
      <c r="AR1009" s="39" t="str">
        <f>IF(NOTA[[#This Row],[QTY/ CTN]]="","",TRUE)</f>
        <v/>
      </c>
      <c r="AS1009" s="39" t="str">
        <f ca="1">IF(NOTA[[#This Row],[ID_H]]="","",IF(NOTA[[#This Row],[Column3]]=TRUE,NOTA[[#This Row],[QTY/ CTN]],INDEX([3]!db[QTY/ CTN],NOTA[[#This Row],[//DB]])))</f>
        <v/>
      </c>
      <c r="AT10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9" s="39" t="str">
        <f ca="1">IF(NOTA[[#This Row],[ID_H]]="","",MATCH(NOTA[[#This Row],[NB NOTA_C_QTY]],[4]!db[NB NOTA_C_QTY+F],0))</f>
        <v/>
      </c>
      <c r="AV1009" s="55" t="str">
        <f ca="1">IF(NOTA[[#This Row],[NB NOTA_C_QTY]]="","",ROW()-2)</f>
        <v/>
      </c>
    </row>
    <row r="1010" spans="1:48" ht="20.100000000000001" customHeight="1" x14ac:dyDescent="0.25">
      <c r="A10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39" t="str">
        <f>IF(NOTA[[#This Row],[ID_P]]="","",MATCH(NOTA[[#This Row],[ID_P]],[1]!B_MSK[N_ID],0))</f>
        <v/>
      </c>
      <c r="D1010" s="39" t="str">
        <f ca="1">IF(NOTA[[#This Row],[NAMA BARANG]]="","",INDEX(NOTA[ID],MATCH(,INDIRECT(ADDRESS(ROW(NOTA[ID]),COLUMN(NOTA[ID]))&amp;":"&amp;ADDRESS(ROW(),COLUMN(NOTA[ID]))),-1)))</f>
        <v/>
      </c>
      <c r="E1010" s="47"/>
      <c r="H1010" s="48"/>
      <c r="N1010" s="39"/>
      <c r="Q1010" s="43"/>
      <c r="R1010" s="49"/>
      <c r="S1010" s="50"/>
      <c r="U1010" s="51"/>
      <c r="V1010" s="46"/>
      <c r="W1010" s="51" t="str">
        <f>IF(NOTA[[#This Row],[HARGA/ CTN]]="",NOTA[[#This Row],[JUMLAH_H]],NOTA[[#This Row],[HARGA/ CTN]]*IF(NOTA[[#This Row],[C]]="",0,NOTA[[#This Row],[C]]))</f>
        <v/>
      </c>
      <c r="X1010" s="51" t="str">
        <f>IF(NOTA[[#This Row],[JUMLAH]]="","",NOTA[[#This Row],[JUMLAH]]*NOTA[[#This Row],[DISC 1]])</f>
        <v/>
      </c>
      <c r="Y1010" s="51" t="str">
        <f>IF(NOTA[[#This Row],[JUMLAH]]="","",(NOTA[[#This Row],[JUMLAH]]-NOTA[[#This Row],[DISC 1-]])*NOTA[[#This Row],[DISC 2]])</f>
        <v/>
      </c>
      <c r="Z1010" s="51" t="str">
        <f>IF(NOTA[[#This Row],[JUMLAH]]="","",NOTA[[#This Row],[DISC 1-]]+NOTA[[#This Row],[DISC 2-]])</f>
        <v/>
      </c>
      <c r="AA1010" s="51" t="str">
        <f>IF(NOTA[[#This Row],[JUMLAH]]="","",NOTA[[#This Row],[JUMLAH]]-NOTA[[#This Row],[DISC]])</f>
        <v/>
      </c>
      <c r="AB1010" s="51"/>
      <c r="AC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51" t="str">
        <f>IF(OR(NOTA[[#This Row],[QTY]]="",NOTA[[#This Row],[HARGA SATUAN]]="",),"",NOTA[[#This Row],[QTY]]*NOTA[[#This Row],[HARGA SATUAN]])</f>
        <v/>
      </c>
      <c r="AG1010" s="40" t="str">
        <f ca="1">IF(NOTA[ID_H]="","",INDEX(NOTA[TANGGAL],MATCH(,INDIRECT(ADDRESS(ROW(NOTA[TANGGAL]),COLUMN(NOTA[TANGGAL]))&amp;":"&amp;ADDRESS(ROW(),COLUMN(NOTA[TANGGAL]))),-1)))</f>
        <v/>
      </c>
      <c r="AH1010" s="42" t="str">
        <f ca="1">IF(NOTA[[#This Row],[NAMA BARANG]]="","",INDEX(NOTA[SUPPLIER],MATCH(,INDIRECT(ADDRESS(ROW(NOTA[ID]),COLUMN(NOTA[ID]))&amp;":"&amp;ADDRESS(ROW(),COLUMN(NOTA[ID]))),-1)))</f>
        <v/>
      </c>
      <c r="AI1010" s="42" t="str">
        <f ca="1">IF(NOTA[[#This Row],[ID_H]]="","",IF(NOTA[[#This Row],[FAKTUR]]="",INDIRECT(ADDRESS(ROW()-1,COLUMN())),NOTA[[#This Row],[FAKTUR]]))</f>
        <v/>
      </c>
      <c r="AJ1010" s="39" t="str">
        <f ca="1">IF(NOTA[[#This Row],[ID]]="","",COUNTIF(NOTA[ID_H],NOTA[[#This Row],[ID_H]]))</f>
        <v/>
      </c>
      <c r="AK1010" s="39" t="str">
        <f ca="1">IF(NOTA[[#This Row],[TGL.NOTA]]="",IF(NOTA[[#This Row],[SUPPLIER_H]]="","",AK1009),MONTH(NOTA[[#This Row],[TGL.NOTA]]))</f>
        <v/>
      </c>
      <c r="AL1010" s="39" t="str">
        <f>LOWER(SUBSTITUTE(SUBSTITUTE(SUBSTITUTE(SUBSTITUTE(SUBSTITUTE(SUBSTITUTE(SUBSTITUTE(SUBSTITUTE(SUBSTITUTE(NOTA[NAMA BARANG]," ",),".",""),"-",""),"(",""),")",""),",",""),"/",""),"""",""),"+",""))</f>
        <v/>
      </c>
      <c r="AM10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39" t="str">
        <f>IF(NOTA[[#This Row],[CONCAT4]]="","",_xlfn.IFNA(MATCH(NOTA[[#This Row],[CONCAT4]],[2]!RAW[CONCAT_H],0),FALSE))</f>
        <v/>
      </c>
      <c r="AQ1010" s="39" t="str">
        <f>IF(NOTA[[#This Row],[CONCAT1]]="","",MATCH(NOTA[[#This Row],[CONCAT1]],[3]!db[NB NOTA_C],0))</f>
        <v/>
      </c>
      <c r="AR1010" s="39" t="str">
        <f>IF(NOTA[[#This Row],[QTY/ CTN]]="","",TRUE)</f>
        <v/>
      </c>
      <c r="AS1010" s="39" t="str">
        <f ca="1">IF(NOTA[[#This Row],[ID_H]]="","",IF(NOTA[[#This Row],[Column3]]=TRUE,NOTA[[#This Row],[QTY/ CTN]],INDEX([3]!db[QTY/ CTN],NOTA[[#This Row],[//DB]])))</f>
        <v/>
      </c>
      <c r="AT10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0" s="39" t="str">
        <f ca="1">IF(NOTA[[#This Row],[ID_H]]="","",MATCH(NOTA[[#This Row],[NB NOTA_C_QTY]],[4]!db[NB NOTA_C_QTY+F],0))</f>
        <v/>
      </c>
      <c r="AV1010" s="55" t="str">
        <f ca="1">IF(NOTA[[#This Row],[NB NOTA_C_QTY]]="","",ROW()-2)</f>
        <v/>
      </c>
    </row>
    <row r="1011" spans="1:48" ht="20.100000000000001" customHeight="1" x14ac:dyDescent="0.25">
      <c r="A10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39" t="str">
        <f>IF(NOTA[[#This Row],[ID_P]]="","",MATCH(NOTA[[#This Row],[ID_P]],[1]!B_MSK[N_ID],0))</f>
        <v/>
      </c>
      <c r="D1011" s="39" t="str">
        <f ca="1">IF(NOTA[[#This Row],[NAMA BARANG]]="","",INDEX(NOTA[ID],MATCH(,INDIRECT(ADDRESS(ROW(NOTA[ID]),COLUMN(NOTA[ID]))&amp;":"&amp;ADDRESS(ROW(),COLUMN(NOTA[ID]))),-1)))</f>
        <v/>
      </c>
      <c r="E1011" s="47"/>
      <c r="H1011" s="48"/>
      <c r="N1011" s="39"/>
      <c r="Q1011" s="43"/>
      <c r="R1011" s="49"/>
      <c r="S1011" s="50"/>
      <c r="U1011" s="51"/>
      <c r="V1011" s="46"/>
      <c r="W1011" s="51" t="str">
        <f>IF(NOTA[[#This Row],[HARGA/ CTN]]="",NOTA[[#This Row],[JUMLAH_H]],NOTA[[#This Row],[HARGA/ CTN]]*IF(NOTA[[#This Row],[C]]="",0,NOTA[[#This Row],[C]]))</f>
        <v/>
      </c>
      <c r="X1011" s="51" t="str">
        <f>IF(NOTA[[#This Row],[JUMLAH]]="","",NOTA[[#This Row],[JUMLAH]]*NOTA[[#This Row],[DISC 1]])</f>
        <v/>
      </c>
      <c r="Y1011" s="51" t="str">
        <f>IF(NOTA[[#This Row],[JUMLAH]]="","",(NOTA[[#This Row],[JUMLAH]]-NOTA[[#This Row],[DISC 1-]])*NOTA[[#This Row],[DISC 2]])</f>
        <v/>
      </c>
      <c r="Z1011" s="51" t="str">
        <f>IF(NOTA[[#This Row],[JUMLAH]]="","",NOTA[[#This Row],[DISC 1-]]+NOTA[[#This Row],[DISC 2-]])</f>
        <v/>
      </c>
      <c r="AA1011" s="51" t="str">
        <f>IF(NOTA[[#This Row],[JUMLAH]]="","",NOTA[[#This Row],[JUMLAH]]-NOTA[[#This Row],[DISC]])</f>
        <v/>
      </c>
      <c r="AB1011" s="51"/>
      <c r="AC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51" t="str">
        <f>IF(OR(NOTA[[#This Row],[QTY]]="",NOTA[[#This Row],[HARGA SATUAN]]="",),"",NOTA[[#This Row],[QTY]]*NOTA[[#This Row],[HARGA SATUAN]])</f>
        <v/>
      </c>
      <c r="AG1011" s="40" t="str">
        <f ca="1">IF(NOTA[ID_H]="","",INDEX(NOTA[TANGGAL],MATCH(,INDIRECT(ADDRESS(ROW(NOTA[TANGGAL]),COLUMN(NOTA[TANGGAL]))&amp;":"&amp;ADDRESS(ROW(),COLUMN(NOTA[TANGGAL]))),-1)))</f>
        <v/>
      </c>
      <c r="AH1011" s="42" t="str">
        <f ca="1">IF(NOTA[[#This Row],[NAMA BARANG]]="","",INDEX(NOTA[SUPPLIER],MATCH(,INDIRECT(ADDRESS(ROW(NOTA[ID]),COLUMN(NOTA[ID]))&amp;":"&amp;ADDRESS(ROW(),COLUMN(NOTA[ID]))),-1)))</f>
        <v/>
      </c>
      <c r="AI1011" s="42" t="str">
        <f ca="1">IF(NOTA[[#This Row],[ID_H]]="","",IF(NOTA[[#This Row],[FAKTUR]]="",INDIRECT(ADDRESS(ROW()-1,COLUMN())),NOTA[[#This Row],[FAKTUR]]))</f>
        <v/>
      </c>
      <c r="AJ1011" s="39" t="str">
        <f ca="1">IF(NOTA[[#This Row],[ID]]="","",COUNTIF(NOTA[ID_H],NOTA[[#This Row],[ID_H]]))</f>
        <v/>
      </c>
      <c r="AK1011" s="39" t="str">
        <f ca="1">IF(NOTA[[#This Row],[TGL.NOTA]]="",IF(NOTA[[#This Row],[SUPPLIER_H]]="","",AK1010),MONTH(NOTA[[#This Row],[TGL.NOTA]]))</f>
        <v/>
      </c>
      <c r="AL1011" s="39" t="str">
        <f>LOWER(SUBSTITUTE(SUBSTITUTE(SUBSTITUTE(SUBSTITUTE(SUBSTITUTE(SUBSTITUTE(SUBSTITUTE(SUBSTITUTE(SUBSTITUTE(NOTA[NAMA BARANG]," ",),".",""),"-",""),"(",""),")",""),",",""),"/",""),"""",""),"+",""))</f>
        <v/>
      </c>
      <c r="AM10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39" t="str">
        <f>IF(NOTA[[#This Row],[CONCAT4]]="","",_xlfn.IFNA(MATCH(NOTA[[#This Row],[CONCAT4]],[2]!RAW[CONCAT_H],0),FALSE))</f>
        <v/>
      </c>
      <c r="AQ1011" s="39" t="str">
        <f>IF(NOTA[[#This Row],[CONCAT1]]="","",MATCH(NOTA[[#This Row],[CONCAT1]],[3]!db[NB NOTA_C],0))</f>
        <v/>
      </c>
      <c r="AR1011" s="39" t="str">
        <f>IF(NOTA[[#This Row],[QTY/ CTN]]="","",TRUE)</f>
        <v/>
      </c>
      <c r="AS1011" s="39" t="str">
        <f ca="1">IF(NOTA[[#This Row],[ID_H]]="","",IF(NOTA[[#This Row],[Column3]]=TRUE,NOTA[[#This Row],[QTY/ CTN]],INDEX([3]!db[QTY/ CTN],NOTA[[#This Row],[//DB]])))</f>
        <v/>
      </c>
      <c r="AT10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1" s="39" t="str">
        <f ca="1">IF(NOTA[[#This Row],[ID_H]]="","",MATCH(NOTA[[#This Row],[NB NOTA_C_QTY]],[4]!db[NB NOTA_C_QTY+F],0))</f>
        <v/>
      </c>
      <c r="AV1011" s="55" t="str">
        <f ca="1">IF(NOTA[[#This Row],[NB NOTA_C_QTY]]="","",ROW()-2)</f>
        <v/>
      </c>
    </row>
    <row r="1012" spans="1:48" ht="20.100000000000001" customHeight="1" x14ac:dyDescent="0.25">
      <c r="A10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39" t="str">
        <f>IF(NOTA[[#This Row],[ID_P]]="","",MATCH(NOTA[[#This Row],[ID_P]],[1]!B_MSK[N_ID],0))</f>
        <v/>
      </c>
      <c r="D1012" s="39" t="str">
        <f ca="1">IF(NOTA[[#This Row],[NAMA BARANG]]="","",INDEX(NOTA[ID],MATCH(,INDIRECT(ADDRESS(ROW(NOTA[ID]),COLUMN(NOTA[ID]))&amp;":"&amp;ADDRESS(ROW(),COLUMN(NOTA[ID]))),-1)))</f>
        <v/>
      </c>
      <c r="E1012" s="47"/>
      <c r="H1012" s="48"/>
      <c r="N1012" s="39"/>
      <c r="Q1012" s="43"/>
      <c r="R1012" s="49"/>
      <c r="S1012" s="50"/>
      <c r="U1012" s="51"/>
      <c r="V1012" s="46"/>
      <c r="W1012" s="51" t="str">
        <f>IF(NOTA[[#This Row],[HARGA/ CTN]]="",NOTA[[#This Row],[JUMLAH_H]],NOTA[[#This Row],[HARGA/ CTN]]*IF(NOTA[[#This Row],[C]]="",0,NOTA[[#This Row],[C]]))</f>
        <v/>
      </c>
      <c r="X1012" s="51" t="str">
        <f>IF(NOTA[[#This Row],[JUMLAH]]="","",NOTA[[#This Row],[JUMLAH]]*NOTA[[#This Row],[DISC 1]])</f>
        <v/>
      </c>
      <c r="Y1012" s="51" t="str">
        <f>IF(NOTA[[#This Row],[JUMLAH]]="","",(NOTA[[#This Row],[JUMLAH]]-NOTA[[#This Row],[DISC 1-]])*NOTA[[#This Row],[DISC 2]])</f>
        <v/>
      </c>
      <c r="Z1012" s="51" t="str">
        <f>IF(NOTA[[#This Row],[JUMLAH]]="","",NOTA[[#This Row],[DISC 1-]]+NOTA[[#This Row],[DISC 2-]])</f>
        <v/>
      </c>
      <c r="AA1012" s="51" t="str">
        <f>IF(NOTA[[#This Row],[JUMLAH]]="","",NOTA[[#This Row],[JUMLAH]]-NOTA[[#This Row],[DISC]])</f>
        <v/>
      </c>
      <c r="AB1012" s="51"/>
      <c r="AC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51" t="str">
        <f>IF(OR(NOTA[[#This Row],[QTY]]="",NOTA[[#This Row],[HARGA SATUAN]]="",),"",NOTA[[#This Row],[QTY]]*NOTA[[#This Row],[HARGA SATUAN]])</f>
        <v/>
      </c>
      <c r="AG1012" s="40" t="str">
        <f ca="1">IF(NOTA[ID_H]="","",INDEX(NOTA[TANGGAL],MATCH(,INDIRECT(ADDRESS(ROW(NOTA[TANGGAL]),COLUMN(NOTA[TANGGAL]))&amp;":"&amp;ADDRESS(ROW(),COLUMN(NOTA[TANGGAL]))),-1)))</f>
        <v/>
      </c>
      <c r="AH1012" s="42" t="str">
        <f ca="1">IF(NOTA[[#This Row],[NAMA BARANG]]="","",INDEX(NOTA[SUPPLIER],MATCH(,INDIRECT(ADDRESS(ROW(NOTA[ID]),COLUMN(NOTA[ID]))&amp;":"&amp;ADDRESS(ROW(),COLUMN(NOTA[ID]))),-1)))</f>
        <v/>
      </c>
      <c r="AI1012" s="42" t="str">
        <f ca="1">IF(NOTA[[#This Row],[ID_H]]="","",IF(NOTA[[#This Row],[FAKTUR]]="",INDIRECT(ADDRESS(ROW()-1,COLUMN())),NOTA[[#This Row],[FAKTUR]]))</f>
        <v/>
      </c>
      <c r="AJ1012" s="39" t="str">
        <f ca="1">IF(NOTA[[#This Row],[ID]]="","",COUNTIF(NOTA[ID_H],NOTA[[#This Row],[ID_H]]))</f>
        <v/>
      </c>
      <c r="AK1012" s="39" t="str">
        <f ca="1">IF(NOTA[[#This Row],[TGL.NOTA]]="",IF(NOTA[[#This Row],[SUPPLIER_H]]="","",AK1011),MONTH(NOTA[[#This Row],[TGL.NOTA]]))</f>
        <v/>
      </c>
      <c r="AL1012" s="39" t="str">
        <f>LOWER(SUBSTITUTE(SUBSTITUTE(SUBSTITUTE(SUBSTITUTE(SUBSTITUTE(SUBSTITUTE(SUBSTITUTE(SUBSTITUTE(SUBSTITUTE(NOTA[NAMA BARANG]," ",),".",""),"-",""),"(",""),")",""),",",""),"/",""),"""",""),"+",""))</f>
        <v/>
      </c>
      <c r="AM10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39" t="str">
        <f>IF(NOTA[[#This Row],[CONCAT4]]="","",_xlfn.IFNA(MATCH(NOTA[[#This Row],[CONCAT4]],[2]!RAW[CONCAT_H],0),FALSE))</f>
        <v/>
      </c>
      <c r="AQ1012" s="39" t="str">
        <f>IF(NOTA[[#This Row],[CONCAT1]]="","",MATCH(NOTA[[#This Row],[CONCAT1]],[3]!db[NB NOTA_C],0))</f>
        <v/>
      </c>
      <c r="AR1012" s="39" t="str">
        <f>IF(NOTA[[#This Row],[QTY/ CTN]]="","",TRUE)</f>
        <v/>
      </c>
      <c r="AS1012" s="39" t="str">
        <f ca="1">IF(NOTA[[#This Row],[ID_H]]="","",IF(NOTA[[#This Row],[Column3]]=TRUE,NOTA[[#This Row],[QTY/ CTN]],INDEX([3]!db[QTY/ CTN],NOTA[[#This Row],[//DB]])))</f>
        <v/>
      </c>
      <c r="AT10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2" s="39" t="str">
        <f ca="1">IF(NOTA[[#This Row],[ID_H]]="","",MATCH(NOTA[[#This Row],[NB NOTA_C_QTY]],[4]!db[NB NOTA_C_QTY+F],0))</f>
        <v/>
      </c>
      <c r="AV1012" s="55" t="str">
        <f ca="1">IF(NOTA[[#This Row],[NB NOTA_C_QTY]]="","",ROW()-2)</f>
        <v/>
      </c>
    </row>
    <row r="1013" spans="1:48" ht="20.100000000000001" customHeight="1" x14ac:dyDescent="0.25">
      <c r="A10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39" t="str">
        <f>IF(NOTA[[#This Row],[ID_P]]="","",MATCH(NOTA[[#This Row],[ID_P]],[1]!B_MSK[N_ID],0))</f>
        <v/>
      </c>
      <c r="D1013" s="39" t="str">
        <f ca="1">IF(NOTA[[#This Row],[NAMA BARANG]]="","",INDEX(NOTA[ID],MATCH(,INDIRECT(ADDRESS(ROW(NOTA[ID]),COLUMN(NOTA[ID]))&amp;":"&amp;ADDRESS(ROW(),COLUMN(NOTA[ID]))),-1)))</f>
        <v/>
      </c>
      <c r="E1013" s="47"/>
      <c r="H1013" s="48"/>
      <c r="N1013" s="39"/>
      <c r="Q1013" s="43"/>
      <c r="R1013" s="49"/>
      <c r="S1013" s="50"/>
      <c r="U1013" s="51"/>
      <c r="V1013" s="46"/>
      <c r="W1013" s="51" t="str">
        <f>IF(NOTA[[#This Row],[HARGA/ CTN]]="",NOTA[[#This Row],[JUMLAH_H]],NOTA[[#This Row],[HARGA/ CTN]]*IF(NOTA[[#This Row],[C]]="",0,NOTA[[#This Row],[C]]))</f>
        <v/>
      </c>
      <c r="X1013" s="51" t="str">
        <f>IF(NOTA[[#This Row],[JUMLAH]]="","",NOTA[[#This Row],[JUMLAH]]*NOTA[[#This Row],[DISC 1]])</f>
        <v/>
      </c>
      <c r="Y1013" s="51" t="str">
        <f>IF(NOTA[[#This Row],[JUMLAH]]="","",(NOTA[[#This Row],[JUMLAH]]-NOTA[[#This Row],[DISC 1-]])*NOTA[[#This Row],[DISC 2]])</f>
        <v/>
      </c>
      <c r="Z1013" s="51" t="str">
        <f>IF(NOTA[[#This Row],[JUMLAH]]="","",NOTA[[#This Row],[DISC 1-]]+NOTA[[#This Row],[DISC 2-]])</f>
        <v/>
      </c>
      <c r="AA1013" s="51" t="str">
        <f>IF(NOTA[[#This Row],[JUMLAH]]="","",NOTA[[#This Row],[JUMLAH]]-NOTA[[#This Row],[DISC]])</f>
        <v/>
      </c>
      <c r="AB1013" s="51"/>
      <c r="AC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3" s="51" t="str">
        <f>IF(OR(NOTA[[#This Row],[QTY]]="",NOTA[[#This Row],[HARGA SATUAN]]="",),"",NOTA[[#This Row],[QTY]]*NOTA[[#This Row],[HARGA SATUAN]])</f>
        <v/>
      </c>
      <c r="AG1013" s="40" t="str">
        <f ca="1">IF(NOTA[ID_H]="","",INDEX(NOTA[TANGGAL],MATCH(,INDIRECT(ADDRESS(ROW(NOTA[TANGGAL]),COLUMN(NOTA[TANGGAL]))&amp;":"&amp;ADDRESS(ROW(),COLUMN(NOTA[TANGGAL]))),-1)))</f>
        <v/>
      </c>
      <c r="AH1013" s="42" t="str">
        <f ca="1">IF(NOTA[[#This Row],[NAMA BARANG]]="","",INDEX(NOTA[SUPPLIER],MATCH(,INDIRECT(ADDRESS(ROW(NOTA[ID]),COLUMN(NOTA[ID]))&amp;":"&amp;ADDRESS(ROW(),COLUMN(NOTA[ID]))),-1)))</f>
        <v/>
      </c>
      <c r="AI1013" s="42" t="str">
        <f ca="1">IF(NOTA[[#This Row],[ID_H]]="","",IF(NOTA[[#This Row],[FAKTUR]]="",INDIRECT(ADDRESS(ROW()-1,COLUMN())),NOTA[[#This Row],[FAKTUR]]))</f>
        <v/>
      </c>
      <c r="AJ1013" s="39" t="str">
        <f ca="1">IF(NOTA[[#This Row],[ID]]="","",COUNTIF(NOTA[ID_H],NOTA[[#This Row],[ID_H]]))</f>
        <v/>
      </c>
      <c r="AK1013" s="39" t="str">
        <f ca="1">IF(NOTA[[#This Row],[TGL.NOTA]]="",IF(NOTA[[#This Row],[SUPPLIER_H]]="","",AK1012),MONTH(NOTA[[#This Row],[TGL.NOTA]]))</f>
        <v/>
      </c>
      <c r="AL1013" s="39" t="str">
        <f>LOWER(SUBSTITUTE(SUBSTITUTE(SUBSTITUTE(SUBSTITUTE(SUBSTITUTE(SUBSTITUTE(SUBSTITUTE(SUBSTITUTE(SUBSTITUTE(NOTA[NAMA BARANG]," ",),".",""),"-",""),"(",""),")",""),",",""),"/",""),"""",""),"+",""))</f>
        <v/>
      </c>
      <c r="AM10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39" t="str">
        <f>IF(NOTA[[#This Row],[CONCAT4]]="","",_xlfn.IFNA(MATCH(NOTA[[#This Row],[CONCAT4]],[2]!RAW[CONCAT_H],0),FALSE))</f>
        <v/>
      </c>
      <c r="AQ1013" s="39" t="str">
        <f>IF(NOTA[[#This Row],[CONCAT1]]="","",MATCH(NOTA[[#This Row],[CONCAT1]],[3]!db[NB NOTA_C],0))</f>
        <v/>
      </c>
      <c r="AR1013" s="39" t="str">
        <f>IF(NOTA[[#This Row],[QTY/ CTN]]="","",TRUE)</f>
        <v/>
      </c>
      <c r="AS1013" s="39" t="str">
        <f ca="1">IF(NOTA[[#This Row],[ID_H]]="","",IF(NOTA[[#This Row],[Column3]]=TRUE,NOTA[[#This Row],[QTY/ CTN]],INDEX([3]!db[QTY/ CTN],NOTA[[#This Row],[//DB]])))</f>
        <v/>
      </c>
      <c r="AT10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3" s="39" t="str">
        <f ca="1">IF(NOTA[[#This Row],[ID_H]]="","",MATCH(NOTA[[#This Row],[NB NOTA_C_QTY]],[4]!db[NB NOTA_C_QTY+F],0))</f>
        <v/>
      </c>
      <c r="AV1013" s="55" t="str">
        <f ca="1">IF(NOTA[[#This Row],[NB NOTA_C_QTY]]="","",ROW()-2)</f>
        <v/>
      </c>
    </row>
    <row r="1014" spans="1:48" ht="20.100000000000001" customHeight="1" x14ac:dyDescent="0.25">
      <c r="A10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39" t="str">
        <f>IF(NOTA[[#This Row],[ID_P]]="","",MATCH(NOTA[[#This Row],[ID_P]],[1]!B_MSK[N_ID],0))</f>
        <v/>
      </c>
      <c r="D1014" s="39" t="str">
        <f ca="1">IF(NOTA[[#This Row],[NAMA BARANG]]="","",INDEX(NOTA[ID],MATCH(,INDIRECT(ADDRESS(ROW(NOTA[ID]),COLUMN(NOTA[ID]))&amp;":"&amp;ADDRESS(ROW(),COLUMN(NOTA[ID]))),-1)))</f>
        <v/>
      </c>
      <c r="E1014" s="47"/>
      <c r="H1014" s="48"/>
      <c r="N1014" s="39"/>
      <c r="Q1014" s="43"/>
      <c r="R1014" s="49"/>
      <c r="S1014" s="50"/>
      <c r="U1014" s="51"/>
      <c r="V1014" s="46"/>
      <c r="W1014" s="51" t="str">
        <f>IF(NOTA[[#This Row],[HARGA/ CTN]]="",NOTA[[#This Row],[JUMLAH_H]],NOTA[[#This Row],[HARGA/ CTN]]*IF(NOTA[[#This Row],[C]]="",0,NOTA[[#This Row],[C]]))</f>
        <v/>
      </c>
      <c r="X1014" s="51" t="str">
        <f>IF(NOTA[[#This Row],[JUMLAH]]="","",NOTA[[#This Row],[JUMLAH]]*NOTA[[#This Row],[DISC 1]])</f>
        <v/>
      </c>
      <c r="Y1014" s="51" t="str">
        <f>IF(NOTA[[#This Row],[JUMLAH]]="","",(NOTA[[#This Row],[JUMLAH]]-NOTA[[#This Row],[DISC 1-]])*NOTA[[#This Row],[DISC 2]])</f>
        <v/>
      </c>
      <c r="Z1014" s="51" t="str">
        <f>IF(NOTA[[#This Row],[JUMLAH]]="","",NOTA[[#This Row],[DISC 1-]]+NOTA[[#This Row],[DISC 2-]])</f>
        <v/>
      </c>
      <c r="AA1014" s="51" t="str">
        <f>IF(NOTA[[#This Row],[JUMLAH]]="","",NOTA[[#This Row],[JUMLAH]]-NOTA[[#This Row],[DISC]])</f>
        <v/>
      </c>
      <c r="AB1014" s="51"/>
      <c r="AC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51" t="str">
        <f>IF(OR(NOTA[[#This Row],[QTY]]="",NOTA[[#This Row],[HARGA SATUAN]]="",),"",NOTA[[#This Row],[QTY]]*NOTA[[#This Row],[HARGA SATUAN]])</f>
        <v/>
      </c>
      <c r="AG1014" s="40" t="str">
        <f ca="1">IF(NOTA[ID_H]="","",INDEX(NOTA[TANGGAL],MATCH(,INDIRECT(ADDRESS(ROW(NOTA[TANGGAL]),COLUMN(NOTA[TANGGAL]))&amp;":"&amp;ADDRESS(ROW(),COLUMN(NOTA[TANGGAL]))),-1)))</f>
        <v/>
      </c>
      <c r="AH1014" s="42" t="str">
        <f ca="1">IF(NOTA[[#This Row],[NAMA BARANG]]="","",INDEX(NOTA[SUPPLIER],MATCH(,INDIRECT(ADDRESS(ROW(NOTA[ID]),COLUMN(NOTA[ID]))&amp;":"&amp;ADDRESS(ROW(),COLUMN(NOTA[ID]))),-1)))</f>
        <v/>
      </c>
      <c r="AI1014" s="42" t="str">
        <f ca="1">IF(NOTA[[#This Row],[ID_H]]="","",IF(NOTA[[#This Row],[FAKTUR]]="",INDIRECT(ADDRESS(ROW()-1,COLUMN())),NOTA[[#This Row],[FAKTUR]]))</f>
        <v/>
      </c>
      <c r="AJ1014" s="39" t="str">
        <f ca="1">IF(NOTA[[#This Row],[ID]]="","",COUNTIF(NOTA[ID_H],NOTA[[#This Row],[ID_H]]))</f>
        <v/>
      </c>
      <c r="AK1014" s="39" t="str">
        <f ca="1">IF(NOTA[[#This Row],[TGL.NOTA]]="",IF(NOTA[[#This Row],[SUPPLIER_H]]="","",AK1013),MONTH(NOTA[[#This Row],[TGL.NOTA]]))</f>
        <v/>
      </c>
      <c r="AL1014" s="39" t="str">
        <f>LOWER(SUBSTITUTE(SUBSTITUTE(SUBSTITUTE(SUBSTITUTE(SUBSTITUTE(SUBSTITUTE(SUBSTITUTE(SUBSTITUTE(SUBSTITUTE(NOTA[NAMA BARANG]," ",),".",""),"-",""),"(",""),")",""),",",""),"/",""),"""",""),"+",""))</f>
        <v/>
      </c>
      <c r="AM10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39" t="str">
        <f>IF(NOTA[[#This Row],[CONCAT4]]="","",_xlfn.IFNA(MATCH(NOTA[[#This Row],[CONCAT4]],[2]!RAW[CONCAT_H],0),FALSE))</f>
        <v/>
      </c>
      <c r="AQ1014" s="39" t="str">
        <f>IF(NOTA[[#This Row],[CONCAT1]]="","",MATCH(NOTA[[#This Row],[CONCAT1]],[3]!db[NB NOTA_C],0))</f>
        <v/>
      </c>
      <c r="AR1014" s="39" t="str">
        <f>IF(NOTA[[#This Row],[QTY/ CTN]]="","",TRUE)</f>
        <v/>
      </c>
      <c r="AS1014" s="39" t="str">
        <f ca="1">IF(NOTA[[#This Row],[ID_H]]="","",IF(NOTA[[#This Row],[Column3]]=TRUE,NOTA[[#This Row],[QTY/ CTN]],INDEX([3]!db[QTY/ CTN],NOTA[[#This Row],[//DB]])))</f>
        <v/>
      </c>
      <c r="AT10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4" s="39" t="str">
        <f ca="1">IF(NOTA[[#This Row],[ID_H]]="","",MATCH(NOTA[[#This Row],[NB NOTA_C_QTY]],[4]!db[NB NOTA_C_QTY+F],0))</f>
        <v/>
      </c>
      <c r="AV1014" s="55" t="str">
        <f ca="1">IF(NOTA[[#This Row],[NB NOTA_C_QTY]]="","",ROW()-2)</f>
        <v/>
      </c>
    </row>
    <row r="1015" spans="1:48" ht="20.100000000000001" customHeight="1" x14ac:dyDescent="0.25">
      <c r="A10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39" t="str">
        <f>IF(NOTA[[#This Row],[ID_P]]="","",MATCH(NOTA[[#This Row],[ID_P]],[1]!B_MSK[N_ID],0))</f>
        <v/>
      </c>
      <c r="D1015" s="39" t="str">
        <f ca="1">IF(NOTA[[#This Row],[NAMA BARANG]]="","",INDEX(NOTA[ID],MATCH(,INDIRECT(ADDRESS(ROW(NOTA[ID]),COLUMN(NOTA[ID]))&amp;":"&amp;ADDRESS(ROW(),COLUMN(NOTA[ID]))),-1)))</f>
        <v/>
      </c>
      <c r="E1015" s="47"/>
      <c r="H1015" s="48"/>
      <c r="N1015" s="39"/>
      <c r="Q1015" s="43"/>
      <c r="R1015" s="49"/>
      <c r="S1015" s="50"/>
      <c r="U1015" s="51"/>
      <c r="V1015" s="46"/>
      <c r="W1015" s="51" t="str">
        <f>IF(NOTA[[#This Row],[HARGA/ CTN]]="",NOTA[[#This Row],[JUMLAH_H]],NOTA[[#This Row],[HARGA/ CTN]]*IF(NOTA[[#This Row],[C]]="",0,NOTA[[#This Row],[C]]))</f>
        <v/>
      </c>
      <c r="X1015" s="51" t="str">
        <f>IF(NOTA[[#This Row],[JUMLAH]]="","",NOTA[[#This Row],[JUMLAH]]*NOTA[[#This Row],[DISC 1]])</f>
        <v/>
      </c>
      <c r="Y1015" s="51" t="str">
        <f>IF(NOTA[[#This Row],[JUMLAH]]="","",(NOTA[[#This Row],[JUMLAH]]-NOTA[[#This Row],[DISC 1-]])*NOTA[[#This Row],[DISC 2]])</f>
        <v/>
      </c>
      <c r="Z1015" s="51" t="str">
        <f>IF(NOTA[[#This Row],[JUMLAH]]="","",NOTA[[#This Row],[DISC 1-]]+NOTA[[#This Row],[DISC 2-]])</f>
        <v/>
      </c>
      <c r="AA1015" s="51" t="str">
        <f>IF(NOTA[[#This Row],[JUMLAH]]="","",NOTA[[#This Row],[JUMLAH]]-NOTA[[#This Row],[DISC]])</f>
        <v/>
      </c>
      <c r="AB1015" s="51"/>
      <c r="AC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5" s="51" t="str">
        <f>IF(OR(NOTA[[#This Row],[QTY]]="",NOTA[[#This Row],[HARGA SATUAN]]="",),"",NOTA[[#This Row],[QTY]]*NOTA[[#This Row],[HARGA SATUAN]])</f>
        <v/>
      </c>
      <c r="AG1015" s="40" t="str">
        <f ca="1">IF(NOTA[ID_H]="","",INDEX(NOTA[TANGGAL],MATCH(,INDIRECT(ADDRESS(ROW(NOTA[TANGGAL]),COLUMN(NOTA[TANGGAL]))&amp;":"&amp;ADDRESS(ROW(),COLUMN(NOTA[TANGGAL]))),-1)))</f>
        <v/>
      </c>
      <c r="AH1015" s="42" t="str">
        <f ca="1">IF(NOTA[[#This Row],[NAMA BARANG]]="","",INDEX(NOTA[SUPPLIER],MATCH(,INDIRECT(ADDRESS(ROW(NOTA[ID]),COLUMN(NOTA[ID]))&amp;":"&amp;ADDRESS(ROW(),COLUMN(NOTA[ID]))),-1)))</f>
        <v/>
      </c>
      <c r="AI1015" s="42" t="str">
        <f ca="1">IF(NOTA[[#This Row],[ID_H]]="","",IF(NOTA[[#This Row],[FAKTUR]]="",INDIRECT(ADDRESS(ROW()-1,COLUMN())),NOTA[[#This Row],[FAKTUR]]))</f>
        <v/>
      </c>
      <c r="AJ1015" s="39" t="str">
        <f ca="1">IF(NOTA[[#This Row],[ID]]="","",COUNTIF(NOTA[ID_H],NOTA[[#This Row],[ID_H]]))</f>
        <v/>
      </c>
      <c r="AK1015" s="39" t="str">
        <f ca="1">IF(NOTA[[#This Row],[TGL.NOTA]]="",IF(NOTA[[#This Row],[SUPPLIER_H]]="","",AK1014),MONTH(NOTA[[#This Row],[TGL.NOTA]]))</f>
        <v/>
      </c>
      <c r="AL1015" s="39" t="str">
        <f>LOWER(SUBSTITUTE(SUBSTITUTE(SUBSTITUTE(SUBSTITUTE(SUBSTITUTE(SUBSTITUTE(SUBSTITUTE(SUBSTITUTE(SUBSTITUTE(NOTA[NAMA BARANG]," ",),".",""),"-",""),"(",""),")",""),",",""),"/",""),"""",""),"+",""))</f>
        <v/>
      </c>
      <c r="AM10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5" s="39" t="str">
        <f>IF(NOTA[[#This Row],[CONCAT4]]="","",_xlfn.IFNA(MATCH(NOTA[[#This Row],[CONCAT4]],[2]!RAW[CONCAT_H],0),FALSE))</f>
        <v/>
      </c>
      <c r="AQ1015" s="39" t="str">
        <f>IF(NOTA[[#This Row],[CONCAT1]]="","",MATCH(NOTA[[#This Row],[CONCAT1]],[3]!db[NB NOTA_C],0))</f>
        <v/>
      </c>
      <c r="AR1015" s="39" t="str">
        <f>IF(NOTA[[#This Row],[QTY/ CTN]]="","",TRUE)</f>
        <v/>
      </c>
      <c r="AS1015" s="39" t="str">
        <f ca="1">IF(NOTA[[#This Row],[ID_H]]="","",IF(NOTA[[#This Row],[Column3]]=TRUE,NOTA[[#This Row],[QTY/ CTN]],INDEX([3]!db[QTY/ CTN],NOTA[[#This Row],[//DB]])))</f>
        <v/>
      </c>
      <c r="AT10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5" s="39" t="str">
        <f ca="1">IF(NOTA[[#This Row],[ID_H]]="","",MATCH(NOTA[[#This Row],[NB NOTA_C_QTY]],[4]!db[NB NOTA_C_QTY+F],0))</f>
        <v/>
      </c>
      <c r="AV1015" s="55" t="str">
        <f ca="1">IF(NOTA[[#This Row],[NB NOTA_C_QTY]]="","",ROW()-2)</f>
        <v/>
      </c>
    </row>
    <row r="1016" spans="1:48" ht="20.100000000000001" customHeight="1" x14ac:dyDescent="0.25">
      <c r="A10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39" t="str">
        <f>IF(NOTA[[#This Row],[ID_P]]="","",MATCH(NOTA[[#This Row],[ID_P]],[1]!B_MSK[N_ID],0))</f>
        <v/>
      </c>
      <c r="D1016" s="39" t="str">
        <f ca="1">IF(NOTA[[#This Row],[NAMA BARANG]]="","",INDEX(NOTA[ID],MATCH(,INDIRECT(ADDRESS(ROW(NOTA[ID]),COLUMN(NOTA[ID]))&amp;":"&amp;ADDRESS(ROW(),COLUMN(NOTA[ID]))),-1)))</f>
        <v/>
      </c>
      <c r="E1016" s="47"/>
      <c r="H1016" s="48"/>
      <c r="N1016" s="39"/>
      <c r="Q1016" s="43"/>
      <c r="R1016" s="49"/>
      <c r="S1016" s="50"/>
      <c r="U1016" s="51"/>
      <c r="V1016" s="46"/>
      <c r="W1016" s="51" t="str">
        <f>IF(NOTA[[#This Row],[HARGA/ CTN]]="",NOTA[[#This Row],[JUMLAH_H]],NOTA[[#This Row],[HARGA/ CTN]]*IF(NOTA[[#This Row],[C]]="",0,NOTA[[#This Row],[C]]))</f>
        <v/>
      </c>
      <c r="X1016" s="51" t="str">
        <f>IF(NOTA[[#This Row],[JUMLAH]]="","",NOTA[[#This Row],[JUMLAH]]*NOTA[[#This Row],[DISC 1]])</f>
        <v/>
      </c>
      <c r="Y1016" s="51" t="str">
        <f>IF(NOTA[[#This Row],[JUMLAH]]="","",(NOTA[[#This Row],[JUMLAH]]-NOTA[[#This Row],[DISC 1-]])*NOTA[[#This Row],[DISC 2]])</f>
        <v/>
      </c>
      <c r="Z1016" s="51" t="str">
        <f>IF(NOTA[[#This Row],[JUMLAH]]="","",NOTA[[#This Row],[DISC 1-]]+NOTA[[#This Row],[DISC 2-]])</f>
        <v/>
      </c>
      <c r="AA1016" s="51" t="str">
        <f>IF(NOTA[[#This Row],[JUMLAH]]="","",NOTA[[#This Row],[JUMLAH]]-NOTA[[#This Row],[DISC]])</f>
        <v/>
      </c>
      <c r="AB1016" s="51"/>
      <c r="AC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6" s="51" t="str">
        <f>IF(OR(NOTA[[#This Row],[QTY]]="",NOTA[[#This Row],[HARGA SATUAN]]="",),"",NOTA[[#This Row],[QTY]]*NOTA[[#This Row],[HARGA SATUAN]])</f>
        <v/>
      </c>
      <c r="AG1016" s="40" t="str">
        <f ca="1">IF(NOTA[ID_H]="","",INDEX(NOTA[TANGGAL],MATCH(,INDIRECT(ADDRESS(ROW(NOTA[TANGGAL]),COLUMN(NOTA[TANGGAL]))&amp;":"&amp;ADDRESS(ROW(),COLUMN(NOTA[TANGGAL]))),-1)))</f>
        <v/>
      </c>
      <c r="AH1016" s="42" t="str">
        <f ca="1">IF(NOTA[[#This Row],[NAMA BARANG]]="","",INDEX(NOTA[SUPPLIER],MATCH(,INDIRECT(ADDRESS(ROW(NOTA[ID]),COLUMN(NOTA[ID]))&amp;":"&amp;ADDRESS(ROW(),COLUMN(NOTA[ID]))),-1)))</f>
        <v/>
      </c>
      <c r="AI1016" s="42" t="str">
        <f ca="1">IF(NOTA[[#This Row],[ID_H]]="","",IF(NOTA[[#This Row],[FAKTUR]]="",INDIRECT(ADDRESS(ROW()-1,COLUMN())),NOTA[[#This Row],[FAKTUR]]))</f>
        <v/>
      </c>
      <c r="AJ1016" s="39" t="str">
        <f ca="1">IF(NOTA[[#This Row],[ID]]="","",COUNTIF(NOTA[ID_H],NOTA[[#This Row],[ID_H]]))</f>
        <v/>
      </c>
      <c r="AK1016" s="39" t="str">
        <f ca="1">IF(NOTA[[#This Row],[TGL.NOTA]]="",IF(NOTA[[#This Row],[SUPPLIER_H]]="","",AK1015),MONTH(NOTA[[#This Row],[TGL.NOTA]]))</f>
        <v/>
      </c>
      <c r="AL1016" s="39" t="str">
        <f>LOWER(SUBSTITUTE(SUBSTITUTE(SUBSTITUTE(SUBSTITUTE(SUBSTITUTE(SUBSTITUTE(SUBSTITUTE(SUBSTITUTE(SUBSTITUTE(NOTA[NAMA BARANG]," ",),".",""),"-",""),"(",""),")",""),",",""),"/",""),"""",""),"+",""))</f>
        <v/>
      </c>
      <c r="AM10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39" t="str">
        <f>IF(NOTA[[#This Row],[CONCAT4]]="","",_xlfn.IFNA(MATCH(NOTA[[#This Row],[CONCAT4]],[2]!RAW[CONCAT_H],0),FALSE))</f>
        <v/>
      </c>
      <c r="AQ1016" s="39" t="str">
        <f>IF(NOTA[[#This Row],[CONCAT1]]="","",MATCH(NOTA[[#This Row],[CONCAT1]],[3]!db[NB NOTA_C],0))</f>
        <v/>
      </c>
      <c r="AR1016" s="39" t="str">
        <f>IF(NOTA[[#This Row],[QTY/ CTN]]="","",TRUE)</f>
        <v/>
      </c>
      <c r="AS1016" s="39" t="str">
        <f ca="1">IF(NOTA[[#This Row],[ID_H]]="","",IF(NOTA[[#This Row],[Column3]]=TRUE,NOTA[[#This Row],[QTY/ CTN]],INDEX([3]!db[QTY/ CTN],NOTA[[#This Row],[//DB]])))</f>
        <v/>
      </c>
      <c r="AT10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6" s="39" t="str">
        <f ca="1">IF(NOTA[[#This Row],[ID_H]]="","",MATCH(NOTA[[#This Row],[NB NOTA_C_QTY]],[4]!db[NB NOTA_C_QTY+F],0))</f>
        <v/>
      </c>
      <c r="AV1016" s="55" t="str">
        <f ca="1">IF(NOTA[[#This Row],[NB NOTA_C_QTY]]="","",ROW()-2)</f>
        <v/>
      </c>
    </row>
    <row r="1017" spans="1:48" ht="20.100000000000001" customHeight="1" x14ac:dyDescent="0.25">
      <c r="A10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39" t="str">
        <f>IF(NOTA[[#This Row],[ID_P]]="","",MATCH(NOTA[[#This Row],[ID_P]],[1]!B_MSK[N_ID],0))</f>
        <v/>
      </c>
      <c r="D1017" s="39" t="str">
        <f ca="1">IF(NOTA[[#This Row],[NAMA BARANG]]="","",INDEX(NOTA[ID],MATCH(,INDIRECT(ADDRESS(ROW(NOTA[ID]),COLUMN(NOTA[ID]))&amp;":"&amp;ADDRESS(ROW(),COLUMN(NOTA[ID]))),-1)))</f>
        <v/>
      </c>
      <c r="E1017" s="47"/>
      <c r="H1017" s="48"/>
      <c r="N1017" s="39"/>
      <c r="Q1017" s="43"/>
      <c r="R1017" s="49"/>
      <c r="S1017" s="50"/>
      <c r="U1017" s="51"/>
      <c r="V1017" s="46"/>
      <c r="W1017" s="51" t="str">
        <f>IF(NOTA[[#This Row],[HARGA/ CTN]]="",NOTA[[#This Row],[JUMLAH_H]],NOTA[[#This Row],[HARGA/ CTN]]*IF(NOTA[[#This Row],[C]]="",0,NOTA[[#This Row],[C]]))</f>
        <v/>
      </c>
      <c r="X1017" s="51" t="str">
        <f>IF(NOTA[[#This Row],[JUMLAH]]="","",NOTA[[#This Row],[JUMLAH]]*NOTA[[#This Row],[DISC 1]])</f>
        <v/>
      </c>
      <c r="Y1017" s="51" t="str">
        <f>IF(NOTA[[#This Row],[JUMLAH]]="","",(NOTA[[#This Row],[JUMLAH]]-NOTA[[#This Row],[DISC 1-]])*NOTA[[#This Row],[DISC 2]])</f>
        <v/>
      </c>
      <c r="Z1017" s="51" t="str">
        <f>IF(NOTA[[#This Row],[JUMLAH]]="","",NOTA[[#This Row],[DISC 1-]]+NOTA[[#This Row],[DISC 2-]])</f>
        <v/>
      </c>
      <c r="AA1017" s="51" t="str">
        <f>IF(NOTA[[#This Row],[JUMLAH]]="","",NOTA[[#This Row],[JUMLAH]]-NOTA[[#This Row],[DISC]])</f>
        <v/>
      </c>
      <c r="AB1017" s="51"/>
      <c r="AC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51" t="str">
        <f>IF(OR(NOTA[[#This Row],[QTY]]="",NOTA[[#This Row],[HARGA SATUAN]]="",),"",NOTA[[#This Row],[QTY]]*NOTA[[#This Row],[HARGA SATUAN]])</f>
        <v/>
      </c>
      <c r="AG1017" s="40" t="str">
        <f ca="1">IF(NOTA[ID_H]="","",INDEX(NOTA[TANGGAL],MATCH(,INDIRECT(ADDRESS(ROW(NOTA[TANGGAL]),COLUMN(NOTA[TANGGAL]))&amp;":"&amp;ADDRESS(ROW(),COLUMN(NOTA[TANGGAL]))),-1)))</f>
        <v/>
      </c>
      <c r="AH1017" s="42" t="str">
        <f ca="1">IF(NOTA[[#This Row],[NAMA BARANG]]="","",INDEX(NOTA[SUPPLIER],MATCH(,INDIRECT(ADDRESS(ROW(NOTA[ID]),COLUMN(NOTA[ID]))&amp;":"&amp;ADDRESS(ROW(),COLUMN(NOTA[ID]))),-1)))</f>
        <v/>
      </c>
      <c r="AI1017" s="42" t="str">
        <f ca="1">IF(NOTA[[#This Row],[ID_H]]="","",IF(NOTA[[#This Row],[FAKTUR]]="",INDIRECT(ADDRESS(ROW()-1,COLUMN())),NOTA[[#This Row],[FAKTUR]]))</f>
        <v/>
      </c>
      <c r="AJ1017" s="39" t="str">
        <f ca="1">IF(NOTA[[#This Row],[ID]]="","",COUNTIF(NOTA[ID_H],NOTA[[#This Row],[ID_H]]))</f>
        <v/>
      </c>
      <c r="AK1017" s="39" t="str">
        <f ca="1">IF(NOTA[[#This Row],[TGL.NOTA]]="",IF(NOTA[[#This Row],[SUPPLIER_H]]="","",AK1016),MONTH(NOTA[[#This Row],[TGL.NOTA]]))</f>
        <v/>
      </c>
      <c r="AL1017" s="39" t="str">
        <f>LOWER(SUBSTITUTE(SUBSTITUTE(SUBSTITUTE(SUBSTITUTE(SUBSTITUTE(SUBSTITUTE(SUBSTITUTE(SUBSTITUTE(SUBSTITUTE(NOTA[NAMA BARANG]," ",),".",""),"-",""),"(",""),")",""),",",""),"/",""),"""",""),"+",""))</f>
        <v/>
      </c>
      <c r="AM10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39" t="str">
        <f>IF(NOTA[[#This Row],[CONCAT4]]="","",_xlfn.IFNA(MATCH(NOTA[[#This Row],[CONCAT4]],[2]!RAW[CONCAT_H],0),FALSE))</f>
        <v/>
      </c>
      <c r="AQ1017" s="39" t="str">
        <f>IF(NOTA[[#This Row],[CONCAT1]]="","",MATCH(NOTA[[#This Row],[CONCAT1]],[3]!db[NB NOTA_C],0))</f>
        <v/>
      </c>
      <c r="AR1017" s="39" t="str">
        <f>IF(NOTA[[#This Row],[QTY/ CTN]]="","",TRUE)</f>
        <v/>
      </c>
      <c r="AS1017" s="39" t="str">
        <f ca="1">IF(NOTA[[#This Row],[ID_H]]="","",IF(NOTA[[#This Row],[Column3]]=TRUE,NOTA[[#This Row],[QTY/ CTN]],INDEX([3]!db[QTY/ CTN],NOTA[[#This Row],[//DB]])))</f>
        <v/>
      </c>
      <c r="AT10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7" s="39" t="str">
        <f ca="1">IF(NOTA[[#This Row],[ID_H]]="","",MATCH(NOTA[[#This Row],[NB NOTA_C_QTY]],[4]!db[NB NOTA_C_QTY+F],0))</f>
        <v/>
      </c>
      <c r="AV1017" s="55" t="str">
        <f ca="1">IF(NOTA[[#This Row],[NB NOTA_C_QTY]]="","",ROW()-2)</f>
        <v/>
      </c>
    </row>
    <row r="1018" spans="1:48" ht="20.100000000000001" customHeight="1" x14ac:dyDescent="0.25">
      <c r="A10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39" t="str">
        <f>IF(NOTA[[#This Row],[ID_P]]="","",MATCH(NOTA[[#This Row],[ID_P]],[1]!B_MSK[N_ID],0))</f>
        <v/>
      </c>
      <c r="D1018" s="39" t="str">
        <f ca="1">IF(NOTA[[#This Row],[NAMA BARANG]]="","",INDEX(NOTA[ID],MATCH(,INDIRECT(ADDRESS(ROW(NOTA[ID]),COLUMN(NOTA[ID]))&amp;":"&amp;ADDRESS(ROW(),COLUMN(NOTA[ID]))),-1)))</f>
        <v/>
      </c>
      <c r="E1018" s="47"/>
      <c r="H1018" s="48"/>
      <c r="N1018" s="39"/>
      <c r="Q1018" s="43"/>
      <c r="R1018" s="49"/>
      <c r="S1018" s="50"/>
      <c r="U1018" s="51"/>
      <c r="V1018" s="46"/>
      <c r="W1018" s="51" t="str">
        <f>IF(NOTA[[#This Row],[HARGA/ CTN]]="",NOTA[[#This Row],[JUMLAH_H]],NOTA[[#This Row],[HARGA/ CTN]]*IF(NOTA[[#This Row],[C]]="",0,NOTA[[#This Row],[C]]))</f>
        <v/>
      </c>
      <c r="X1018" s="51" t="str">
        <f>IF(NOTA[[#This Row],[JUMLAH]]="","",NOTA[[#This Row],[JUMLAH]]*NOTA[[#This Row],[DISC 1]])</f>
        <v/>
      </c>
      <c r="Y1018" s="51" t="str">
        <f>IF(NOTA[[#This Row],[JUMLAH]]="","",(NOTA[[#This Row],[JUMLAH]]-NOTA[[#This Row],[DISC 1-]])*NOTA[[#This Row],[DISC 2]])</f>
        <v/>
      </c>
      <c r="Z1018" s="51" t="str">
        <f>IF(NOTA[[#This Row],[JUMLAH]]="","",NOTA[[#This Row],[DISC 1-]]+NOTA[[#This Row],[DISC 2-]])</f>
        <v/>
      </c>
      <c r="AA1018" s="51" t="str">
        <f>IF(NOTA[[#This Row],[JUMLAH]]="","",NOTA[[#This Row],[JUMLAH]]-NOTA[[#This Row],[DISC]])</f>
        <v/>
      </c>
      <c r="AB1018" s="51"/>
      <c r="AC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8" s="51" t="str">
        <f>IF(OR(NOTA[[#This Row],[QTY]]="",NOTA[[#This Row],[HARGA SATUAN]]="",),"",NOTA[[#This Row],[QTY]]*NOTA[[#This Row],[HARGA SATUAN]])</f>
        <v/>
      </c>
      <c r="AG1018" s="40" t="str">
        <f ca="1">IF(NOTA[ID_H]="","",INDEX(NOTA[TANGGAL],MATCH(,INDIRECT(ADDRESS(ROW(NOTA[TANGGAL]),COLUMN(NOTA[TANGGAL]))&amp;":"&amp;ADDRESS(ROW(),COLUMN(NOTA[TANGGAL]))),-1)))</f>
        <v/>
      </c>
      <c r="AH1018" s="42" t="str">
        <f ca="1">IF(NOTA[[#This Row],[NAMA BARANG]]="","",INDEX(NOTA[SUPPLIER],MATCH(,INDIRECT(ADDRESS(ROW(NOTA[ID]),COLUMN(NOTA[ID]))&amp;":"&amp;ADDRESS(ROW(),COLUMN(NOTA[ID]))),-1)))</f>
        <v/>
      </c>
      <c r="AI1018" s="42" t="str">
        <f ca="1">IF(NOTA[[#This Row],[ID_H]]="","",IF(NOTA[[#This Row],[FAKTUR]]="",INDIRECT(ADDRESS(ROW()-1,COLUMN())),NOTA[[#This Row],[FAKTUR]]))</f>
        <v/>
      </c>
      <c r="AJ1018" s="39" t="str">
        <f ca="1">IF(NOTA[[#This Row],[ID]]="","",COUNTIF(NOTA[ID_H],NOTA[[#This Row],[ID_H]]))</f>
        <v/>
      </c>
      <c r="AK1018" s="39" t="str">
        <f ca="1">IF(NOTA[[#This Row],[TGL.NOTA]]="",IF(NOTA[[#This Row],[SUPPLIER_H]]="","",AK1017),MONTH(NOTA[[#This Row],[TGL.NOTA]]))</f>
        <v/>
      </c>
      <c r="AL1018" s="39" t="str">
        <f>LOWER(SUBSTITUTE(SUBSTITUTE(SUBSTITUTE(SUBSTITUTE(SUBSTITUTE(SUBSTITUTE(SUBSTITUTE(SUBSTITUTE(SUBSTITUTE(NOTA[NAMA BARANG]," ",),".",""),"-",""),"(",""),")",""),",",""),"/",""),"""",""),"+",""))</f>
        <v/>
      </c>
      <c r="AM10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8" s="39" t="str">
        <f>IF(NOTA[[#This Row],[CONCAT4]]="","",_xlfn.IFNA(MATCH(NOTA[[#This Row],[CONCAT4]],[2]!RAW[CONCAT_H],0),FALSE))</f>
        <v/>
      </c>
      <c r="AQ1018" s="39" t="str">
        <f>IF(NOTA[[#This Row],[CONCAT1]]="","",MATCH(NOTA[[#This Row],[CONCAT1]],[3]!db[NB NOTA_C],0))</f>
        <v/>
      </c>
      <c r="AR1018" s="39" t="str">
        <f>IF(NOTA[[#This Row],[QTY/ CTN]]="","",TRUE)</f>
        <v/>
      </c>
      <c r="AS1018" s="39" t="str">
        <f ca="1">IF(NOTA[[#This Row],[ID_H]]="","",IF(NOTA[[#This Row],[Column3]]=TRUE,NOTA[[#This Row],[QTY/ CTN]],INDEX([3]!db[QTY/ CTN],NOTA[[#This Row],[//DB]])))</f>
        <v/>
      </c>
      <c r="AT10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8" s="39" t="str">
        <f ca="1">IF(NOTA[[#This Row],[ID_H]]="","",MATCH(NOTA[[#This Row],[NB NOTA_C_QTY]],[4]!db[NB NOTA_C_QTY+F],0))</f>
        <v/>
      </c>
      <c r="AV1018" s="55" t="str">
        <f ca="1">IF(NOTA[[#This Row],[NB NOTA_C_QTY]]="","",ROW()-2)</f>
        <v/>
      </c>
    </row>
    <row r="1019" spans="1:48" ht="20.100000000000001" customHeight="1" x14ac:dyDescent="0.25">
      <c r="A10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39" t="str">
        <f>IF(NOTA[[#This Row],[ID_P]]="","",MATCH(NOTA[[#This Row],[ID_P]],[1]!B_MSK[N_ID],0))</f>
        <v/>
      </c>
      <c r="D1019" s="39" t="str">
        <f ca="1">IF(NOTA[[#This Row],[NAMA BARANG]]="","",INDEX(NOTA[ID],MATCH(,INDIRECT(ADDRESS(ROW(NOTA[ID]),COLUMN(NOTA[ID]))&amp;":"&amp;ADDRESS(ROW(),COLUMN(NOTA[ID]))),-1)))</f>
        <v/>
      </c>
      <c r="E1019" s="47"/>
      <c r="H1019" s="48"/>
      <c r="N1019" s="39"/>
      <c r="Q1019" s="43"/>
      <c r="R1019" s="49"/>
      <c r="S1019" s="50"/>
      <c r="U1019" s="51"/>
      <c r="V1019" s="46"/>
      <c r="W1019" s="51" t="str">
        <f>IF(NOTA[[#This Row],[HARGA/ CTN]]="",NOTA[[#This Row],[JUMLAH_H]],NOTA[[#This Row],[HARGA/ CTN]]*IF(NOTA[[#This Row],[C]]="",0,NOTA[[#This Row],[C]]))</f>
        <v/>
      </c>
      <c r="X1019" s="51" t="str">
        <f>IF(NOTA[[#This Row],[JUMLAH]]="","",NOTA[[#This Row],[JUMLAH]]*NOTA[[#This Row],[DISC 1]])</f>
        <v/>
      </c>
      <c r="Y1019" s="51" t="str">
        <f>IF(NOTA[[#This Row],[JUMLAH]]="","",(NOTA[[#This Row],[JUMLAH]]-NOTA[[#This Row],[DISC 1-]])*NOTA[[#This Row],[DISC 2]])</f>
        <v/>
      </c>
      <c r="Z1019" s="51" t="str">
        <f>IF(NOTA[[#This Row],[JUMLAH]]="","",NOTA[[#This Row],[DISC 1-]]+NOTA[[#This Row],[DISC 2-]])</f>
        <v/>
      </c>
      <c r="AA1019" s="51" t="str">
        <f>IF(NOTA[[#This Row],[JUMLAH]]="","",NOTA[[#This Row],[JUMLAH]]-NOTA[[#This Row],[DISC]])</f>
        <v/>
      </c>
      <c r="AB1019" s="51"/>
      <c r="AC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51" t="str">
        <f>IF(OR(NOTA[[#This Row],[QTY]]="",NOTA[[#This Row],[HARGA SATUAN]]="",),"",NOTA[[#This Row],[QTY]]*NOTA[[#This Row],[HARGA SATUAN]])</f>
        <v/>
      </c>
      <c r="AG1019" s="40" t="str">
        <f ca="1">IF(NOTA[ID_H]="","",INDEX(NOTA[TANGGAL],MATCH(,INDIRECT(ADDRESS(ROW(NOTA[TANGGAL]),COLUMN(NOTA[TANGGAL]))&amp;":"&amp;ADDRESS(ROW(),COLUMN(NOTA[TANGGAL]))),-1)))</f>
        <v/>
      </c>
      <c r="AH1019" s="42" t="str">
        <f ca="1">IF(NOTA[[#This Row],[NAMA BARANG]]="","",INDEX(NOTA[SUPPLIER],MATCH(,INDIRECT(ADDRESS(ROW(NOTA[ID]),COLUMN(NOTA[ID]))&amp;":"&amp;ADDRESS(ROW(),COLUMN(NOTA[ID]))),-1)))</f>
        <v/>
      </c>
      <c r="AI1019" s="42" t="str">
        <f ca="1">IF(NOTA[[#This Row],[ID_H]]="","",IF(NOTA[[#This Row],[FAKTUR]]="",INDIRECT(ADDRESS(ROW()-1,COLUMN())),NOTA[[#This Row],[FAKTUR]]))</f>
        <v/>
      </c>
      <c r="AJ1019" s="39" t="str">
        <f ca="1">IF(NOTA[[#This Row],[ID]]="","",COUNTIF(NOTA[ID_H],NOTA[[#This Row],[ID_H]]))</f>
        <v/>
      </c>
      <c r="AK1019" s="39" t="str">
        <f ca="1">IF(NOTA[[#This Row],[TGL.NOTA]]="",IF(NOTA[[#This Row],[SUPPLIER_H]]="","",AK1018),MONTH(NOTA[[#This Row],[TGL.NOTA]]))</f>
        <v/>
      </c>
      <c r="AL1019" s="39" t="str">
        <f>LOWER(SUBSTITUTE(SUBSTITUTE(SUBSTITUTE(SUBSTITUTE(SUBSTITUTE(SUBSTITUTE(SUBSTITUTE(SUBSTITUTE(SUBSTITUTE(NOTA[NAMA BARANG]," ",),".",""),"-",""),"(",""),")",""),",",""),"/",""),"""",""),"+",""))</f>
        <v/>
      </c>
      <c r="AM10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39" t="str">
        <f>IF(NOTA[[#This Row],[CONCAT4]]="","",_xlfn.IFNA(MATCH(NOTA[[#This Row],[CONCAT4]],[2]!RAW[CONCAT_H],0),FALSE))</f>
        <v/>
      </c>
      <c r="AQ1019" s="39" t="str">
        <f>IF(NOTA[[#This Row],[CONCAT1]]="","",MATCH(NOTA[[#This Row],[CONCAT1]],[3]!db[NB NOTA_C],0))</f>
        <v/>
      </c>
      <c r="AR1019" s="39" t="str">
        <f>IF(NOTA[[#This Row],[QTY/ CTN]]="","",TRUE)</f>
        <v/>
      </c>
      <c r="AS1019" s="39" t="str">
        <f ca="1">IF(NOTA[[#This Row],[ID_H]]="","",IF(NOTA[[#This Row],[Column3]]=TRUE,NOTA[[#This Row],[QTY/ CTN]],INDEX([3]!db[QTY/ CTN],NOTA[[#This Row],[//DB]])))</f>
        <v/>
      </c>
      <c r="AT10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9" s="39" t="str">
        <f ca="1">IF(NOTA[[#This Row],[ID_H]]="","",MATCH(NOTA[[#This Row],[NB NOTA_C_QTY]],[4]!db[NB NOTA_C_QTY+F],0))</f>
        <v/>
      </c>
      <c r="AV1019" s="55" t="str">
        <f ca="1">IF(NOTA[[#This Row],[NB NOTA_C_QTY]]="","",ROW()-2)</f>
        <v/>
      </c>
    </row>
    <row r="1020" spans="1:48" ht="20.100000000000001" customHeight="1" x14ac:dyDescent="0.25">
      <c r="A10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39" t="str">
        <f>IF(NOTA[[#This Row],[ID_P]]="","",MATCH(NOTA[[#This Row],[ID_P]],[1]!B_MSK[N_ID],0))</f>
        <v/>
      </c>
      <c r="D1020" s="39" t="str">
        <f ca="1">IF(NOTA[[#This Row],[NAMA BARANG]]="","",INDEX(NOTA[ID],MATCH(,INDIRECT(ADDRESS(ROW(NOTA[ID]),COLUMN(NOTA[ID]))&amp;":"&amp;ADDRESS(ROW(),COLUMN(NOTA[ID]))),-1)))</f>
        <v/>
      </c>
      <c r="E1020" s="47"/>
      <c r="H1020" s="48"/>
      <c r="N1020" s="39"/>
      <c r="Q1020" s="43"/>
      <c r="R1020" s="49"/>
      <c r="S1020" s="50"/>
      <c r="U1020" s="51"/>
      <c r="V1020" s="46"/>
      <c r="W1020" s="51" t="str">
        <f>IF(NOTA[[#This Row],[HARGA/ CTN]]="",NOTA[[#This Row],[JUMLAH_H]],NOTA[[#This Row],[HARGA/ CTN]]*IF(NOTA[[#This Row],[C]]="",0,NOTA[[#This Row],[C]]))</f>
        <v/>
      </c>
      <c r="X1020" s="51" t="str">
        <f>IF(NOTA[[#This Row],[JUMLAH]]="","",NOTA[[#This Row],[JUMLAH]]*NOTA[[#This Row],[DISC 1]])</f>
        <v/>
      </c>
      <c r="Y1020" s="51" t="str">
        <f>IF(NOTA[[#This Row],[JUMLAH]]="","",(NOTA[[#This Row],[JUMLAH]]-NOTA[[#This Row],[DISC 1-]])*NOTA[[#This Row],[DISC 2]])</f>
        <v/>
      </c>
      <c r="Z1020" s="51" t="str">
        <f>IF(NOTA[[#This Row],[JUMLAH]]="","",NOTA[[#This Row],[DISC 1-]]+NOTA[[#This Row],[DISC 2-]])</f>
        <v/>
      </c>
      <c r="AA1020" s="51" t="str">
        <f>IF(NOTA[[#This Row],[JUMLAH]]="","",NOTA[[#This Row],[JUMLAH]]-NOTA[[#This Row],[DISC]])</f>
        <v/>
      </c>
      <c r="AB1020" s="51"/>
      <c r="AC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0" s="51" t="str">
        <f>IF(OR(NOTA[[#This Row],[QTY]]="",NOTA[[#This Row],[HARGA SATUAN]]="",),"",NOTA[[#This Row],[QTY]]*NOTA[[#This Row],[HARGA SATUAN]])</f>
        <v/>
      </c>
      <c r="AG1020" s="40" t="str">
        <f ca="1">IF(NOTA[ID_H]="","",INDEX(NOTA[TANGGAL],MATCH(,INDIRECT(ADDRESS(ROW(NOTA[TANGGAL]),COLUMN(NOTA[TANGGAL]))&amp;":"&amp;ADDRESS(ROW(),COLUMN(NOTA[TANGGAL]))),-1)))</f>
        <v/>
      </c>
      <c r="AH1020" s="42" t="str">
        <f ca="1">IF(NOTA[[#This Row],[NAMA BARANG]]="","",INDEX(NOTA[SUPPLIER],MATCH(,INDIRECT(ADDRESS(ROW(NOTA[ID]),COLUMN(NOTA[ID]))&amp;":"&amp;ADDRESS(ROW(),COLUMN(NOTA[ID]))),-1)))</f>
        <v/>
      </c>
      <c r="AI1020" s="42" t="str">
        <f ca="1">IF(NOTA[[#This Row],[ID_H]]="","",IF(NOTA[[#This Row],[FAKTUR]]="",INDIRECT(ADDRESS(ROW()-1,COLUMN())),NOTA[[#This Row],[FAKTUR]]))</f>
        <v/>
      </c>
      <c r="AJ1020" s="39" t="str">
        <f ca="1">IF(NOTA[[#This Row],[ID]]="","",COUNTIF(NOTA[ID_H],NOTA[[#This Row],[ID_H]]))</f>
        <v/>
      </c>
      <c r="AK1020" s="39" t="str">
        <f ca="1">IF(NOTA[[#This Row],[TGL.NOTA]]="",IF(NOTA[[#This Row],[SUPPLIER_H]]="","",AK1019),MONTH(NOTA[[#This Row],[TGL.NOTA]]))</f>
        <v/>
      </c>
      <c r="AL1020" s="39" t="str">
        <f>LOWER(SUBSTITUTE(SUBSTITUTE(SUBSTITUTE(SUBSTITUTE(SUBSTITUTE(SUBSTITUTE(SUBSTITUTE(SUBSTITUTE(SUBSTITUTE(NOTA[NAMA BARANG]," ",),".",""),"-",""),"(",""),")",""),",",""),"/",""),"""",""),"+",""))</f>
        <v/>
      </c>
      <c r="AM10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0" s="39" t="str">
        <f>IF(NOTA[[#This Row],[CONCAT4]]="","",_xlfn.IFNA(MATCH(NOTA[[#This Row],[CONCAT4]],[2]!RAW[CONCAT_H],0),FALSE))</f>
        <v/>
      </c>
      <c r="AQ1020" s="39" t="str">
        <f>IF(NOTA[[#This Row],[CONCAT1]]="","",MATCH(NOTA[[#This Row],[CONCAT1]],[3]!db[NB NOTA_C],0))</f>
        <v/>
      </c>
      <c r="AR1020" s="39" t="str">
        <f>IF(NOTA[[#This Row],[QTY/ CTN]]="","",TRUE)</f>
        <v/>
      </c>
      <c r="AS1020" s="39" t="str">
        <f ca="1">IF(NOTA[[#This Row],[ID_H]]="","",IF(NOTA[[#This Row],[Column3]]=TRUE,NOTA[[#This Row],[QTY/ CTN]],INDEX([3]!db[QTY/ CTN],NOTA[[#This Row],[//DB]])))</f>
        <v/>
      </c>
      <c r="AT10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0" s="39" t="str">
        <f ca="1">IF(NOTA[[#This Row],[ID_H]]="","",MATCH(NOTA[[#This Row],[NB NOTA_C_QTY]],[4]!db[NB NOTA_C_QTY+F],0))</f>
        <v/>
      </c>
      <c r="AV1020" s="55" t="str">
        <f ca="1">IF(NOTA[[#This Row],[NB NOTA_C_QTY]]="","",ROW()-2)</f>
        <v/>
      </c>
    </row>
    <row r="1021" spans="1:48" ht="20.100000000000001" customHeight="1" x14ac:dyDescent="0.25">
      <c r="A10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39" t="str">
        <f>IF(NOTA[[#This Row],[ID_P]]="","",MATCH(NOTA[[#This Row],[ID_P]],[1]!B_MSK[N_ID],0))</f>
        <v/>
      </c>
      <c r="D1021" s="39" t="str">
        <f ca="1">IF(NOTA[[#This Row],[NAMA BARANG]]="","",INDEX(NOTA[ID],MATCH(,INDIRECT(ADDRESS(ROW(NOTA[ID]),COLUMN(NOTA[ID]))&amp;":"&amp;ADDRESS(ROW(),COLUMN(NOTA[ID]))),-1)))</f>
        <v/>
      </c>
      <c r="E1021" s="47"/>
      <c r="H1021" s="48"/>
      <c r="N1021" s="39"/>
      <c r="Q1021" s="43"/>
      <c r="R1021" s="49"/>
      <c r="S1021" s="50"/>
      <c r="U1021" s="51"/>
      <c r="V1021" s="46"/>
      <c r="W1021" s="51" t="str">
        <f>IF(NOTA[[#This Row],[HARGA/ CTN]]="",NOTA[[#This Row],[JUMLAH_H]],NOTA[[#This Row],[HARGA/ CTN]]*IF(NOTA[[#This Row],[C]]="",0,NOTA[[#This Row],[C]]))</f>
        <v/>
      </c>
      <c r="X1021" s="51" t="str">
        <f>IF(NOTA[[#This Row],[JUMLAH]]="","",NOTA[[#This Row],[JUMLAH]]*NOTA[[#This Row],[DISC 1]])</f>
        <v/>
      </c>
      <c r="Y1021" s="51" t="str">
        <f>IF(NOTA[[#This Row],[JUMLAH]]="","",(NOTA[[#This Row],[JUMLAH]]-NOTA[[#This Row],[DISC 1-]])*NOTA[[#This Row],[DISC 2]])</f>
        <v/>
      </c>
      <c r="Z1021" s="51" t="str">
        <f>IF(NOTA[[#This Row],[JUMLAH]]="","",NOTA[[#This Row],[DISC 1-]]+NOTA[[#This Row],[DISC 2-]])</f>
        <v/>
      </c>
      <c r="AA1021" s="51" t="str">
        <f>IF(NOTA[[#This Row],[JUMLAH]]="","",NOTA[[#This Row],[JUMLAH]]-NOTA[[#This Row],[DISC]])</f>
        <v/>
      </c>
      <c r="AB1021" s="51"/>
      <c r="AC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1" s="51" t="str">
        <f>IF(OR(NOTA[[#This Row],[QTY]]="",NOTA[[#This Row],[HARGA SATUAN]]="",),"",NOTA[[#This Row],[QTY]]*NOTA[[#This Row],[HARGA SATUAN]])</f>
        <v/>
      </c>
      <c r="AG1021" s="40" t="str">
        <f ca="1">IF(NOTA[ID_H]="","",INDEX(NOTA[TANGGAL],MATCH(,INDIRECT(ADDRESS(ROW(NOTA[TANGGAL]),COLUMN(NOTA[TANGGAL]))&amp;":"&amp;ADDRESS(ROW(),COLUMN(NOTA[TANGGAL]))),-1)))</f>
        <v/>
      </c>
      <c r="AH1021" s="42" t="str">
        <f ca="1">IF(NOTA[[#This Row],[NAMA BARANG]]="","",INDEX(NOTA[SUPPLIER],MATCH(,INDIRECT(ADDRESS(ROW(NOTA[ID]),COLUMN(NOTA[ID]))&amp;":"&amp;ADDRESS(ROW(),COLUMN(NOTA[ID]))),-1)))</f>
        <v/>
      </c>
      <c r="AI1021" s="42" t="str">
        <f ca="1">IF(NOTA[[#This Row],[ID_H]]="","",IF(NOTA[[#This Row],[FAKTUR]]="",INDIRECT(ADDRESS(ROW()-1,COLUMN())),NOTA[[#This Row],[FAKTUR]]))</f>
        <v/>
      </c>
      <c r="AJ1021" s="39" t="str">
        <f ca="1">IF(NOTA[[#This Row],[ID]]="","",COUNTIF(NOTA[ID_H],NOTA[[#This Row],[ID_H]]))</f>
        <v/>
      </c>
      <c r="AK1021" s="39" t="str">
        <f ca="1">IF(NOTA[[#This Row],[TGL.NOTA]]="",IF(NOTA[[#This Row],[SUPPLIER_H]]="","",AK1020),MONTH(NOTA[[#This Row],[TGL.NOTA]]))</f>
        <v/>
      </c>
      <c r="AL1021" s="39" t="str">
        <f>LOWER(SUBSTITUTE(SUBSTITUTE(SUBSTITUTE(SUBSTITUTE(SUBSTITUTE(SUBSTITUTE(SUBSTITUTE(SUBSTITUTE(SUBSTITUTE(NOTA[NAMA BARANG]," ",),".",""),"-",""),"(",""),")",""),",",""),"/",""),"""",""),"+",""))</f>
        <v/>
      </c>
      <c r="AM10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39" t="str">
        <f>IF(NOTA[[#This Row],[CONCAT4]]="","",_xlfn.IFNA(MATCH(NOTA[[#This Row],[CONCAT4]],[2]!RAW[CONCAT_H],0),FALSE))</f>
        <v/>
      </c>
      <c r="AQ1021" s="39" t="str">
        <f>IF(NOTA[[#This Row],[CONCAT1]]="","",MATCH(NOTA[[#This Row],[CONCAT1]],[3]!db[NB NOTA_C],0))</f>
        <v/>
      </c>
      <c r="AR1021" s="39" t="str">
        <f>IF(NOTA[[#This Row],[QTY/ CTN]]="","",TRUE)</f>
        <v/>
      </c>
      <c r="AS1021" s="39" t="str">
        <f ca="1">IF(NOTA[[#This Row],[ID_H]]="","",IF(NOTA[[#This Row],[Column3]]=TRUE,NOTA[[#This Row],[QTY/ CTN]],INDEX([3]!db[QTY/ CTN],NOTA[[#This Row],[//DB]])))</f>
        <v/>
      </c>
      <c r="AT10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1" s="39" t="str">
        <f ca="1">IF(NOTA[[#This Row],[ID_H]]="","",MATCH(NOTA[[#This Row],[NB NOTA_C_QTY]],[4]!db[NB NOTA_C_QTY+F],0))</f>
        <v/>
      </c>
      <c r="AV1021" s="55" t="str">
        <f ca="1">IF(NOTA[[#This Row],[NB NOTA_C_QTY]]="","",ROW()-2)</f>
        <v/>
      </c>
    </row>
    <row r="1022" spans="1:48" ht="20.100000000000001" customHeight="1" x14ac:dyDescent="0.25">
      <c r="A10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39" t="str">
        <f>IF(NOTA[[#This Row],[ID_P]]="","",MATCH(NOTA[[#This Row],[ID_P]],[1]!B_MSK[N_ID],0))</f>
        <v/>
      </c>
      <c r="D1022" s="39" t="str">
        <f ca="1">IF(NOTA[[#This Row],[NAMA BARANG]]="","",INDEX(NOTA[ID],MATCH(,INDIRECT(ADDRESS(ROW(NOTA[ID]),COLUMN(NOTA[ID]))&amp;":"&amp;ADDRESS(ROW(),COLUMN(NOTA[ID]))),-1)))</f>
        <v/>
      </c>
      <c r="E1022" s="47"/>
      <c r="H1022" s="48"/>
      <c r="N1022" s="39"/>
      <c r="Q1022" s="43"/>
      <c r="R1022" s="49"/>
      <c r="S1022" s="50"/>
      <c r="U1022" s="51"/>
      <c r="V1022" s="46"/>
      <c r="W1022" s="51" t="str">
        <f>IF(NOTA[[#This Row],[HARGA/ CTN]]="",NOTA[[#This Row],[JUMLAH_H]],NOTA[[#This Row],[HARGA/ CTN]]*IF(NOTA[[#This Row],[C]]="",0,NOTA[[#This Row],[C]]))</f>
        <v/>
      </c>
      <c r="X1022" s="51" t="str">
        <f>IF(NOTA[[#This Row],[JUMLAH]]="","",NOTA[[#This Row],[JUMLAH]]*NOTA[[#This Row],[DISC 1]])</f>
        <v/>
      </c>
      <c r="Y1022" s="51" t="str">
        <f>IF(NOTA[[#This Row],[JUMLAH]]="","",(NOTA[[#This Row],[JUMLAH]]-NOTA[[#This Row],[DISC 1-]])*NOTA[[#This Row],[DISC 2]])</f>
        <v/>
      </c>
      <c r="Z1022" s="51" t="str">
        <f>IF(NOTA[[#This Row],[JUMLAH]]="","",NOTA[[#This Row],[DISC 1-]]+NOTA[[#This Row],[DISC 2-]])</f>
        <v/>
      </c>
      <c r="AA1022" s="51" t="str">
        <f>IF(NOTA[[#This Row],[JUMLAH]]="","",NOTA[[#This Row],[JUMLAH]]-NOTA[[#This Row],[DISC]])</f>
        <v/>
      </c>
      <c r="AB1022" s="51"/>
      <c r="AC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2" s="51" t="str">
        <f>IF(OR(NOTA[[#This Row],[QTY]]="",NOTA[[#This Row],[HARGA SATUAN]]="",),"",NOTA[[#This Row],[QTY]]*NOTA[[#This Row],[HARGA SATUAN]])</f>
        <v/>
      </c>
      <c r="AG1022" s="40" t="str">
        <f ca="1">IF(NOTA[ID_H]="","",INDEX(NOTA[TANGGAL],MATCH(,INDIRECT(ADDRESS(ROW(NOTA[TANGGAL]),COLUMN(NOTA[TANGGAL]))&amp;":"&amp;ADDRESS(ROW(),COLUMN(NOTA[TANGGAL]))),-1)))</f>
        <v/>
      </c>
      <c r="AH1022" s="42" t="str">
        <f ca="1">IF(NOTA[[#This Row],[NAMA BARANG]]="","",INDEX(NOTA[SUPPLIER],MATCH(,INDIRECT(ADDRESS(ROW(NOTA[ID]),COLUMN(NOTA[ID]))&amp;":"&amp;ADDRESS(ROW(),COLUMN(NOTA[ID]))),-1)))</f>
        <v/>
      </c>
      <c r="AI1022" s="42" t="str">
        <f ca="1">IF(NOTA[[#This Row],[ID_H]]="","",IF(NOTA[[#This Row],[FAKTUR]]="",INDIRECT(ADDRESS(ROW()-1,COLUMN())),NOTA[[#This Row],[FAKTUR]]))</f>
        <v/>
      </c>
      <c r="AJ1022" s="39" t="str">
        <f ca="1">IF(NOTA[[#This Row],[ID]]="","",COUNTIF(NOTA[ID_H],NOTA[[#This Row],[ID_H]]))</f>
        <v/>
      </c>
      <c r="AK1022" s="39" t="str">
        <f ca="1">IF(NOTA[[#This Row],[TGL.NOTA]]="",IF(NOTA[[#This Row],[SUPPLIER_H]]="","",AK1021),MONTH(NOTA[[#This Row],[TGL.NOTA]]))</f>
        <v/>
      </c>
      <c r="AL1022" s="39" t="str">
        <f>LOWER(SUBSTITUTE(SUBSTITUTE(SUBSTITUTE(SUBSTITUTE(SUBSTITUTE(SUBSTITUTE(SUBSTITUTE(SUBSTITUTE(SUBSTITUTE(NOTA[NAMA BARANG]," ",),".",""),"-",""),"(",""),")",""),",",""),"/",""),"""",""),"+",""))</f>
        <v/>
      </c>
      <c r="AM10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39" t="str">
        <f>IF(NOTA[[#This Row],[CONCAT4]]="","",_xlfn.IFNA(MATCH(NOTA[[#This Row],[CONCAT4]],[2]!RAW[CONCAT_H],0),FALSE))</f>
        <v/>
      </c>
      <c r="AQ1022" s="39" t="str">
        <f>IF(NOTA[[#This Row],[CONCAT1]]="","",MATCH(NOTA[[#This Row],[CONCAT1]],[3]!db[NB NOTA_C],0))</f>
        <v/>
      </c>
      <c r="AR1022" s="39" t="str">
        <f>IF(NOTA[[#This Row],[QTY/ CTN]]="","",TRUE)</f>
        <v/>
      </c>
      <c r="AS1022" s="39" t="str">
        <f ca="1">IF(NOTA[[#This Row],[ID_H]]="","",IF(NOTA[[#This Row],[Column3]]=TRUE,NOTA[[#This Row],[QTY/ CTN]],INDEX([3]!db[QTY/ CTN],NOTA[[#This Row],[//DB]])))</f>
        <v/>
      </c>
      <c r="AT10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2" s="39" t="str">
        <f ca="1">IF(NOTA[[#This Row],[ID_H]]="","",MATCH(NOTA[[#This Row],[NB NOTA_C_QTY]],[4]!db[NB NOTA_C_QTY+F],0))</f>
        <v/>
      </c>
      <c r="AV1022" s="55" t="str">
        <f ca="1">IF(NOTA[[#This Row],[NB NOTA_C_QTY]]="","",ROW()-2)</f>
        <v/>
      </c>
    </row>
    <row r="1023" spans="1:48" ht="20.100000000000001" customHeight="1" x14ac:dyDescent="0.25">
      <c r="A10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39" t="str">
        <f>IF(NOTA[[#This Row],[ID_P]]="","",MATCH(NOTA[[#This Row],[ID_P]],[1]!B_MSK[N_ID],0))</f>
        <v/>
      </c>
      <c r="D1023" s="39" t="str">
        <f ca="1">IF(NOTA[[#This Row],[NAMA BARANG]]="","",INDEX(NOTA[ID],MATCH(,INDIRECT(ADDRESS(ROW(NOTA[ID]),COLUMN(NOTA[ID]))&amp;":"&amp;ADDRESS(ROW(),COLUMN(NOTA[ID]))),-1)))</f>
        <v/>
      </c>
      <c r="E1023" s="47"/>
      <c r="H1023" s="48"/>
      <c r="N1023" s="39"/>
      <c r="Q1023" s="43"/>
      <c r="R1023" s="49"/>
      <c r="S1023" s="50"/>
      <c r="U1023" s="51"/>
      <c r="V1023" s="46"/>
      <c r="W1023" s="51" t="str">
        <f>IF(NOTA[[#This Row],[HARGA/ CTN]]="",NOTA[[#This Row],[JUMLAH_H]],NOTA[[#This Row],[HARGA/ CTN]]*IF(NOTA[[#This Row],[C]]="",0,NOTA[[#This Row],[C]]))</f>
        <v/>
      </c>
      <c r="X1023" s="51" t="str">
        <f>IF(NOTA[[#This Row],[JUMLAH]]="","",NOTA[[#This Row],[JUMLAH]]*NOTA[[#This Row],[DISC 1]])</f>
        <v/>
      </c>
      <c r="Y1023" s="51" t="str">
        <f>IF(NOTA[[#This Row],[JUMLAH]]="","",(NOTA[[#This Row],[JUMLAH]]-NOTA[[#This Row],[DISC 1-]])*NOTA[[#This Row],[DISC 2]])</f>
        <v/>
      </c>
      <c r="Z1023" s="51" t="str">
        <f>IF(NOTA[[#This Row],[JUMLAH]]="","",NOTA[[#This Row],[DISC 1-]]+NOTA[[#This Row],[DISC 2-]])</f>
        <v/>
      </c>
      <c r="AA1023" s="51" t="str">
        <f>IF(NOTA[[#This Row],[JUMLAH]]="","",NOTA[[#This Row],[JUMLAH]]-NOTA[[#This Row],[DISC]])</f>
        <v/>
      </c>
      <c r="AB1023" s="51"/>
      <c r="AC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3" s="51" t="str">
        <f>IF(OR(NOTA[[#This Row],[QTY]]="",NOTA[[#This Row],[HARGA SATUAN]]="",),"",NOTA[[#This Row],[QTY]]*NOTA[[#This Row],[HARGA SATUAN]])</f>
        <v/>
      </c>
      <c r="AG1023" s="40" t="str">
        <f ca="1">IF(NOTA[ID_H]="","",INDEX(NOTA[TANGGAL],MATCH(,INDIRECT(ADDRESS(ROW(NOTA[TANGGAL]),COLUMN(NOTA[TANGGAL]))&amp;":"&amp;ADDRESS(ROW(),COLUMN(NOTA[TANGGAL]))),-1)))</f>
        <v/>
      </c>
      <c r="AH1023" s="42" t="str">
        <f ca="1">IF(NOTA[[#This Row],[NAMA BARANG]]="","",INDEX(NOTA[SUPPLIER],MATCH(,INDIRECT(ADDRESS(ROW(NOTA[ID]),COLUMN(NOTA[ID]))&amp;":"&amp;ADDRESS(ROW(),COLUMN(NOTA[ID]))),-1)))</f>
        <v/>
      </c>
      <c r="AI1023" s="42" t="str">
        <f ca="1">IF(NOTA[[#This Row],[ID_H]]="","",IF(NOTA[[#This Row],[FAKTUR]]="",INDIRECT(ADDRESS(ROW()-1,COLUMN())),NOTA[[#This Row],[FAKTUR]]))</f>
        <v/>
      </c>
      <c r="AJ1023" s="39" t="str">
        <f ca="1">IF(NOTA[[#This Row],[ID]]="","",COUNTIF(NOTA[ID_H],NOTA[[#This Row],[ID_H]]))</f>
        <v/>
      </c>
      <c r="AK1023" s="39" t="str">
        <f ca="1">IF(NOTA[[#This Row],[TGL.NOTA]]="",IF(NOTA[[#This Row],[SUPPLIER_H]]="","",AK1022),MONTH(NOTA[[#This Row],[TGL.NOTA]]))</f>
        <v/>
      </c>
      <c r="AL1023" s="39" t="str">
        <f>LOWER(SUBSTITUTE(SUBSTITUTE(SUBSTITUTE(SUBSTITUTE(SUBSTITUTE(SUBSTITUTE(SUBSTITUTE(SUBSTITUTE(SUBSTITUTE(NOTA[NAMA BARANG]," ",),".",""),"-",""),"(",""),")",""),",",""),"/",""),"""",""),"+",""))</f>
        <v/>
      </c>
      <c r="AM10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39" t="str">
        <f>IF(NOTA[[#This Row],[CONCAT4]]="","",_xlfn.IFNA(MATCH(NOTA[[#This Row],[CONCAT4]],[2]!RAW[CONCAT_H],0),FALSE))</f>
        <v/>
      </c>
      <c r="AQ1023" s="39" t="str">
        <f>IF(NOTA[[#This Row],[CONCAT1]]="","",MATCH(NOTA[[#This Row],[CONCAT1]],[3]!db[NB NOTA_C],0))</f>
        <v/>
      </c>
      <c r="AR1023" s="39" t="str">
        <f>IF(NOTA[[#This Row],[QTY/ CTN]]="","",TRUE)</f>
        <v/>
      </c>
      <c r="AS1023" s="39" t="str">
        <f ca="1">IF(NOTA[[#This Row],[ID_H]]="","",IF(NOTA[[#This Row],[Column3]]=TRUE,NOTA[[#This Row],[QTY/ CTN]],INDEX([3]!db[QTY/ CTN],NOTA[[#This Row],[//DB]])))</f>
        <v/>
      </c>
      <c r="AT10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3" s="39" t="str">
        <f ca="1">IF(NOTA[[#This Row],[ID_H]]="","",MATCH(NOTA[[#This Row],[NB NOTA_C_QTY]],[4]!db[NB NOTA_C_QTY+F],0))</f>
        <v/>
      </c>
      <c r="AV1023" s="55" t="str">
        <f ca="1">IF(NOTA[[#This Row],[NB NOTA_C_QTY]]="","",ROW()-2)</f>
        <v/>
      </c>
    </row>
    <row r="1024" spans="1:48" ht="20.100000000000001" customHeight="1" x14ac:dyDescent="0.25">
      <c r="A10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39" t="str">
        <f>IF(NOTA[[#This Row],[ID_P]]="","",MATCH(NOTA[[#This Row],[ID_P]],[1]!B_MSK[N_ID],0))</f>
        <v/>
      </c>
      <c r="D1024" s="39" t="str">
        <f ca="1">IF(NOTA[[#This Row],[NAMA BARANG]]="","",INDEX(NOTA[ID],MATCH(,INDIRECT(ADDRESS(ROW(NOTA[ID]),COLUMN(NOTA[ID]))&amp;":"&amp;ADDRESS(ROW(),COLUMN(NOTA[ID]))),-1)))</f>
        <v/>
      </c>
      <c r="E1024" s="47"/>
      <c r="H1024" s="48"/>
      <c r="N1024" s="39"/>
      <c r="Q1024" s="43"/>
      <c r="R1024" s="49"/>
      <c r="S1024" s="50"/>
      <c r="U1024" s="51"/>
      <c r="V1024" s="46"/>
      <c r="W1024" s="51" t="str">
        <f>IF(NOTA[[#This Row],[HARGA/ CTN]]="",NOTA[[#This Row],[JUMLAH_H]],NOTA[[#This Row],[HARGA/ CTN]]*IF(NOTA[[#This Row],[C]]="",0,NOTA[[#This Row],[C]]))</f>
        <v/>
      </c>
      <c r="X1024" s="51" t="str">
        <f>IF(NOTA[[#This Row],[JUMLAH]]="","",NOTA[[#This Row],[JUMLAH]]*NOTA[[#This Row],[DISC 1]])</f>
        <v/>
      </c>
      <c r="Y1024" s="51" t="str">
        <f>IF(NOTA[[#This Row],[JUMLAH]]="","",(NOTA[[#This Row],[JUMLAH]]-NOTA[[#This Row],[DISC 1-]])*NOTA[[#This Row],[DISC 2]])</f>
        <v/>
      </c>
      <c r="Z1024" s="51" t="str">
        <f>IF(NOTA[[#This Row],[JUMLAH]]="","",NOTA[[#This Row],[DISC 1-]]+NOTA[[#This Row],[DISC 2-]])</f>
        <v/>
      </c>
      <c r="AA1024" s="51" t="str">
        <f>IF(NOTA[[#This Row],[JUMLAH]]="","",NOTA[[#This Row],[JUMLAH]]-NOTA[[#This Row],[DISC]])</f>
        <v/>
      </c>
      <c r="AB1024" s="51"/>
      <c r="AC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4" s="51" t="str">
        <f>IF(OR(NOTA[[#This Row],[QTY]]="",NOTA[[#This Row],[HARGA SATUAN]]="",),"",NOTA[[#This Row],[QTY]]*NOTA[[#This Row],[HARGA SATUAN]])</f>
        <v/>
      </c>
      <c r="AG1024" s="40" t="str">
        <f ca="1">IF(NOTA[ID_H]="","",INDEX(NOTA[TANGGAL],MATCH(,INDIRECT(ADDRESS(ROW(NOTA[TANGGAL]),COLUMN(NOTA[TANGGAL]))&amp;":"&amp;ADDRESS(ROW(),COLUMN(NOTA[TANGGAL]))),-1)))</f>
        <v/>
      </c>
      <c r="AH1024" s="42" t="str">
        <f ca="1">IF(NOTA[[#This Row],[NAMA BARANG]]="","",INDEX(NOTA[SUPPLIER],MATCH(,INDIRECT(ADDRESS(ROW(NOTA[ID]),COLUMN(NOTA[ID]))&amp;":"&amp;ADDRESS(ROW(),COLUMN(NOTA[ID]))),-1)))</f>
        <v/>
      </c>
      <c r="AI1024" s="42" t="str">
        <f ca="1">IF(NOTA[[#This Row],[ID_H]]="","",IF(NOTA[[#This Row],[FAKTUR]]="",INDIRECT(ADDRESS(ROW()-1,COLUMN())),NOTA[[#This Row],[FAKTUR]]))</f>
        <v/>
      </c>
      <c r="AJ1024" s="39" t="str">
        <f ca="1">IF(NOTA[[#This Row],[ID]]="","",COUNTIF(NOTA[ID_H],NOTA[[#This Row],[ID_H]]))</f>
        <v/>
      </c>
      <c r="AK1024" s="39" t="str">
        <f ca="1">IF(NOTA[[#This Row],[TGL.NOTA]]="",IF(NOTA[[#This Row],[SUPPLIER_H]]="","",AK1023),MONTH(NOTA[[#This Row],[TGL.NOTA]]))</f>
        <v/>
      </c>
      <c r="AL1024" s="39" t="str">
        <f>LOWER(SUBSTITUTE(SUBSTITUTE(SUBSTITUTE(SUBSTITUTE(SUBSTITUTE(SUBSTITUTE(SUBSTITUTE(SUBSTITUTE(SUBSTITUTE(NOTA[NAMA BARANG]," ",),".",""),"-",""),"(",""),")",""),",",""),"/",""),"""",""),"+",""))</f>
        <v/>
      </c>
      <c r="AM10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39" t="str">
        <f>IF(NOTA[[#This Row],[CONCAT4]]="","",_xlfn.IFNA(MATCH(NOTA[[#This Row],[CONCAT4]],[2]!RAW[CONCAT_H],0),FALSE))</f>
        <v/>
      </c>
      <c r="AQ1024" s="39" t="str">
        <f>IF(NOTA[[#This Row],[CONCAT1]]="","",MATCH(NOTA[[#This Row],[CONCAT1]],[3]!db[NB NOTA_C],0))</f>
        <v/>
      </c>
      <c r="AR1024" s="39" t="str">
        <f>IF(NOTA[[#This Row],[QTY/ CTN]]="","",TRUE)</f>
        <v/>
      </c>
      <c r="AS1024" s="39" t="str">
        <f ca="1">IF(NOTA[[#This Row],[ID_H]]="","",IF(NOTA[[#This Row],[Column3]]=TRUE,NOTA[[#This Row],[QTY/ CTN]],INDEX([3]!db[QTY/ CTN],NOTA[[#This Row],[//DB]])))</f>
        <v/>
      </c>
      <c r="AT10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4" s="39" t="str">
        <f ca="1">IF(NOTA[[#This Row],[ID_H]]="","",MATCH(NOTA[[#This Row],[NB NOTA_C_QTY]],[4]!db[NB NOTA_C_QTY+F],0))</f>
        <v/>
      </c>
      <c r="AV1024" s="55" t="str">
        <f ca="1">IF(NOTA[[#This Row],[NB NOTA_C_QTY]]="","",ROW()-2)</f>
        <v/>
      </c>
    </row>
    <row r="1025" spans="1:48" ht="20.100000000000001" customHeight="1" x14ac:dyDescent="0.25">
      <c r="A10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39" t="str">
        <f>IF(NOTA[[#This Row],[ID_P]]="","",MATCH(NOTA[[#This Row],[ID_P]],[1]!B_MSK[N_ID],0))</f>
        <v/>
      </c>
      <c r="D1025" s="39" t="str">
        <f ca="1">IF(NOTA[[#This Row],[NAMA BARANG]]="","",INDEX(NOTA[ID],MATCH(,INDIRECT(ADDRESS(ROW(NOTA[ID]),COLUMN(NOTA[ID]))&amp;":"&amp;ADDRESS(ROW(),COLUMN(NOTA[ID]))),-1)))</f>
        <v/>
      </c>
      <c r="E1025" s="47"/>
      <c r="H1025" s="48"/>
      <c r="N1025" s="39"/>
      <c r="Q1025" s="43"/>
      <c r="R1025" s="49"/>
      <c r="S1025" s="50"/>
      <c r="U1025" s="51"/>
      <c r="V1025" s="46"/>
      <c r="W1025" s="51" t="str">
        <f>IF(NOTA[[#This Row],[HARGA/ CTN]]="",NOTA[[#This Row],[JUMLAH_H]],NOTA[[#This Row],[HARGA/ CTN]]*IF(NOTA[[#This Row],[C]]="",0,NOTA[[#This Row],[C]]))</f>
        <v/>
      </c>
      <c r="X1025" s="51" t="str">
        <f>IF(NOTA[[#This Row],[JUMLAH]]="","",NOTA[[#This Row],[JUMLAH]]*NOTA[[#This Row],[DISC 1]])</f>
        <v/>
      </c>
      <c r="Y1025" s="51" t="str">
        <f>IF(NOTA[[#This Row],[JUMLAH]]="","",(NOTA[[#This Row],[JUMLAH]]-NOTA[[#This Row],[DISC 1-]])*NOTA[[#This Row],[DISC 2]])</f>
        <v/>
      </c>
      <c r="Z1025" s="51" t="str">
        <f>IF(NOTA[[#This Row],[JUMLAH]]="","",NOTA[[#This Row],[DISC 1-]]+NOTA[[#This Row],[DISC 2-]])</f>
        <v/>
      </c>
      <c r="AA1025" s="51" t="str">
        <f>IF(NOTA[[#This Row],[JUMLAH]]="","",NOTA[[#This Row],[JUMLAH]]-NOTA[[#This Row],[DISC]])</f>
        <v/>
      </c>
      <c r="AB1025" s="51"/>
      <c r="AC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5" s="51" t="str">
        <f>IF(OR(NOTA[[#This Row],[QTY]]="",NOTA[[#This Row],[HARGA SATUAN]]="",),"",NOTA[[#This Row],[QTY]]*NOTA[[#This Row],[HARGA SATUAN]])</f>
        <v/>
      </c>
      <c r="AG1025" s="40" t="str">
        <f ca="1">IF(NOTA[ID_H]="","",INDEX(NOTA[TANGGAL],MATCH(,INDIRECT(ADDRESS(ROW(NOTA[TANGGAL]),COLUMN(NOTA[TANGGAL]))&amp;":"&amp;ADDRESS(ROW(),COLUMN(NOTA[TANGGAL]))),-1)))</f>
        <v/>
      </c>
      <c r="AH1025" s="42" t="str">
        <f ca="1">IF(NOTA[[#This Row],[NAMA BARANG]]="","",INDEX(NOTA[SUPPLIER],MATCH(,INDIRECT(ADDRESS(ROW(NOTA[ID]),COLUMN(NOTA[ID]))&amp;":"&amp;ADDRESS(ROW(),COLUMN(NOTA[ID]))),-1)))</f>
        <v/>
      </c>
      <c r="AI1025" s="42" t="str">
        <f ca="1">IF(NOTA[[#This Row],[ID_H]]="","",IF(NOTA[[#This Row],[FAKTUR]]="",INDIRECT(ADDRESS(ROW()-1,COLUMN())),NOTA[[#This Row],[FAKTUR]]))</f>
        <v/>
      </c>
      <c r="AJ1025" s="39" t="str">
        <f ca="1">IF(NOTA[[#This Row],[ID]]="","",COUNTIF(NOTA[ID_H],NOTA[[#This Row],[ID_H]]))</f>
        <v/>
      </c>
      <c r="AK1025" s="39" t="str">
        <f ca="1">IF(NOTA[[#This Row],[TGL.NOTA]]="",IF(NOTA[[#This Row],[SUPPLIER_H]]="","",AK1024),MONTH(NOTA[[#This Row],[TGL.NOTA]]))</f>
        <v/>
      </c>
      <c r="AL1025" s="39" t="str">
        <f>LOWER(SUBSTITUTE(SUBSTITUTE(SUBSTITUTE(SUBSTITUTE(SUBSTITUTE(SUBSTITUTE(SUBSTITUTE(SUBSTITUTE(SUBSTITUTE(NOTA[NAMA BARANG]," ",),".",""),"-",""),"(",""),")",""),",",""),"/",""),"""",""),"+",""))</f>
        <v/>
      </c>
      <c r="AM10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39" t="str">
        <f>IF(NOTA[[#This Row],[CONCAT4]]="","",_xlfn.IFNA(MATCH(NOTA[[#This Row],[CONCAT4]],[2]!RAW[CONCAT_H],0),FALSE))</f>
        <v/>
      </c>
      <c r="AQ1025" s="39" t="str">
        <f>IF(NOTA[[#This Row],[CONCAT1]]="","",MATCH(NOTA[[#This Row],[CONCAT1]],[3]!db[NB NOTA_C],0))</f>
        <v/>
      </c>
      <c r="AR1025" s="39" t="str">
        <f>IF(NOTA[[#This Row],[QTY/ CTN]]="","",TRUE)</f>
        <v/>
      </c>
      <c r="AS1025" s="39" t="str">
        <f ca="1">IF(NOTA[[#This Row],[ID_H]]="","",IF(NOTA[[#This Row],[Column3]]=TRUE,NOTA[[#This Row],[QTY/ CTN]],INDEX([3]!db[QTY/ CTN],NOTA[[#This Row],[//DB]])))</f>
        <v/>
      </c>
      <c r="AT10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5" s="39" t="str">
        <f ca="1">IF(NOTA[[#This Row],[ID_H]]="","",MATCH(NOTA[[#This Row],[NB NOTA_C_QTY]],[4]!db[NB NOTA_C_QTY+F],0))</f>
        <v/>
      </c>
      <c r="AV1025" s="55" t="str">
        <f ca="1">IF(NOTA[[#This Row],[NB NOTA_C_QTY]]="","",ROW()-2)</f>
        <v/>
      </c>
    </row>
    <row r="1026" spans="1:48" ht="20.100000000000001" customHeight="1" x14ac:dyDescent="0.25">
      <c r="A10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39" t="str">
        <f>IF(NOTA[[#This Row],[ID_P]]="","",MATCH(NOTA[[#This Row],[ID_P]],[1]!B_MSK[N_ID],0))</f>
        <v/>
      </c>
      <c r="D1026" s="39" t="str">
        <f ca="1">IF(NOTA[[#This Row],[NAMA BARANG]]="","",INDEX(NOTA[ID],MATCH(,INDIRECT(ADDRESS(ROW(NOTA[ID]),COLUMN(NOTA[ID]))&amp;":"&amp;ADDRESS(ROW(),COLUMN(NOTA[ID]))),-1)))</f>
        <v/>
      </c>
      <c r="E1026" s="47"/>
      <c r="H1026" s="48"/>
      <c r="N1026" s="39"/>
      <c r="Q1026" s="43"/>
      <c r="R1026" s="49"/>
      <c r="S1026" s="50"/>
      <c r="U1026" s="51"/>
      <c r="V1026" s="46"/>
      <c r="W1026" s="51" t="str">
        <f>IF(NOTA[[#This Row],[HARGA/ CTN]]="",NOTA[[#This Row],[JUMLAH_H]],NOTA[[#This Row],[HARGA/ CTN]]*IF(NOTA[[#This Row],[C]]="",0,NOTA[[#This Row],[C]]))</f>
        <v/>
      </c>
      <c r="X1026" s="51" t="str">
        <f>IF(NOTA[[#This Row],[JUMLAH]]="","",NOTA[[#This Row],[JUMLAH]]*NOTA[[#This Row],[DISC 1]])</f>
        <v/>
      </c>
      <c r="Y1026" s="51" t="str">
        <f>IF(NOTA[[#This Row],[JUMLAH]]="","",(NOTA[[#This Row],[JUMLAH]]-NOTA[[#This Row],[DISC 1-]])*NOTA[[#This Row],[DISC 2]])</f>
        <v/>
      </c>
      <c r="Z1026" s="51" t="str">
        <f>IF(NOTA[[#This Row],[JUMLAH]]="","",NOTA[[#This Row],[DISC 1-]]+NOTA[[#This Row],[DISC 2-]])</f>
        <v/>
      </c>
      <c r="AA1026" s="51" t="str">
        <f>IF(NOTA[[#This Row],[JUMLAH]]="","",NOTA[[#This Row],[JUMLAH]]-NOTA[[#This Row],[DISC]])</f>
        <v/>
      </c>
      <c r="AB1026" s="51"/>
      <c r="AC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6" s="51" t="str">
        <f>IF(OR(NOTA[[#This Row],[QTY]]="",NOTA[[#This Row],[HARGA SATUAN]]="",),"",NOTA[[#This Row],[QTY]]*NOTA[[#This Row],[HARGA SATUAN]])</f>
        <v/>
      </c>
      <c r="AG1026" s="40" t="str">
        <f ca="1">IF(NOTA[ID_H]="","",INDEX(NOTA[TANGGAL],MATCH(,INDIRECT(ADDRESS(ROW(NOTA[TANGGAL]),COLUMN(NOTA[TANGGAL]))&amp;":"&amp;ADDRESS(ROW(),COLUMN(NOTA[TANGGAL]))),-1)))</f>
        <v/>
      </c>
      <c r="AH1026" s="42" t="str">
        <f ca="1">IF(NOTA[[#This Row],[NAMA BARANG]]="","",INDEX(NOTA[SUPPLIER],MATCH(,INDIRECT(ADDRESS(ROW(NOTA[ID]),COLUMN(NOTA[ID]))&amp;":"&amp;ADDRESS(ROW(),COLUMN(NOTA[ID]))),-1)))</f>
        <v/>
      </c>
      <c r="AI1026" s="42" t="str">
        <f ca="1">IF(NOTA[[#This Row],[ID_H]]="","",IF(NOTA[[#This Row],[FAKTUR]]="",INDIRECT(ADDRESS(ROW()-1,COLUMN())),NOTA[[#This Row],[FAKTUR]]))</f>
        <v/>
      </c>
      <c r="AJ1026" s="39" t="str">
        <f ca="1">IF(NOTA[[#This Row],[ID]]="","",COUNTIF(NOTA[ID_H],NOTA[[#This Row],[ID_H]]))</f>
        <v/>
      </c>
      <c r="AK1026" s="39" t="str">
        <f ca="1">IF(NOTA[[#This Row],[TGL.NOTA]]="",IF(NOTA[[#This Row],[SUPPLIER_H]]="","",AK1025),MONTH(NOTA[[#This Row],[TGL.NOTA]]))</f>
        <v/>
      </c>
      <c r="AL1026" s="39" t="str">
        <f>LOWER(SUBSTITUTE(SUBSTITUTE(SUBSTITUTE(SUBSTITUTE(SUBSTITUTE(SUBSTITUTE(SUBSTITUTE(SUBSTITUTE(SUBSTITUTE(NOTA[NAMA BARANG]," ",),".",""),"-",""),"(",""),")",""),",",""),"/",""),"""",""),"+",""))</f>
        <v/>
      </c>
      <c r="AM10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39" t="str">
        <f>IF(NOTA[[#This Row],[CONCAT4]]="","",_xlfn.IFNA(MATCH(NOTA[[#This Row],[CONCAT4]],[2]!RAW[CONCAT_H],0),FALSE))</f>
        <v/>
      </c>
      <c r="AQ1026" s="39" t="str">
        <f>IF(NOTA[[#This Row],[CONCAT1]]="","",MATCH(NOTA[[#This Row],[CONCAT1]],[3]!db[NB NOTA_C],0))</f>
        <v/>
      </c>
      <c r="AR1026" s="39" t="str">
        <f>IF(NOTA[[#This Row],[QTY/ CTN]]="","",TRUE)</f>
        <v/>
      </c>
      <c r="AS1026" s="39" t="str">
        <f ca="1">IF(NOTA[[#This Row],[ID_H]]="","",IF(NOTA[[#This Row],[Column3]]=TRUE,NOTA[[#This Row],[QTY/ CTN]],INDEX([3]!db[QTY/ CTN],NOTA[[#This Row],[//DB]])))</f>
        <v/>
      </c>
      <c r="AT10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6" s="39" t="str">
        <f ca="1">IF(NOTA[[#This Row],[ID_H]]="","",MATCH(NOTA[[#This Row],[NB NOTA_C_QTY]],[4]!db[NB NOTA_C_QTY+F],0))</f>
        <v/>
      </c>
      <c r="AV1026" s="55" t="str">
        <f ca="1">IF(NOTA[[#This Row],[NB NOTA_C_QTY]]="","",ROW()-2)</f>
        <v/>
      </c>
    </row>
    <row r="1027" spans="1:48" ht="20.100000000000001" customHeight="1" x14ac:dyDescent="0.25">
      <c r="A10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39" t="str">
        <f>IF(NOTA[[#This Row],[ID_P]]="","",MATCH(NOTA[[#This Row],[ID_P]],[1]!B_MSK[N_ID],0))</f>
        <v/>
      </c>
      <c r="D1027" s="39" t="str">
        <f ca="1">IF(NOTA[[#This Row],[NAMA BARANG]]="","",INDEX(NOTA[ID],MATCH(,INDIRECT(ADDRESS(ROW(NOTA[ID]),COLUMN(NOTA[ID]))&amp;":"&amp;ADDRESS(ROW(),COLUMN(NOTA[ID]))),-1)))</f>
        <v/>
      </c>
      <c r="E1027" s="47"/>
      <c r="H1027" s="48"/>
      <c r="N1027" s="39"/>
      <c r="Q1027" s="43"/>
      <c r="R1027" s="49"/>
      <c r="S1027" s="50"/>
      <c r="U1027" s="51"/>
      <c r="V1027" s="46"/>
      <c r="W1027" s="51" t="str">
        <f>IF(NOTA[[#This Row],[HARGA/ CTN]]="",NOTA[[#This Row],[JUMLAH_H]],NOTA[[#This Row],[HARGA/ CTN]]*IF(NOTA[[#This Row],[C]]="",0,NOTA[[#This Row],[C]]))</f>
        <v/>
      </c>
      <c r="X1027" s="51" t="str">
        <f>IF(NOTA[[#This Row],[JUMLAH]]="","",NOTA[[#This Row],[JUMLAH]]*NOTA[[#This Row],[DISC 1]])</f>
        <v/>
      </c>
      <c r="Y1027" s="51" t="str">
        <f>IF(NOTA[[#This Row],[JUMLAH]]="","",(NOTA[[#This Row],[JUMLAH]]-NOTA[[#This Row],[DISC 1-]])*NOTA[[#This Row],[DISC 2]])</f>
        <v/>
      </c>
      <c r="Z1027" s="51" t="str">
        <f>IF(NOTA[[#This Row],[JUMLAH]]="","",NOTA[[#This Row],[DISC 1-]]+NOTA[[#This Row],[DISC 2-]])</f>
        <v/>
      </c>
      <c r="AA1027" s="51" t="str">
        <f>IF(NOTA[[#This Row],[JUMLAH]]="","",NOTA[[#This Row],[JUMLAH]]-NOTA[[#This Row],[DISC]])</f>
        <v/>
      </c>
      <c r="AB1027" s="51"/>
      <c r="AC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7" s="51" t="str">
        <f>IF(OR(NOTA[[#This Row],[QTY]]="",NOTA[[#This Row],[HARGA SATUAN]]="",),"",NOTA[[#This Row],[QTY]]*NOTA[[#This Row],[HARGA SATUAN]])</f>
        <v/>
      </c>
      <c r="AG1027" s="40" t="str">
        <f ca="1">IF(NOTA[ID_H]="","",INDEX(NOTA[TANGGAL],MATCH(,INDIRECT(ADDRESS(ROW(NOTA[TANGGAL]),COLUMN(NOTA[TANGGAL]))&amp;":"&amp;ADDRESS(ROW(),COLUMN(NOTA[TANGGAL]))),-1)))</f>
        <v/>
      </c>
      <c r="AH1027" s="42" t="str">
        <f ca="1">IF(NOTA[[#This Row],[NAMA BARANG]]="","",INDEX(NOTA[SUPPLIER],MATCH(,INDIRECT(ADDRESS(ROW(NOTA[ID]),COLUMN(NOTA[ID]))&amp;":"&amp;ADDRESS(ROW(),COLUMN(NOTA[ID]))),-1)))</f>
        <v/>
      </c>
      <c r="AI1027" s="42" t="str">
        <f ca="1">IF(NOTA[[#This Row],[ID_H]]="","",IF(NOTA[[#This Row],[FAKTUR]]="",INDIRECT(ADDRESS(ROW()-1,COLUMN())),NOTA[[#This Row],[FAKTUR]]))</f>
        <v/>
      </c>
      <c r="AJ1027" s="39" t="str">
        <f ca="1">IF(NOTA[[#This Row],[ID]]="","",COUNTIF(NOTA[ID_H],NOTA[[#This Row],[ID_H]]))</f>
        <v/>
      </c>
      <c r="AK1027" s="39" t="str">
        <f ca="1">IF(NOTA[[#This Row],[TGL.NOTA]]="",IF(NOTA[[#This Row],[SUPPLIER_H]]="","",AK1026),MONTH(NOTA[[#This Row],[TGL.NOTA]]))</f>
        <v/>
      </c>
      <c r="AL1027" s="39" t="str">
        <f>LOWER(SUBSTITUTE(SUBSTITUTE(SUBSTITUTE(SUBSTITUTE(SUBSTITUTE(SUBSTITUTE(SUBSTITUTE(SUBSTITUTE(SUBSTITUTE(NOTA[NAMA BARANG]," ",),".",""),"-",""),"(",""),")",""),",",""),"/",""),"""",""),"+",""))</f>
        <v/>
      </c>
      <c r="AM10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39" t="str">
        <f>IF(NOTA[[#This Row],[CONCAT4]]="","",_xlfn.IFNA(MATCH(NOTA[[#This Row],[CONCAT4]],[2]!RAW[CONCAT_H],0),FALSE))</f>
        <v/>
      </c>
      <c r="AQ1027" s="39" t="str">
        <f>IF(NOTA[[#This Row],[CONCAT1]]="","",MATCH(NOTA[[#This Row],[CONCAT1]],[3]!db[NB NOTA_C],0))</f>
        <v/>
      </c>
      <c r="AR1027" s="39" t="str">
        <f>IF(NOTA[[#This Row],[QTY/ CTN]]="","",TRUE)</f>
        <v/>
      </c>
      <c r="AS1027" s="39" t="str">
        <f ca="1">IF(NOTA[[#This Row],[ID_H]]="","",IF(NOTA[[#This Row],[Column3]]=TRUE,NOTA[[#This Row],[QTY/ CTN]],INDEX([3]!db[QTY/ CTN],NOTA[[#This Row],[//DB]])))</f>
        <v/>
      </c>
      <c r="AT10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7" s="39" t="str">
        <f ca="1">IF(NOTA[[#This Row],[ID_H]]="","",MATCH(NOTA[[#This Row],[NB NOTA_C_QTY]],[4]!db[NB NOTA_C_QTY+F],0))</f>
        <v/>
      </c>
      <c r="AV1027" s="55" t="str">
        <f ca="1">IF(NOTA[[#This Row],[NB NOTA_C_QTY]]="","",ROW()-2)</f>
        <v/>
      </c>
    </row>
    <row r="1028" spans="1:48" ht="20.100000000000001" customHeight="1" x14ac:dyDescent="0.25">
      <c r="A10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39" t="str">
        <f>IF(NOTA[[#This Row],[ID_P]]="","",MATCH(NOTA[[#This Row],[ID_P]],[1]!B_MSK[N_ID],0))</f>
        <v/>
      </c>
      <c r="D1028" s="39" t="str">
        <f ca="1">IF(NOTA[[#This Row],[NAMA BARANG]]="","",INDEX(NOTA[ID],MATCH(,INDIRECT(ADDRESS(ROW(NOTA[ID]),COLUMN(NOTA[ID]))&amp;":"&amp;ADDRESS(ROW(),COLUMN(NOTA[ID]))),-1)))</f>
        <v/>
      </c>
      <c r="E1028" s="47"/>
      <c r="H1028" s="48"/>
      <c r="N1028" s="39"/>
      <c r="Q1028" s="43"/>
      <c r="R1028" s="49"/>
      <c r="S1028" s="50"/>
      <c r="U1028" s="51"/>
      <c r="V1028" s="46"/>
      <c r="W1028" s="51" t="str">
        <f>IF(NOTA[[#This Row],[HARGA/ CTN]]="",NOTA[[#This Row],[JUMLAH_H]],NOTA[[#This Row],[HARGA/ CTN]]*IF(NOTA[[#This Row],[C]]="",0,NOTA[[#This Row],[C]]))</f>
        <v/>
      </c>
      <c r="X1028" s="51" t="str">
        <f>IF(NOTA[[#This Row],[JUMLAH]]="","",NOTA[[#This Row],[JUMLAH]]*NOTA[[#This Row],[DISC 1]])</f>
        <v/>
      </c>
      <c r="Y1028" s="51" t="str">
        <f>IF(NOTA[[#This Row],[JUMLAH]]="","",(NOTA[[#This Row],[JUMLAH]]-NOTA[[#This Row],[DISC 1-]])*NOTA[[#This Row],[DISC 2]])</f>
        <v/>
      </c>
      <c r="Z1028" s="51" t="str">
        <f>IF(NOTA[[#This Row],[JUMLAH]]="","",NOTA[[#This Row],[DISC 1-]]+NOTA[[#This Row],[DISC 2-]])</f>
        <v/>
      </c>
      <c r="AA1028" s="51" t="str">
        <f>IF(NOTA[[#This Row],[JUMLAH]]="","",NOTA[[#This Row],[JUMLAH]]-NOTA[[#This Row],[DISC]])</f>
        <v/>
      </c>
      <c r="AB1028" s="51"/>
      <c r="AC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8" s="51" t="str">
        <f>IF(OR(NOTA[[#This Row],[QTY]]="",NOTA[[#This Row],[HARGA SATUAN]]="",),"",NOTA[[#This Row],[QTY]]*NOTA[[#This Row],[HARGA SATUAN]])</f>
        <v/>
      </c>
      <c r="AG1028" s="40" t="str">
        <f ca="1">IF(NOTA[ID_H]="","",INDEX(NOTA[TANGGAL],MATCH(,INDIRECT(ADDRESS(ROW(NOTA[TANGGAL]),COLUMN(NOTA[TANGGAL]))&amp;":"&amp;ADDRESS(ROW(),COLUMN(NOTA[TANGGAL]))),-1)))</f>
        <v/>
      </c>
      <c r="AH1028" s="42" t="str">
        <f ca="1">IF(NOTA[[#This Row],[NAMA BARANG]]="","",INDEX(NOTA[SUPPLIER],MATCH(,INDIRECT(ADDRESS(ROW(NOTA[ID]),COLUMN(NOTA[ID]))&amp;":"&amp;ADDRESS(ROW(),COLUMN(NOTA[ID]))),-1)))</f>
        <v/>
      </c>
      <c r="AI1028" s="42" t="str">
        <f ca="1">IF(NOTA[[#This Row],[ID_H]]="","",IF(NOTA[[#This Row],[FAKTUR]]="",INDIRECT(ADDRESS(ROW()-1,COLUMN())),NOTA[[#This Row],[FAKTUR]]))</f>
        <v/>
      </c>
      <c r="AJ1028" s="39" t="str">
        <f ca="1">IF(NOTA[[#This Row],[ID]]="","",COUNTIF(NOTA[ID_H],NOTA[[#This Row],[ID_H]]))</f>
        <v/>
      </c>
      <c r="AK1028" s="39" t="str">
        <f ca="1">IF(NOTA[[#This Row],[TGL.NOTA]]="",IF(NOTA[[#This Row],[SUPPLIER_H]]="","",AK1027),MONTH(NOTA[[#This Row],[TGL.NOTA]]))</f>
        <v/>
      </c>
      <c r="AL1028" s="39" t="str">
        <f>LOWER(SUBSTITUTE(SUBSTITUTE(SUBSTITUTE(SUBSTITUTE(SUBSTITUTE(SUBSTITUTE(SUBSTITUTE(SUBSTITUTE(SUBSTITUTE(NOTA[NAMA BARANG]," ",),".",""),"-",""),"(",""),")",""),",",""),"/",""),"""",""),"+",""))</f>
        <v/>
      </c>
      <c r="AM10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39" t="str">
        <f>IF(NOTA[[#This Row],[CONCAT4]]="","",_xlfn.IFNA(MATCH(NOTA[[#This Row],[CONCAT4]],[2]!RAW[CONCAT_H],0),FALSE))</f>
        <v/>
      </c>
      <c r="AQ1028" s="39" t="str">
        <f>IF(NOTA[[#This Row],[CONCAT1]]="","",MATCH(NOTA[[#This Row],[CONCAT1]],[3]!db[NB NOTA_C],0))</f>
        <v/>
      </c>
      <c r="AR1028" s="39" t="str">
        <f>IF(NOTA[[#This Row],[QTY/ CTN]]="","",TRUE)</f>
        <v/>
      </c>
      <c r="AS1028" s="39" t="str">
        <f ca="1">IF(NOTA[[#This Row],[ID_H]]="","",IF(NOTA[[#This Row],[Column3]]=TRUE,NOTA[[#This Row],[QTY/ CTN]],INDEX([3]!db[QTY/ CTN],NOTA[[#This Row],[//DB]])))</f>
        <v/>
      </c>
      <c r="AT10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8" s="39" t="str">
        <f ca="1">IF(NOTA[[#This Row],[ID_H]]="","",MATCH(NOTA[[#This Row],[NB NOTA_C_QTY]],[4]!db[NB NOTA_C_QTY+F],0))</f>
        <v/>
      </c>
      <c r="AV1028" s="55" t="str">
        <f ca="1">IF(NOTA[[#This Row],[NB NOTA_C_QTY]]="","",ROW()-2)</f>
        <v/>
      </c>
    </row>
    <row r="1029" spans="1:48" ht="20.100000000000001" customHeight="1" x14ac:dyDescent="0.25">
      <c r="A10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39" t="str">
        <f>IF(NOTA[[#This Row],[ID_P]]="","",MATCH(NOTA[[#This Row],[ID_P]],[1]!B_MSK[N_ID],0))</f>
        <v/>
      </c>
      <c r="D1029" s="39" t="str">
        <f ca="1">IF(NOTA[[#This Row],[NAMA BARANG]]="","",INDEX(NOTA[ID],MATCH(,INDIRECT(ADDRESS(ROW(NOTA[ID]),COLUMN(NOTA[ID]))&amp;":"&amp;ADDRESS(ROW(),COLUMN(NOTA[ID]))),-1)))</f>
        <v/>
      </c>
      <c r="E1029" s="47"/>
      <c r="H1029" s="48"/>
      <c r="N1029" s="39"/>
      <c r="Q1029" s="43"/>
      <c r="R1029" s="49"/>
      <c r="S1029" s="50"/>
      <c r="U1029" s="51"/>
      <c r="V1029" s="46"/>
      <c r="W1029" s="51" t="str">
        <f>IF(NOTA[[#This Row],[HARGA/ CTN]]="",NOTA[[#This Row],[JUMLAH_H]],NOTA[[#This Row],[HARGA/ CTN]]*IF(NOTA[[#This Row],[C]]="",0,NOTA[[#This Row],[C]]))</f>
        <v/>
      </c>
      <c r="X1029" s="51" t="str">
        <f>IF(NOTA[[#This Row],[JUMLAH]]="","",NOTA[[#This Row],[JUMLAH]]*NOTA[[#This Row],[DISC 1]])</f>
        <v/>
      </c>
      <c r="Y1029" s="51" t="str">
        <f>IF(NOTA[[#This Row],[JUMLAH]]="","",(NOTA[[#This Row],[JUMLAH]]-NOTA[[#This Row],[DISC 1-]])*NOTA[[#This Row],[DISC 2]])</f>
        <v/>
      </c>
      <c r="Z1029" s="51" t="str">
        <f>IF(NOTA[[#This Row],[JUMLAH]]="","",NOTA[[#This Row],[DISC 1-]]+NOTA[[#This Row],[DISC 2-]])</f>
        <v/>
      </c>
      <c r="AA1029" s="51" t="str">
        <f>IF(NOTA[[#This Row],[JUMLAH]]="","",NOTA[[#This Row],[JUMLAH]]-NOTA[[#This Row],[DISC]])</f>
        <v/>
      </c>
      <c r="AB1029" s="51"/>
      <c r="AC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9" s="51" t="str">
        <f>IF(OR(NOTA[[#This Row],[QTY]]="",NOTA[[#This Row],[HARGA SATUAN]]="",),"",NOTA[[#This Row],[QTY]]*NOTA[[#This Row],[HARGA SATUAN]])</f>
        <v/>
      </c>
      <c r="AG1029" s="40" t="str">
        <f ca="1">IF(NOTA[ID_H]="","",INDEX(NOTA[TANGGAL],MATCH(,INDIRECT(ADDRESS(ROW(NOTA[TANGGAL]),COLUMN(NOTA[TANGGAL]))&amp;":"&amp;ADDRESS(ROW(),COLUMN(NOTA[TANGGAL]))),-1)))</f>
        <v/>
      </c>
      <c r="AH1029" s="42" t="str">
        <f ca="1">IF(NOTA[[#This Row],[NAMA BARANG]]="","",INDEX(NOTA[SUPPLIER],MATCH(,INDIRECT(ADDRESS(ROW(NOTA[ID]),COLUMN(NOTA[ID]))&amp;":"&amp;ADDRESS(ROW(),COLUMN(NOTA[ID]))),-1)))</f>
        <v/>
      </c>
      <c r="AI1029" s="42" t="str">
        <f ca="1">IF(NOTA[[#This Row],[ID_H]]="","",IF(NOTA[[#This Row],[FAKTUR]]="",INDIRECT(ADDRESS(ROW()-1,COLUMN())),NOTA[[#This Row],[FAKTUR]]))</f>
        <v/>
      </c>
      <c r="AJ1029" s="39" t="str">
        <f ca="1">IF(NOTA[[#This Row],[ID]]="","",COUNTIF(NOTA[ID_H],NOTA[[#This Row],[ID_H]]))</f>
        <v/>
      </c>
      <c r="AK1029" s="39" t="str">
        <f ca="1">IF(NOTA[[#This Row],[TGL.NOTA]]="",IF(NOTA[[#This Row],[SUPPLIER_H]]="","",AK1028),MONTH(NOTA[[#This Row],[TGL.NOTA]]))</f>
        <v/>
      </c>
      <c r="AL1029" s="39" t="str">
        <f>LOWER(SUBSTITUTE(SUBSTITUTE(SUBSTITUTE(SUBSTITUTE(SUBSTITUTE(SUBSTITUTE(SUBSTITUTE(SUBSTITUTE(SUBSTITUTE(NOTA[NAMA BARANG]," ",),".",""),"-",""),"(",""),")",""),",",""),"/",""),"""",""),"+",""))</f>
        <v/>
      </c>
      <c r="AM10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39" t="str">
        <f>IF(NOTA[[#This Row],[CONCAT4]]="","",_xlfn.IFNA(MATCH(NOTA[[#This Row],[CONCAT4]],[2]!RAW[CONCAT_H],0),FALSE))</f>
        <v/>
      </c>
      <c r="AQ1029" s="39" t="str">
        <f>IF(NOTA[[#This Row],[CONCAT1]]="","",MATCH(NOTA[[#This Row],[CONCAT1]],[3]!db[NB NOTA_C],0))</f>
        <v/>
      </c>
      <c r="AR1029" s="39" t="str">
        <f>IF(NOTA[[#This Row],[QTY/ CTN]]="","",TRUE)</f>
        <v/>
      </c>
      <c r="AS1029" s="39" t="str">
        <f ca="1">IF(NOTA[[#This Row],[ID_H]]="","",IF(NOTA[[#This Row],[Column3]]=TRUE,NOTA[[#This Row],[QTY/ CTN]],INDEX([3]!db[QTY/ CTN],NOTA[[#This Row],[//DB]])))</f>
        <v/>
      </c>
      <c r="AT10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9" s="39" t="str">
        <f ca="1">IF(NOTA[[#This Row],[ID_H]]="","",MATCH(NOTA[[#This Row],[NB NOTA_C_QTY]],[4]!db[NB NOTA_C_QTY+F],0))</f>
        <v/>
      </c>
      <c r="AV1029" s="55" t="str">
        <f ca="1">IF(NOTA[[#This Row],[NB NOTA_C_QTY]]="","",ROW()-2)</f>
        <v/>
      </c>
    </row>
    <row r="1030" spans="1:48" ht="20.100000000000001" customHeight="1" x14ac:dyDescent="0.25">
      <c r="A10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39" t="str">
        <f>IF(NOTA[[#This Row],[ID_P]]="","",MATCH(NOTA[[#This Row],[ID_P]],[1]!B_MSK[N_ID],0))</f>
        <v/>
      </c>
      <c r="D1030" s="39" t="str">
        <f ca="1">IF(NOTA[[#This Row],[NAMA BARANG]]="","",INDEX(NOTA[ID],MATCH(,INDIRECT(ADDRESS(ROW(NOTA[ID]),COLUMN(NOTA[ID]))&amp;":"&amp;ADDRESS(ROW(),COLUMN(NOTA[ID]))),-1)))</f>
        <v/>
      </c>
      <c r="E1030" s="47"/>
      <c r="H1030" s="48"/>
      <c r="N1030" s="39"/>
      <c r="Q1030" s="43"/>
      <c r="R1030" s="49"/>
      <c r="S1030" s="50"/>
      <c r="U1030" s="51"/>
      <c r="V1030" s="46"/>
      <c r="W1030" s="51" t="str">
        <f>IF(NOTA[[#This Row],[HARGA/ CTN]]="",NOTA[[#This Row],[JUMLAH_H]],NOTA[[#This Row],[HARGA/ CTN]]*IF(NOTA[[#This Row],[C]]="",0,NOTA[[#This Row],[C]]))</f>
        <v/>
      </c>
      <c r="X1030" s="51" t="str">
        <f>IF(NOTA[[#This Row],[JUMLAH]]="","",NOTA[[#This Row],[JUMLAH]]*NOTA[[#This Row],[DISC 1]])</f>
        <v/>
      </c>
      <c r="Y1030" s="51" t="str">
        <f>IF(NOTA[[#This Row],[JUMLAH]]="","",(NOTA[[#This Row],[JUMLAH]]-NOTA[[#This Row],[DISC 1-]])*NOTA[[#This Row],[DISC 2]])</f>
        <v/>
      </c>
      <c r="Z1030" s="51" t="str">
        <f>IF(NOTA[[#This Row],[JUMLAH]]="","",NOTA[[#This Row],[DISC 1-]]+NOTA[[#This Row],[DISC 2-]])</f>
        <v/>
      </c>
      <c r="AA1030" s="51" t="str">
        <f>IF(NOTA[[#This Row],[JUMLAH]]="","",NOTA[[#This Row],[JUMLAH]]-NOTA[[#This Row],[DISC]])</f>
        <v/>
      </c>
      <c r="AB1030" s="51"/>
      <c r="AC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0" s="51" t="str">
        <f>IF(OR(NOTA[[#This Row],[QTY]]="",NOTA[[#This Row],[HARGA SATUAN]]="",),"",NOTA[[#This Row],[QTY]]*NOTA[[#This Row],[HARGA SATUAN]])</f>
        <v/>
      </c>
      <c r="AG1030" s="40" t="str">
        <f ca="1">IF(NOTA[ID_H]="","",INDEX(NOTA[TANGGAL],MATCH(,INDIRECT(ADDRESS(ROW(NOTA[TANGGAL]),COLUMN(NOTA[TANGGAL]))&amp;":"&amp;ADDRESS(ROW(),COLUMN(NOTA[TANGGAL]))),-1)))</f>
        <v/>
      </c>
      <c r="AH1030" s="42" t="str">
        <f ca="1">IF(NOTA[[#This Row],[NAMA BARANG]]="","",INDEX(NOTA[SUPPLIER],MATCH(,INDIRECT(ADDRESS(ROW(NOTA[ID]),COLUMN(NOTA[ID]))&amp;":"&amp;ADDRESS(ROW(),COLUMN(NOTA[ID]))),-1)))</f>
        <v/>
      </c>
      <c r="AI1030" s="42" t="str">
        <f ca="1">IF(NOTA[[#This Row],[ID_H]]="","",IF(NOTA[[#This Row],[FAKTUR]]="",INDIRECT(ADDRESS(ROW()-1,COLUMN())),NOTA[[#This Row],[FAKTUR]]))</f>
        <v/>
      </c>
      <c r="AJ1030" s="39" t="str">
        <f ca="1">IF(NOTA[[#This Row],[ID]]="","",COUNTIF(NOTA[ID_H],NOTA[[#This Row],[ID_H]]))</f>
        <v/>
      </c>
      <c r="AK1030" s="39" t="str">
        <f ca="1">IF(NOTA[[#This Row],[TGL.NOTA]]="",IF(NOTA[[#This Row],[SUPPLIER_H]]="","",AK1029),MONTH(NOTA[[#This Row],[TGL.NOTA]]))</f>
        <v/>
      </c>
      <c r="AL1030" s="39" t="str">
        <f>LOWER(SUBSTITUTE(SUBSTITUTE(SUBSTITUTE(SUBSTITUTE(SUBSTITUTE(SUBSTITUTE(SUBSTITUTE(SUBSTITUTE(SUBSTITUTE(NOTA[NAMA BARANG]," ",),".",""),"-",""),"(",""),")",""),",",""),"/",""),"""",""),"+",""))</f>
        <v/>
      </c>
      <c r="AM10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39" t="str">
        <f>IF(NOTA[[#This Row],[CONCAT4]]="","",_xlfn.IFNA(MATCH(NOTA[[#This Row],[CONCAT4]],[2]!RAW[CONCAT_H],0),FALSE))</f>
        <v/>
      </c>
      <c r="AQ1030" s="39" t="str">
        <f>IF(NOTA[[#This Row],[CONCAT1]]="","",MATCH(NOTA[[#This Row],[CONCAT1]],[3]!db[NB NOTA_C],0))</f>
        <v/>
      </c>
      <c r="AR1030" s="39" t="str">
        <f>IF(NOTA[[#This Row],[QTY/ CTN]]="","",TRUE)</f>
        <v/>
      </c>
      <c r="AS1030" s="39" t="str">
        <f ca="1">IF(NOTA[[#This Row],[ID_H]]="","",IF(NOTA[[#This Row],[Column3]]=TRUE,NOTA[[#This Row],[QTY/ CTN]],INDEX([3]!db[QTY/ CTN],NOTA[[#This Row],[//DB]])))</f>
        <v/>
      </c>
      <c r="AT10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0" s="39" t="str">
        <f ca="1">IF(NOTA[[#This Row],[ID_H]]="","",MATCH(NOTA[[#This Row],[NB NOTA_C_QTY]],[4]!db[NB NOTA_C_QTY+F],0))</f>
        <v/>
      </c>
      <c r="AV1030" s="55" t="str">
        <f ca="1">IF(NOTA[[#This Row],[NB NOTA_C_QTY]]="","",ROW()-2)</f>
        <v/>
      </c>
    </row>
    <row r="1031" spans="1:48" ht="20.100000000000001" customHeight="1" x14ac:dyDescent="0.25">
      <c r="A10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39" t="str">
        <f>IF(NOTA[[#This Row],[ID_P]]="","",MATCH(NOTA[[#This Row],[ID_P]],[1]!B_MSK[N_ID],0))</f>
        <v/>
      </c>
      <c r="D1031" s="39" t="str">
        <f ca="1">IF(NOTA[[#This Row],[NAMA BARANG]]="","",INDEX(NOTA[ID],MATCH(,INDIRECT(ADDRESS(ROW(NOTA[ID]),COLUMN(NOTA[ID]))&amp;":"&amp;ADDRESS(ROW(),COLUMN(NOTA[ID]))),-1)))</f>
        <v/>
      </c>
      <c r="E1031" s="47"/>
      <c r="H1031" s="48"/>
      <c r="N1031" s="39"/>
      <c r="Q1031" s="43"/>
      <c r="R1031" s="49"/>
      <c r="S1031" s="50"/>
      <c r="U1031" s="51"/>
      <c r="V1031" s="46"/>
      <c r="W1031" s="51" t="str">
        <f>IF(NOTA[[#This Row],[HARGA/ CTN]]="",NOTA[[#This Row],[JUMLAH_H]],NOTA[[#This Row],[HARGA/ CTN]]*IF(NOTA[[#This Row],[C]]="",0,NOTA[[#This Row],[C]]))</f>
        <v/>
      </c>
      <c r="X1031" s="51" t="str">
        <f>IF(NOTA[[#This Row],[JUMLAH]]="","",NOTA[[#This Row],[JUMLAH]]*NOTA[[#This Row],[DISC 1]])</f>
        <v/>
      </c>
      <c r="Y1031" s="51" t="str">
        <f>IF(NOTA[[#This Row],[JUMLAH]]="","",(NOTA[[#This Row],[JUMLAH]]-NOTA[[#This Row],[DISC 1-]])*NOTA[[#This Row],[DISC 2]])</f>
        <v/>
      </c>
      <c r="Z1031" s="51" t="str">
        <f>IF(NOTA[[#This Row],[JUMLAH]]="","",NOTA[[#This Row],[DISC 1-]]+NOTA[[#This Row],[DISC 2-]])</f>
        <v/>
      </c>
      <c r="AA1031" s="51" t="str">
        <f>IF(NOTA[[#This Row],[JUMLAH]]="","",NOTA[[#This Row],[JUMLAH]]-NOTA[[#This Row],[DISC]])</f>
        <v/>
      </c>
      <c r="AB1031" s="51"/>
      <c r="AC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1" s="51" t="str">
        <f>IF(OR(NOTA[[#This Row],[QTY]]="",NOTA[[#This Row],[HARGA SATUAN]]="",),"",NOTA[[#This Row],[QTY]]*NOTA[[#This Row],[HARGA SATUAN]])</f>
        <v/>
      </c>
      <c r="AG1031" s="40" t="str">
        <f ca="1">IF(NOTA[ID_H]="","",INDEX(NOTA[TANGGAL],MATCH(,INDIRECT(ADDRESS(ROW(NOTA[TANGGAL]),COLUMN(NOTA[TANGGAL]))&amp;":"&amp;ADDRESS(ROW(),COLUMN(NOTA[TANGGAL]))),-1)))</f>
        <v/>
      </c>
      <c r="AH1031" s="42" t="str">
        <f ca="1">IF(NOTA[[#This Row],[NAMA BARANG]]="","",INDEX(NOTA[SUPPLIER],MATCH(,INDIRECT(ADDRESS(ROW(NOTA[ID]),COLUMN(NOTA[ID]))&amp;":"&amp;ADDRESS(ROW(),COLUMN(NOTA[ID]))),-1)))</f>
        <v/>
      </c>
      <c r="AI1031" s="42" t="str">
        <f ca="1">IF(NOTA[[#This Row],[ID_H]]="","",IF(NOTA[[#This Row],[FAKTUR]]="",INDIRECT(ADDRESS(ROW()-1,COLUMN())),NOTA[[#This Row],[FAKTUR]]))</f>
        <v/>
      </c>
      <c r="AJ1031" s="39" t="str">
        <f ca="1">IF(NOTA[[#This Row],[ID]]="","",COUNTIF(NOTA[ID_H],NOTA[[#This Row],[ID_H]]))</f>
        <v/>
      </c>
      <c r="AK1031" s="39" t="str">
        <f ca="1">IF(NOTA[[#This Row],[TGL.NOTA]]="",IF(NOTA[[#This Row],[SUPPLIER_H]]="","",AK1030),MONTH(NOTA[[#This Row],[TGL.NOTA]]))</f>
        <v/>
      </c>
      <c r="AL1031" s="39" t="str">
        <f>LOWER(SUBSTITUTE(SUBSTITUTE(SUBSTITUTE(SUBSTITUTE(SUBSTITUTE(SUBSTITUTE(SUBSTITUTE(SUBSTITUTE(SUBSTITUTE(NOTA[NAMA BARANG]," ",),".",""),"-",""),"(",""),")",""),",",""),"/",""),"""",""),"+",""))</f>
        <v/>
      </c>
      <c r="AM10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39" t="str">
        <f>IF(NOTA[[#This Row],[CONCAT4]]="","",_xlfn.IFNA(MATCH(NOTA[[#This Row],[CONCAT4]],[2]!RAW[CONCAT_H],0),FALSE))</f>
        <v/>
      </c>
      <c r="AQ1031" s="39" t="str">
        <f>IF(NOTA[[#This Row],[CONCAT1]]="","",MATCH(NOTA[[#This Row],[CONCAT1]],[3]!db[NB NOTA_C],0))</f>
        <v/>
      </c>
      <c r="AR1031" s="39" t="str">
        <f>IF(NOTA[[#This Row],[QTY/ CTN]]="","",TRUE)</f>
        <v/>
      </c>
      <c r="AS1031" s="39" t="str">
        <f ca="1">IF(NOTA[[#This Row],[ID_H]]="","",IF(NOTA[[#This Row],[Column3]]=TRUE,NOTA[[#This Row],[QTY/ CTN]],INDEX([3]!db[QTY/ CTN],NOTA[[#This Row],[//DB]])))</f>
        <v/>
      </c>
      <c r="AT10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1" s="39" t="str">
        <f ca="1">IF(NOTA[[#This Row],[ID_H]]="","",MATCH(NOTA[[#This Row],[NB NOTA_C_QTY]],[4]!db[NB NOTA_C_QTY+F],0))</f>
        <v/>
      </c>
      <c r="AV1031" s="55" t="str">
        <f ca="1">IF(NOTA[[#This Row],[NB NOTA_C_QTY]]="","",ROW()-2)</f>
        <v/>
      </c>
    </row>
    <row r="1032" spans="1:48" ht="20.100000000000001" customHeight="1" x14ac:dyDescent="0.25">
      <c r="A10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39" t="str">
        <f>IF(NOTA[[#This Row],[ID_P]]="","",MATCH(NOTA[[#This Row],[ID_P]],[1]!B_MSK[N_ID],0))</f>
        <v/>
      </c>
      <c r="D1032" s="39" t="str">
        <f ca="1">IF(NOTA[[#This Row],[NAMA BARANG]]="","",INDEX(NOTA[ID],MATCH(,INDIRECT(ADDRESS(ROW(NOTA[ID]),COLUMN(NOTA[ID]))&amp;":"&amp;ADDRESS(ROW(),COLUMN(NOTA[ID]))),-1)))</f>
        <v/>
      </c>
      <c r="E1032" s="47"/>
      <c r="H1032" s="48"/>
      <c r="N1032" s="39"/>
      <c r="Q1032" s="43"/>
      <c r="R1032" s="49"/>
      <c r="S1032" s="50"/>
      <c r="U1032" s="51"/>
      <c r="V1032" s="46"/>
      <c r="W1032" s="51" t="str">
        <f>IF(NOTA[[#This Row],[HARGA/ CTN]]="",NOTA[[#This Row],[JUMLAH_H]],NOTA[[#This Row],[HARGA/ CTN]]*IF(NOTA[[#This Row],[C]]="",0,NOTA[[#This Row],[C]]))</f>
        <v/>
      </c>
      <c r="X1032" s="51" t="str">
        <f>IF(NOTA[[#This Row],[JUMLAH]]="","",NOTA[[#This Row],[JUMLAH]]*NOTA[[#This Row],[DISC 1]])</f>
        <v/>
      </c>
      <c r="Y1032" s="51" t="str">
        <f>IF(NOTA[[#This Row],[JUMLAH]]="","",(NOTA[[#This Row],[JUMLAH]]-NOTA[[#This Row],[DISC 1-]])*NOTA[[#This Row],[DISC 2]])</f>
        <v/>
      </c>
      <c r="Z1032" s="51" t="str">
        <f>IF(NOTA[[#This Row],[JUMLAH]]="","",NOTA[[#This Row],[DISC 1-]]+NOTA[[#This Row],[DISC 2-]])</f>
        <v/>
      </c>
      <c r="AA1032" s="51" t="str">
        <f>IF(NOTA[[#This Row],[JUMLAH]]="","",NOTA[[#This Row],[JUMLAH]]-NOTA[[#This Row],[DISC]])</f>
        <v/>
      </c>
      <c r="AB1032" s="51"/>
      <c r="AC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2" s="51" t="str">
        <f>IF(OR(NOTA[[#This Row],[QTY]]="",NOTA[[#This Row],[HARGA SATUAN]]="",),"",NOTA[[#This Row],[QTY]]*NOTA[[#This Row],[HARGA SATUAN]])</f>
        <v/>
      </c>
      <c r="AG1032" s="40" t="str">
        <f ca="1">IF(NOTA[ID_H]="","",INDEX(NOTA[TANGGAL],MATCH(,INDIRECT(ADDRESS(ROW(NOTA[TANGGAL]),COLUMN(NOTA[TANGGAL]))&amp;":"&amp;ADDRESS(ROW(),COLUMN(NOTA[TANGGAL]))),-1)))</f>
        <v/>
      </c>
      <c r="AH1032" s="42" t="str">
        <f ca="1">IF(NOTA[[#This Row],[NAMA BARANG]]="","",INDEX(NOTA[SUPPLIER],MATCH(,INDIRECT(ADDRESS(ROW(NOTA[ID]),COLUMN(NOTA[ID]))&amp;":"&amp;ADDRESS(ROW(),COLUMN(NOTA[ID]))),-1)))</f>
        <v/>
      </c>
      <c r="AI1032" s="42" t="str">
        <f ca="1">IF(NOTA[[#This Row],[ID_H]]="","",IF(NOTA[[#This Row],[FAKTUR]]="",INDIRECT(ADDRESS(ROW()-1,COLUMN())),NOTA[[#This Row],[FAKTUR]]))</f>
        <v/>
      </c>
      <c r="AJ1032" s="39" t="str">
        <f ca="1">IF(NOTA[[#This Row],[ID]]="","",COUNTIF(NOTA[ID_H],NOTA[[#This Row],[ID_H]]))</f>
        <v/>
      </c>
      <c r="AK1032" s="39" t="str">
        <f ca="1">IF(NOTA[[#This Row],[TGL.NOTA]]="",IF(NOTA[[#This Row],[SUPPLIER_H]]="","",AK1031),MONTH(NOTA[[#This Row],[TGL.NOTA]]))</f>
        <v/>
      </c>
      <c r="AL1032" s="39" t="str">
        <f>LOWER(SUBSTITUTE(SUBSTITUTE(SUBSTITUTE(SUBSTITUTE(SUBSTITUTE(SUBSTITUTE(SUBSTITUTE(SUBSTITUTE(SUBSTITUTE(NOTA[NAMA BARANG]," ",),".",""),"-",""),"(",""),")",""),",",""),"/",""),"""",""),"+",""))</f>
        <v/>
      </c>
      <c r="AM10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39" t="str">
        <f>IF(NOTA[[#This Row],[CONCAT4]]="","",_xlfn.IFNA(MATCH(NOTA[[#This Row],[CONCAT4]],[2]!RAW[CONCAT_H],0),FALSE))</f>
        <v/>
      </c>
      <c r="AQ1032" s="39" t="str">
        <f>IF(NOTA[[#This Row],[CONCAT1]]="","",MATCH(NOTA[[#This Row],[CONCAT1]],[3]!db[NB NOTA_C],0))</f>
        <v/>
      </c>
      <c r="AR1032" s="39" t="str">
        <f>IF(NOTA[[#This Row],[QTY/ CTN]]="","",TRUE)</f>
        <v/>
      </c>
      <c r="AS1032" s="39" t="str">
        <f ca="1">IF(NOTA[[#This Row],[ID_H]]="","",IF(NOTA[[#This Row],[Column3]]=TRUE,NOTA[[#This Row],[QTY/ CTN]],INDEX([3]!db[QTY/ CTN],NOTA[[#This Row],[//DB]])))</f>
        <v/>
      </c>
      <c r="AT10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2" s="39" t="str">
        <f ca="1">IF(NOTA[[#This Row],[ID_H]]="","",MATCH(NOTA[[#This Row],[NB NOTA_C_QTY]],[4]!db[NB NOTA_C_QTY+F],0))</f>
        <v/>
      </c>
      <c r="AV1032" s="55" t="str">
        <f ca="1">IF(NOTA[[#This Row],[NB NOTA_C_QTY]]="","",ROW()-2)</f>
        <v/>
      </c>
    </row>
    <row r="1033" spans="1:48" ht="20.100000000000001" customHeight="1" x14ac:dyDescent="0.25">
      <c r="A10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39" t="str">
        <f>IF(NOTA[[#This Row],[ID_P]]="","",MATCH(NOTA[[#This Row],[ID_P]],[1]!B_MSK[N_ID],0))</f>
        <v/>
      </c>
      <c r="D1033" s="39" t="str">
        <f ca="1">IF(NOTA[[#This Row],[NAMA BARANG]]="","",INDEX(NOTA[ID],MATCH(,INDIRECT(ADDRESS(ROW(NOTA[ID]),COLUMN(NOTA[ID]))&amp;":"&amp;ADDRESS(ROW(),COLUMN(NOTA[ID]))),-1)))</f>
        <v/>
      </c>
      <c r="E1033" s="47"/>
      <c r="H1033" s="48"/>
      <c r="N1033" s="39"/>
      <c r="Q1033" s="43"/>
      <c r="R1033" s="49"/>
      <c r="S1033" s="50"/>
      <c r="U1033" s="51"/>
      <c r="V1033" s="46"/>
      <c r="W1033" s="51" t="str">
        <f>IF(NOTA[[#This Row],[HARGA/ CTN]]="",NOTA[[#This Row],[JUMLAH_H]],NOTA[[#This Row],[HARGA/ CTN]]*IF(NOTA[[#This Row],[C]]="",0,NOTA[[#This Row],[C]]))</f>
        <v/>
      </c>
      <c r="X1033" s="51" t="str">
        <f>IF(NOTA[[#This Row],[JUMLAH]]="","",NOTA[[#This Row],[JUMLAH]]*NOTA[[#This Row],[DISC 1]])</f>
        <v/>
      </c>
      <c r="Y1033" s="51" t="str">
        <f>IF(NOTA[[#This Row],[JUMLAH]]="","",(NOTA[[#This Row],[JUMLAH]]-NOTA[[#This Row],[DISC 1-]])*NOTA[[#This Row],[DISC 2]])</f>
        <v/>
      </c>
      <c r="Z1033" s="51" t="str">
        <f>IF(NOTA[[#This Row],[JUMLAH]]="","",NOTA[[#This Row],[DISC 1-]]+NOTA[[#This Row],[DISC 2-]])</f>
        <v/>
      </c>
      <c r="AA1033" s="51" t="str">
        <f>IF(NOTA[[#This Row],[JUMLAH]]="","",NOTA[[#This Row],[JUMLAH]]-NOTA[[#This Row],[DISC]])</f>
        <v/>
      </c>
      <c r="AB1033" s="51"/>
      <c r="AC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51" t="str">
        <f>IF(OR(NOTA[[#This Row],[QTY]]="",NOTA[[#This Row],[HARGA SATUAN]]="",),"",NOTA[[#This Row],[QTY]]*NOTA[[#This Row],[HARGA SATUAN]])</f>
        <v/>
      </c>
      <c r="AG1033" s="40" t="str">
        <f ca="1">IF(NOTA[ID_H]="","",INDEX(NOTA[TANGGAL],MATCH(,INDIRECT(ADDRESS(ROW(NOTA[TANGGAL]),COLUMN(NOTA[TANGGAL]))&amp;":"&amp;ADDRESS(ROW(),COLUMN(NOTA[TANGGAL]))),-1)))</f>
        <v/>
      </c>
      <c r="AH1033" s="42" t="str">
        <f ca="1">IF(NOTA[[#This Row],[NAMA BARANG]]="","",INDEX(NOTA[SUPPLIER],MATCH(,INDIRECT(ADDRESS(ROW(NOTA[ID]),COLUMN(NOTA[ID]))&amp;":"&amp;ADDRESS(ROW(),COLUMN(NOTA[ID]))),-1)))</f>
        <v/>
      </c>
      <c r="AI1033" s="42" t="str">
        <f ca="1">IF(NOTA[[#This Row],[ID_H]]="","",IF(NOTA[[#This Row],[FAKTUR]]="",INDIRECT(ADDRESS(ROW()-1,COLUMN())),NOTA[[#This Row],[FAKTUR]]))</f>
        <v/>
      </c>
      <c r="AJ1033" s="39" t="str">
        <f ca="1">IF(NOTA[[#This Row],[ID]]="","",COUNTIF(NOTA[ID_H],NOTA[[#This Row],[ID_H]]))</f>
        <v/>
      </c>
      <c r="AK1033" s="39" t="str">
        <f ca="1">IF(NOTA[[#This Row],[TGL.NOTA]]="",IF(NOTA[[#This Row],[SUPPLIER_H]]="","",AK1032),MONTH(NOTA[[#This Row],[TGL.NOTA]]))</f>
        <v/>
      </c>
      <c r="AL1033" s="39" t="str">
        <f>LOWER(SUBSTITUTE(SUBSTITUTE(SUBSTITUTE(SUBSTITUTE(SUBSTITUTE(SUBSTITUTE(SUBSTITUTE(SUBSTITUTE(SUBSTITUTE(NOTA[NAMA BARANG]," ",),".",""),"-",""),"(",""),")",""),",",""),"/",""),"""",""),"+",""))</f>
        <v/>
      </c>
      <c r="AM10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39" t="str">
        <f>IF(NOTA[[#This Row],[CONCAT4]]="","",_xlfn.IFNA(MATCH(NOTA[[#This Row],[CONCAT4]],[2]!RAW[CONCAT_H],0),FALSE))</f>
        <v/>
      </c>
      <c r="AQ1033" s="39" t="str">
        <f>IF(NOTA[[#This Row],[CONCAT1]]="","",MATCH(NOTA[[#This Row],[CONCAT1]],[3]!db[NB NOTA_C],0))</f>
        <v/>
      </c>
      <c r="AR1033" s="39" t="str">
        <f>IF(NOTA[[#This Row],[QTY/ CTN]]="","",TRUE)</f>
        <v/>
      </c>
      <c r="AS1033" s="39" t="str">
        <f ca="1">IF(NOTA[[#This Row],[ID_H]]="","",IF(NOTA[[#This Row],[Column3]]=TRUE,NOTA[[#This Row],[QTY/ CTN]],INDEX([3]!db[QTY/ CTN],NOTA[[#This Row],[//DB]])))</f>
        <v/>
      </c>
      <c r="AT10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3" s="39" t="str">
        <f ca="1">IF(NOTA[[#This Row],[ID_H]]="","",MATCH(NOTA[[#This Row],[NB NOTA_C_QTY]],[4]!db[NB NOTA_C_QTY+F],0))</f>
        <v/>
      </c>
      <c r="AV1033" s="55" t="str">
        <f ca="1">IF(NOTA[[#This Row],[NB NOTA_C_QTY]]="","",ROW()-2)</f>
        <v/>
      </c>
    </row>
    <row r="1034" spans="1:48" ht="20.100000000000001" customHeight="1" x14ac:dyDescent="0.25">
      <c r="A10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39" t="str">
        <f>IF(NOTA[[#This Row],[ID_P]]="","",MATCH(NOTA[[#This Row],[ID_P]],[1]!B_MSK[N_ID],0))</f>
        <v/>
      </c>
      <c r="D1034" s="39" t="str">
        <f ca="1">IF(NOTA[[#This Row],[NAMA BARANG]]="","",INDEX(NOTA[ID],MATCH(,INDIRECT(ADDRESS(ROW(NOTA[ID]),COLUMN(NOTA[ID]))&amp;":"&amp;ADDRESS(ROW(),COLUMN(NOTA[ID]))),-1)))</f>
        <v/>
      </c>
      <c r="E1034" s="47"/>
      <c r="H1034" s="48"/>
      <c r="N1034" s="39"/>
      <c r="Q1034" s="43"/>
      <c r="R1034" s="49"/>
      <c r="S1034" s="50"/>
      <c r="U1034" s="51"/>
      <c r="V1034" s="46"/>
      <c r="W1034" s="51" t="str">
        <f>IF(NOTA[[#This Row],[HARGA/ CTN]]="",NOTA[[#This Row],[JUMLAH_H]],NOTA[[#This Row],[HARGA/ CTN]]*IF(NOTA[[#This Row],[C]]="",0,NOTA[[#This Row],[C]]))</f>
        <v/>
      </c>
      <c r="X1034" s="51" t="str">
        <f>IF(NOTA[[#This Row],[JUMLAH]]="","",NOTA[[#This Row],[JUMLAH]]*NOTA[[#This Row],[DISC 1]])</f>
        <v/>
      </c>
      <c r="Y1034" s="51" t="str">
        <f>IF(NOTA[[#This Row],[JUMLAH]]="","",(NOTA[[#This Row],[JUMLAH]]-NOTA[[#This Row],[DISC 1-]])*NOTA[[#This Row],[DISC 2]])</f>
        <v/>
      </c>
      <c r="Z1034" s="51" t="str">
        <f>IF(NOTA[[#This Row],[JUMLAH]]="","",NOTA[[#This Row],[DISC 1-]]+NOTA[[#This Row],[DISC 2-]])</f>
        <v/>
      </c>
      <c r="AA1034" s="51" t="str">
        <f>IF(NOTA[[#This Row],[JUMLAH]]="","",NOTA[[#This Row],[JUMLAH]]-NOTA[[#This Row],[DISC]])</f>
        <v/>
      </c>
      <c r="AB1034" s="51"/>
      <c r="AC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4" s="51" t="str">
        <f>IF(OR(NOTA[[#This Row],[QTY]]="",NOTA[[#This Row],[HARGA SATUAN]]="",),"",NOTA[[#This Row],[QTY]]*NOTA[[#This Row],[HARGA SATUAN]])</f>
        <v/>
      </c>
      <c r="AG1034" s="40" t="str">
        <f ca="1">IF(NOTA[ID_H]="","",INDEX(NOTA[TANGGAL],MATCH(,INDIRECT(ADDRESS(ROW(NOTA[TANGGAL]),COLUMN(NOTA[TANGGAL]))&amp;":"&amp;ADDRESS(ROW(),COLUMN(NOTA[TANGGAL]))),-1)))</f>
        <v/>
      </c>
      <c r="AH1034" s="42" t="str">
        <f ca="1">IF(NOTA[[#This Row],[NAMA BARANG]]="","",INDEX(NOTA[SUPPLIER],MATCH(,INDIRECT(ADDRESS(ROW(NOTA[ID]),COLUMN(NOTA[ID]))&amp;":"&amp;ADDRESS(ROW(),COLUMN(NOTA[ID]))),-1)))</f>
        <v/>
      </c>
      <c r="AI1034" s="42" t="str">
        <f ca="1">IF(NOTA[[#This Row],[ID_H]]="","",IF(NOTA[[#This Row],[FAKTUR]]="",INDIRECT(ADDRESS(ROW()-1,COLUMN())),NOTA[[#This Row],[FAKTUR]]))</f>
        <v/>
      </c>
      <c r="AJ1034" s="39" t="str">
        <f ca="1">IF(NOTA[[#This Row],[ID]]="","",COUNTIF(NOTA[ID_H],NOTA[[#This Row],[ID_H]]))</f>
        <v/>
      </c>
      <c r="AK1034" s="39" t="str">
        <f ca="1">IF(NOTA[[#This Row],[TGL.NOTA]]="",IF(NOTA[[#This Row],[SUPPLIER_H]]="","",AK1033),MONTH(NOTA[[#This Row],[TGL.NOTA]]))</f>
        <v/>
      </c>
      <c r="AL1034" s="39" t="str">
        <f>LOWER(SUBSTITUTE(SUBSTITUTE(SUBSTITUTE(SUBSTITUTE(SUBSTITUTE(SUBSTITUTE(SUBSTITUTE(SUBSTITUTE(SUBSTITUTE(NOTA[NAMA BARANG]," ",),".",""),"-",""),"(",""),")",""),",",""),"/",""),"""",""),"+",""))</f>
        <v/>
      </c>
      <c r="AM10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4" s="39" t="str">
        <f>IF(NOTA[[#This Row],[CONCAT4]]="","",_xlfn.IFNA(MATCH(NOTA[[#This Row],[CONCAT4]],[2]!RAW[CONCAT_H],0),FALSE))</f>
        <v/>
      </c>
      <c r="AQ1034" s="39" t="str">
        <f>IF(NOTA[[#This Row],[CONCAT1]]="","",MATCH(NOTA[[#This Row],[CONCAT1]],[3]!db[NB NOTA_C],0))</f>
        <v/>
      </c>
      <c r="AR1034" s="39" t="str">
        <f>IF(NOTA[[#This Row],[QTY/ CTN]]="","",TRUE)</f>
        <v/>
      </c>
      <c r="AS1034" s="39" t="str">
        <f ca="1">IF(NOTA[[#This Row],[ID_H]]="","",IF(NOTA[[#This Row],[Column3]]=TRUE,NOTA[[#This Row],[QTY/ CTN]],INDEX([3]!db[QTY/ CTN],NOTA[[#This Row],[//DB]])))</f>
        <v/>
      </c>
      <c r="AT10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4" s="39" t="str">
        <f ca="1">IF(NOTA[[#This Row],[ID_H]]="","",MATCH(NOTA[[#This Row],[NB NOTA_C_QTY]],[4]!db[NB NOTA_C_QTY+F],0))</f>
        <v/>
      </c>
      <c r="AV1034" s="55" t="str">
        <f ca="1">IF(NOTA[[#This Row],[NB NOTA_C_QTY]]="","",ROW()-2)</f>
        <v/>
      </c>
    </row>
    <row r="1035" spans="1:48" ht="20.100000000000001" customHeight="1" x14ac:dyDescent="0.25">
      <c r="A10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39" t="str">
        <f>IF(NOTA[[#This Row],[ID_P]]="","",MATCH(NOTA[[#This Row],[ID_P]],[1]!B_MSK[N_ID],0))</f>
        <v/>
      </c>
      <c r="D1035" s="39" t="str">
        <f ca="1">IF(NOTA[[#This Row],[NAMA BARANG]]="","",INDEX(NOTA[ID],MATCH(,INDIRECT(ADDRESS(ROW(NOTA[ID]),COLUMN(NOTA[ID]))&amp;":"&amp;ADDRESS(ROW(),COLUMN(NOTA[ID]))),-1)))</f>
        <v/>
      </c>
      <c r="E1035" s="47"/>
      <c r="H1035" s="48"/>
      <c r="N1035" s="39"/>
      <c r="Q1035" s="43"/>
      <c r="R1035" s="49"/>
      <c r="S1035" s="50"/>
      <c r="U1035" s="51"/>
      <c r="V1035" s="46"/>
      <c r="W1035" s="51" t="str">
        <f>IF(NOTA[[#This Row],[HARGA/ CTN]]="",NOTA[[#This Row],[JUMLAH_H]],NOTA[[#This Row],[HARGA/ CTN]]*IF(NOTA[[#This Row],[C]]="",0,NOTA[[#This Row],[C]]))</f>
        <v/>
      </c>
      <c r="X1035" s="51" t="str">
        <f>IF(NOTA[[#This Row],[JUMLAH]]="","",NOTA[[#This Row],[JUMLAH]]*NOTA[[#This Row],[DISC 1]])</f>
        <v/>
      </c>
      <c r="Y1035" s="51" t="str">
        <f>IF(NOTA[[#This Row],[JUMLAH]]="","",(NOTA[[#This Row],[JUMLAH]]-NOTA[[#This Row],[DISC 1-]])*NOTA[[#This Row],[DISC 2]])</f>
        <v/>
      </c>
      <c r="Z1035" s="51" t="str">
        <f>IF(NOTA[[#This Row],[JUMLAH]]="","",NOTA[[#This Row],[DISC 1-]]+NOTA[[#This Row],[DISC 2-]])</f>
        <v/>
      </c>
      <c r="AA1035" s="51" t="str">
        <f>IF(NOTA[[#This Row],[JUMLAH]]="","",NOTA[[#This Row],[JUMLAH]]-NOTA[[#This Row],[DISC]])</f>
        <v/>
      </c>
      <c r="AB1035" s="51"/>
      <c r="AC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5" s="51" t="str">
        <f>IF(OR(NOTA[[#This Row],[QTY]]="",NOTA[[#This Row],[HARGA SATUAN]]="",),"",NOTA[[#This Row],[QTY]]*NOTA[[#This Row],[HARGA SATUAN]])</f>
        <v/>
      </c>
      <c r="AG1035" s="40" t="str">
        <f ca="1">IF(NOTA[ID_H]="","",INDEX(NOTA[TANGGAL],MATCH(,INDIRECT(ADDRESS(ROW(NOTA[TANGGAL]),COLUMN(NOTA[TANGGAL]))&amp;":"&amp;ADDRESS(ROW(),COLUMN(NOTA[TANGGAL]))),-1)))</f>
        <v/>
      </c>
      <c r="AH1035" s="42" t="str">
        <f ca="1">IF(NOTA[[#This Row],[NAMA BARANG]]="","",INDEX(NOTA[SUPPLIER],MATCH(,INDIRECT(ADDRESS(ROW(NOTA[ID]),COLUMN(NOTA[ID]))&amp;":"&amp;ADDRESS(ROW(),COLUMN(NOTA[ID]))),-1)))</f>
        <v/>
      </c>
      <c r="AI1035" s="42" t="str">
        <f ca="1">IF(NOTA[[#This Row],[ID_H]]="","",IF(NOTA[[#This Row],[FAKTUR]]="",INDIRECT(ADDRESS(ROW()-1,COLUMN())),NOTA[[#This Row],[FAKTUR]]))</f>
        <v/>
      </c>
      <c r="AJ1035" s="39" t="str">
        <f ca="1">IF(NOTA[[#This Row],[ID]]="","",COUNTIF(NOTA[ID_H],NOTA[[#This Row],[ID_H]]))</f>
        <v/>
      </c>
      <c r="AK1035" s="39" t="str">
        <f ca="1">IF(NOTA[[#This Row],[TGL.NOTA]]="",IF(NOTA[[#This Row],[SUPPLIER_H]]="","",AK1034),MONTH(NOTA[[#This Row],[TGL.NOTA]]))</f>
        <v/>
      </c>
      <c r="AL1035" s="39" t="str">
        <f>LOWER(SUBSTITUTE(SUBSTITUTE(SUBSTITUTE(SUBSTITUTE(SUBSTITUTE(SUBSTITUTE(SUBSTITUTE(SUBSTITUTE(SUBSTITUTE(NOTA[NAMA BARANG]," ",),".",""),"-",""),"(",""),")",""),",",""),"/",""),"""",""),"+",""))</f>
        <v/>
      </c>
      <c r="AM10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39" t="str">
        <f>IF(NOTA[[#This Row],[CONCAT4]]="","",_xlfn.IFNA(MATCH(NOTA[[#This Row],[CONCAT4]],[2]!RAW[CONCAT_H],0),FALSE))</f>
        <v/>
      </c>
      <c r="AQ1035" s="39" t="str">
        <f>IF(NOTA[[#This Row],[CONCAT1]]="","",MATCH(NOTA[[#This Row],[CONCAT1]],[3]!db[NB NOTA_C],0))</f>
        <v/>
      </c>
      <c r="AR1035" s="39" t="str">
        <f>IF(NOTA[[#This Row],[QTY/ CTN]]="","",TRUE)</f>
        <v/>
      </c>
      <c r="AS1035" s="39" t="str">
        <f ca="1">IF(NOTA[[#This Row],[ID_H]]="","",IF(NOTA[[#This Row],[Column3]]=TRUE,NOTA[[#This Row],[QTY/ CTN]],INDEX([3]!db[QTY/ CTN],NOTA[[#This Row],[//DB]])))</f>
        <v/>
      </c>
      <c r="AT10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5" s="39" t="str">
        <f ca="1">IF(NOTA[[#This Row],[ID_H]]="","",MATCH(NOTA[[#This Row],[NB NOTA_C_QTY]],[4]!db[NB NOTA_C_QTY+F],0))</f>
        <v/>
      </c>
      <c r="AV1035" s="55" t="str">
        <f ca="1">IF(NOTA[[#This Row],[NB NOTA_C_QTY]]="","",ROW()-2)</f>
        <v/>
      </c>
    </row>
    <row r="1036" spans="1:48" ht="20.100000000000001" customHeight="1" x14ac:dyDescent="0.25">
      <c r="A10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39" t="str">
        <f>IF(NOTA[[#This Row],[ID_P]]="","",MATCH(NOTA[[#This Row],[ID_P]],[1]!B_MSK[N_ID],0))</f>
        <v/>
      </c>
      <c r="D1036" s="39" t="str">
        <f ca="1">IF(NOTA[[#This Row],[NAMA BARANG]]="","",INDEX(NOTA[ID],MATCH(,INDIRECT(ADDRESS(ROW(NOTA[ID]),COLUMN(NOTA[ID]))&amp;":"&amp;ADDRESS(ROW(),COLUMN(NOTA[ID]))),-1)))</f>
        <v/>
      </c>
      <c r="E1036" s="47"/>
      <c r="H1036" s="48"/>
      <c r="N1036" s="39"/>
      <c r="Q1036" s="43"/>
      <c r="R1036" s="49"/>
      <c r="S1036" s="50"/>
      <c r="U1036" s="51"/>
      <c r="V1036" s="46"/>
      <c r="W1036" s="51" t="str">
        <f>IF(NOTA[[#This Row],[HARGA/ CTN]]="",NOTA[[#This Row],[JUMLAH_H]],NOTA[[#This Row],[HARGA/ CTN]]*IF(NOTA[[#This Row],[C]]="",0,NOTA[[#This Row],[C]]))</f>
        <v/>
      </c>
      <c r="X1036" s="51" t="str">
        <f>IF(NOTA[[#This Row],[JUMLAH]]="","",NOTA[[#This Row],[JUMLAH]]*NOTA[[#This Row],[DISC 1]])</f>
        <v/>
      </c>
      <c r="Y1036" s="51" t="str">
        <f>IF(NOTA[[#This Row],[JUMLAH]]="","",(NOTA[[#This Row],[JUMLAH]]-NOTA[[#This Row],[DISC 1-]])*NOTA[[#This Row],[DISC 2]])</f>
        <v/>
      </c>
      <c r="Z1036" s="51" t="str">
        <f>IF(NOTA[[#This Row],[JUMLAH]]="","",NOTA[[#This Row],[DISC 1-]]+NOTA[[#This Row],[DISC 2-]])</f>
        <v/>
      </c>
      <c r="AA1036" s="51" t="str">
        <f>IF(NOTA[[#This Row],[JUMLAH]]="","",NOTA[[#This Row],[JUMLAH]]-NOTA[[#This Row],[DISC]])</f>
        <v/>
      </c>
      <c r="AB1036" s="51"/>
      <c r="AC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6" s="51" t="str">
        <f>IF(OR(NOTA[[#This Row],[QTY]]="",NOTA[[#This Row],[HARGA SATUAN]]="",),"",NOTA[[#This Row],[QTY]]*NOTA[[#This Row],[HARGA SATUAN]])</f>
        <v/>
      </c>
      <c r="AG1036" s="40" t="str">
        <f ca="1">IF(NOTA[ID_H]="","",INDEX(NOTA[TANGGAL],MATCH(,INDIRECT(ADDRESS(ROW(NOTA[TANGGAL]),COLUMN(NOTA[TANGGAL]))&amp;":"&amp;ADDRESS(ROW(),COLUMN(NOTA[TANGGAL]))),-1)))</f>
        <v/>
      </c>
      <c r="AH1036" s="42" t="str">
        <f ca="1">IF(NOTA[[#This Row],[NAMA BARANG]]="","",INDEX(NOTA[SUPPLIER],MATCH(,INDIRECT(ADDRESS(ROW(NOTA[ID]),COLUMN(NOTA[ID]))&amp;":"&amp;ADDRESS(ROW(),COLUMN(NOTA[ID]))),-1)))</f>
        <v/>
      </c>
      <c r="AI1036" s="42" t="str">
        <f ca="1">IF(NOTA[[#This Row],[ID_H]]="","",IF(NOTA[[#This Row],[FAKTUR]]="",INDIRECT(ADDRESS(ROW()-1,COLUMN())),NOTA[[#This Row],[FAKTUR]]))</f>
        <v/>
      </c>
      <c r="AJ1036" s="39" t="str">
        <f ca="1">IF(NOTA[[#This Row],[ID]]="","",COUNTIF(NOTA[ID_H],NOTA[[#This Row],[ID_H]]))</f>
        <v/>
      </c>
      <c r="AK1036" s="39" t="str">
        <f ca="1">IF(NOTA[[#This Row],[TGL.NOTA]]="",IF(NOTA[[#This Row],[SUPPLIER_H]]="","",AK1035),MONTH(NOTA[[#This Row],[TGL.NOTA]]))</f>
        <v/>
      </c>
      <c r="AL1036" s="39" t="str">
        <f>LOWER(SUBSTITUTE(SUBSTITUTE(SUBSTITUTE(SUBSTITUTE(SUBSTITUTE(SUBSTITUTE(SUBSTITUTE(SUBSTITUTE(SUBSTITUTE(NOTA[NAMA BARANG]," ",),".",""),"-",""),"(",""),")",""),",",""),"/",""),"""",""),"+",""))</f>
        <v/>
      </c>
      <c r="AM10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39" t="str">
        <f>IF(NOTA[[#This Row],[CONCAT4]]="","",_xlfn.IFNA(MATCH(NOTA[[#This Row],[CONCAT4]],[2]!RAW[CONCAT_H],0),FALSE))</f>
        <v/>
      </c>
      <c r="AQ1036" s="39" t="str">
        <f>IF(NOTA[[#This Row],[CONCAT1]]="","",MATCH(NOTA[[#This Row],[CONCAT1]],[3]!db[NB NOTA_C],0))</f>
        <v/>
      </c>
      <c r="AR1036" s="39" t="str">
        <f>IF(NOTA[[#This Row],[QTY/ CTN]]="","",TRUE)</f>
        <v/>
      </c>
      <c r="AS1036" s="39" t="str">
        <f ca="1">IF(NOTA[[#This Row],[ID_H]]="","",IF(NOTA[[#This Row],[Column3]]=TRUE,NOTA[[#This Row],[QTY/ CTN]],INDEX([3]!db[QTY/ CTN],NOTA[[#This Row],[//DB]])))</f>
        <v/>
      </c>
      <c r="AT10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6" s="39" t="str">
        <f ca="1">IF(NOTA[[#This Row],[ID_H]]="","",MATCH(NOTA[[#This Row],[NB NOTA_C_QTY]],[4]!db[NB NOTA_C_QTY+F],0))</f>
        <v/>
      </c>
      <c r="AV1036" s="55" t="str">
        <f ca="1">IF(NOTA[[#This Row],[NB NOTA_C_QTY]]="","",ROW()-2)</f>
        <v/>
      </c>
    </row>
    <row r="1037" spans="1:48" ht="20.100000000000001" customHeight="1" x14ac:dyDescent="0.25">
      <c r="A10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39" t="str">
        <f>IF(NOTA[[#This Row],[ID_P]]="","",MATCH(NOTA[[#This Row],[ID_P]],[1]!B_MSK[N_ID],0))</f>
        <v/>
      </c>
      <c r="D1037" s="39" t="str">
        <f ca="1">IF(NOTA[[#This Row],[NAMA BARANG]]="","",INDEX(NOTA[ID],MATCH(,INDIRECT(ADDRESS(ROW(NOTA[ID]),COLUMN(NOTA[ID]))&amp;":"&amp;ADDRESS(ROW(),COLUMN(NOTA[ID]))),-1)))</f>
        <v/>
      </c>
      <c r="E1037" s="47"/>
      <c r="H1037" s="48"/>
      <c r="N1037" s="39"/>
      <c r="Q1037" s="43"/>
      <c r="R1037" s="49"/>
      <c r="S1037" s="50"/>
      <c r="U1037" s="51"/>
      <c r="V1037" s="46"/>
      <c r="W1037" s="51" t="str">
        <f>IF(NOTA[[#This Row],[HARGA/ CTN]]="",NOTA[[#This Row],[JUMLAH_H]],NOTA[[#This Row],[HARGA/ CTN]]*IF(NOTA[[#This Row],[C]]="",0,NOTA[[#This Row],[C]]))</f>
        <v/>
      </c>
      <c r="X1037" s="51" t="str">
        <f>IF(NOTA[[#This Row],[JUMLAH]]="","",NOTA[[#This Row],[JUMLAH]]*NOTA[[#This Row],[DISC 1]])</f>
        <v/>
      </c>
      <c r="Y1037" s="51" t="str">
        <f>IF(NOTA[[#This Row],[JUMLAH]]="","",(NOTA[[#This Row],[JUMLAH]]-NOTA[[#This Row],[DISC 1-]])*NOTA[[#This Row],[DISC 2]])</f>
        <v/>
      </c>
      <c r="Z1037" s="51" t="str">
        <f>IF(NOTA[[#This Row],[JUMLAH]]="","",NOTA[[#This Row],[DISC 1-]]+NOTA[[#This Row],[DISC 2-]])</f>
        <v/>
      </c>
      <c r="AA1037" s="51" t="str">
        <f>IF(NOTA[[#This Row],[JUMLAH]]="","",NOTA[[#This Row],[JUMLAH]]-NOTA[[#This Row],[DISC]])</f>
        <v/>
      </c>
      <c r="AB1037" s="51"/>
      <c r="AC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7" s="51" t="str">
        <f>IF(OR(NOTA[[#This Row],[QTY]]="",NOTA[[#This Row],[HARGA SATUAN]]="",),"",NOTA[[#This Row],[QTY]]*NOTA[[#This Row],[HARGA SATUAN]])</f>
        <v/>
      </c>
      <c r="AG1037" s="40" t="str">
        <f ca="1">IF(NOTA[ID_H]="","",INDEX(NOTA[TANGGAL],MATCH(,INDIRECT(ADDRESS(ROW(NOTA[TANGGAL]),COLUMN(NOTA[TANGGAL]))&amp;":"&amp;ADDRESS(ROW(),COLUMN(NOTA[TANGGAL]))),-1)))</f>
        <v/>
      </c>
      <c r="AH1037" s="42" t="str">
        <f ca="1">IF(NOTA[[#This Row],[NAMA BARANG]]="","",INDEX(NOTA[SUPPLIER],MATCH(,INDIRECT(ADDRESS(ROW(NOTA[ID]),COLUMN(NOTA[ID]))&amp;":"&amp;ADDRESS(ROW(),COLUMN(NOTA[ID]))),-1)))</f>
        <v/>
      </c>
      <c r="AI1037" s="42" t="str">
        <f ca="1">IF(NOTA[[#This Row],[ID_H]]="","",IF(NOTA[[#This Row],[FAKTUR]]="",INDIRECT(ADDRESS(ROW()-1,COLUMN())),NOTA[[#This Row],[FAKTUR]]))</f>
        <v/>
      </c>
      <c r="AJ1037" s="39" t="str">
        <f ca="1">IF(NOTA[[#This Row],[ID]]="","",COUNTIF(NOTA[ID_H],NOTA[[#This Row],[ID_H]]))</f>
        <v/>
      </c>
      <c r="AK1037" s="39" t="str">
        <f ca="1">IF(NOTA[[#This Row],[TGL.NOTA]]="",IF(NOTA[[#This Row],[SUPPLIER_H]]="","",AK1036),MONTH(NOTA[[#This Row],[TGL.NOTA]]))</f>
        <v/>
      </c>
      <c r="AL1037" s="39" t="str">
        <f>LOWER(SUBSTITUTE(SUBSTITUTE(SUBSTITUTE(SUBSTITUTE(SUBSTITUTE(SUBSTITUTE(SUBSTITUTE(SUBSTITUTE(SUBSTITUTE(NOTA[NAMA BARANG]," ",),".",""),"-",""),"(",""),")",""),",",""),"/",""),"""",""),"+",""))</f>
        <v/>
      </c>
      <c r="AM10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39" t="str">
        <f>IF(NOTA[[#This Row],[CONCAT4]]="","",_xlfn.IFNA(MATCH(NOTA[[#This Row],[CONCAT4]],[2]!RAW[CONCAT_H],0),FALSE))</f>
        <v/>
      </c>
      <c r="AQ1037" s="39" t="str">
        <f>IF(NOTA[[#This Row],[CONCAT1]]="","",MATCH(NOTA[[#This Row],[CONCAT1]],[3]!db[NB NOTA_C],0))</f>
        <v/>
      </c>
      <c r="AR1037" s="39" t="str">
        <f>IF(NOTA[[#This Row],[QTY/ CTN]]="","",TRUE)</f>
        <v/>
      </c>
      <c r="AS1037" s="39" t="str">
        <f ca="1">IF(NOTA[[#This Row],[ID_H]]="","",IF(NOTA[[#This Row],[Column3]]=TRUE,NOTA[[#This Row],[QTY/ CTN]],INDEX([3]!db[QTY/ CTN],NOTA[[#This Row],[//DB]])))</f>
        <v/>
      </c>
      <c r="AT10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7" s="39" t="str">
        <f ca="1">IF(NOTA[[#This Row],[ID_H]]="","",MATCH(NOTA[[#This Row],[NB NOTA_C_QTY]],[4]!db[NB NOTA_C_QTY+F],0))</f>
        <v/>
      </c>
      <c r="AV1037" s="55" t="str">
        <f ca="1">IF(NOTA[[#This Row],[NB NOTA_C_QTY]]="","",ROW()-2)</f>
        <v/>
      </c>
    </row>
    <row r="1038" spans="1:48" ht="20.100000000000001" customHeight="1" x14ac:dyDescent="0.25">
      <c r="A10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39" t="str">
        <f>IF(NOTA[[#This Row],[ID_P]]="","",MATCH(NOTA[[#This Row],[ID_P]],[1]!B_MSK[N_ID],0))</f>
        <v/>
      </c>
      <c r="D1038" s="39" t="str">
        <f ca="1">IF(NOTA[[#This Row],[NAMA BARANG]]="","",INDEX(NOTA[ID],MATCH(,INDIRECT(ADDRESS(ROW(NOTA[ID]),COLUMN(NOTA[ID]))&amp;":"&amp;ADDRESS(ROW(),COLUMN(NOTA[ID]))),-1)))</f>
        <v/>
      </c>
      <c r="E1038" s="47"/>
      <c r="H1038" s="48"/>
      <c r="N1038" s="39"/>
      <c r="Q1038" s="43"/>
      <c r="R1038" s="49"/>
      <c r="S1038" s="50"/>
      <c r="U1038" s="51"/>
      <c r="V1038" s="46"/>
      <c r="W1038" s="51" t="str">
        <f>IF(NOTA[[#This Row],[HARGA/ CTN]]="",NOTA[[#This Row],[JUMLAH_H]],NOTA[[#This Row],[HARGA/ CTN]]*IF(NOTA[[#This Row],[C]]="",0,NOTA[[#This Row],[C]]))</f>
        <v/>
      </c>
      <c r="X1038" s="51" t="str">
        <f>IF(NOTA[[#This Row],[JUMLAH]]="","",NOTA[[#This Row],[JUMLAH]]*NOTA[[#This Row],[DISC 1]])</f>
        <v/>
      </c>
      <c r="Y1038" s="51" t="str">
        <f>IF(NOTA[[#This Row],[JUMLAH]]="","",(NOTA[[#This Row],[JUMLAH]]-NOTA[[#This Row],[DISC 1-]])*NOTA[[#This Row],[DISC 2]])</f>
        <v/>
      </c>
      <c r="Z1038" s="51" t="str">
        <f>IF(NOTA[[#This Row],[JUMLAH]]="","",NOTA[[#This Row],[DISC 1-]]+NOTA[[#This Row],[DISC 2-]])</f>
        <v/>
      </c>
      <c r="AA1038" s="51" t="str">
        <f>IF(NOTA[[#This Row],[JUMLAH]]="","",NOTA[[#This Row],[JUMLAH]]-NOTA[[#This Row],[DISC]])</f>
        <v/>
      </c>
      <c r="AB1038" s="51"/>
      <c r="AC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8" s="51" t="str">
        <f>IF(OR(NOTA[[#This Row],[QTY]]="",NOTA[[#This Row],[HARGA SATUAN]]="",),"",NOTA[[#This Row],[QTY]]*NOTA[[#This Row],[HARGA SATUAN]])</f>
        <v/>
      </c>
      <c r="AG1038" s="40" t="str">
        <f ca="1">IF(NOTA[ID_H]="","",INDEX(NOTA[TANGGAL],MATCH(,INDIRECT(ADDRESS(ROW(NOTA[TANGGAL]),COLUMN(NOTA[TANGGAL]))&amp;":"&amp;ADDRESS(ROW(),COLUMN(NOTA[TANGGAL]))),-1)))</f>
        <v/>
      </c>
      <c r="AH1038" s="42" t="str">
        <f ca="1">IF(NOTA[[#This Row],[NAMA BARANG]]="","",INDEX(NOTA[SUPPLIER],MATCH(,INDIRECT(ADDRESS(ROW(NOTA[ID]),COLUMN(NOTA[ID]))&amp;":"&amp;ADDRESS(ROW(),COLUMN(NOTA[ID]))),-1)))</f>
        <v/>
      </c>
      <c r="AI1038" s="42" t="str">
        <f ca="1">IF(NOTA[[#This Row],[ID_H]]="","",IF(NOTA[[#This Row],[FAKTUR]]="",INDIRECT(ADDRESS(ROW()-1,COLUMN())),NOTA[[#This Row],[FAKTUR]]))</f>
        <v/>
      </c>
      <c r="AJ1038" s="39" t="str">
        <f ca="1">IF(NOTA[[#This Row],[ID]]="","",COUNTIF(NOTA[ID_H],NOTA[[#This Row],[ID_H]]))</f>
        <v/>
      </c>
      <c r="AK1038" s="39" t="str">
        <f ca="1">IF(NOTA[[#This Row],[TGL.NOTA]]="",IF(NOTA[[#This Row],[SUPPLIER_H]]="","",AK1037),MONTH(NOTA[[#This Row],[TGL.NOTA]]))</f>
        <v/>
      </c>
      <c r="AL1038" s="39" t="str">
        <f>LOWER(SUBSTITUTE(SUBSTITUTE(SUBSTITUTE(SUBSTITUTE(SUBSTITUTE(SUBSTITUTE(SUBSTITUTE(SUBSTITUTE(SUBSTITUTE(NOTA[NAMA BARANG]," ",),".",""),"-",""),"(",""),")",""),",",""),"/",""),"""",""),"+",""))</f>
        <v/>
      </c>
      <c r="AM10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39" t="str">
        <f>IF(NOTA[[#This Row],[CONCAT4]]="","",_xlfn.IFNA(MATCH(NOTA[[#This Row],[CONCAT4]],[2]!RAW[CONCAT_H],0),FALSE))</f>
        <v/>
      </c>
      <c r="AQ1038" s="39" t="str">
        <f>IF(NOTA[[#This Row],[CONCAT1]]="","",MATCH(NOTA[[#This Row],[CONCAT1]],[3]!db[NB NOTA_C],0))</f>
        <v/>
      </c>
      <c r="AR1038" s="39" t="str">
        <f>IF(NOTA[[#This Row],[QTY/ CTN]]="","",TRUE)</f>
        <v/>
      </c>
      <c r="AS1038" s="39" t="str">
        <f ca="1">IF(NOTA[[#This Row],[ID_H]]="","",IF(NOTA[[#This Row],[Column3]]=TRUE,NOTA[[#This Row],[QTY/ CTN]],INDEX([3]!db[QTY/ CTN],NOTA[[#This Row],[//DB]])))</f>
        <v/>
      </c>
      <c r="AT10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8" s="39" t="str">
        <f ca="1">IF(NOTA[[#This Row],[ID_H]]="","",MATCH(NOTA[[#This Row],[NB NOTA_C_QTY]],[4]!db[NB NOTA_C_QTY+F],0))</f>
        <v/>
      </c>
      <c r="AV1038" s="55" t="str">
        <f ca="1">IF(NOTA[[#This Row],[NB NOTA_C_QTY]]="","",ROW()-2)</f>
        <v/>
      </c>
    </row>
    <row r="1039" spans="1:48" ht="20.100000000000001" customHeight="1" x14ac:dyDescent="0.25">
      <c r="A10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39" t="str">
        <f>IF(NOTA[[#This Row],[ID_P]]="","",MATCH(NOTA[[#This Row],[ID_P]],[1]!B_MSK[N_ID],0))</f>
        <v/>
      </c>
      <c r="D1039" s="39" t="str">
        <f ca="1">IF(NOTA[[#This Row],[NAMA BARANG]]="","",INDEX(NOTA[ID],MATCH(,INDIRECT(ADDRESS(ROW(NOTA[ID]),COLUMN(NOTA[ID]))&amp;":"&amp;ADDRESS(ROW(),COLUMN(NOTA[ID]))),-1)))</f>
        <v/>
      </c>
      <c r="E1039" s="47"/>
      <c r="H1039" s="48"/>
      <c r="N1039" s="39"/>
      <c r="Q1039" s="43"/>
      <c r="R1039" s="49"/>
      <c r="S1039" s="50"/>
      <c r="U1039" s="51"/>
      <c r="V1039" s="46"/>
      <c r="W1039" s="51" t="str">
        <f>IF(NOTA[[#This Row],[HARGA/ CTN]]="",NOTA[[#This Row],[JUMLAH_H]],NOTA[[#This Row],[HARGA/ CTN]]*IF(NOTA[[#This Row],[C]]="",0,NOTA[[#This Row],[C]]))</f>
        <v/>
      </c>
      <c r="X1039" s="51" t="str">
        <f>IF(NOTA[[#This Row],[JUMLAH]]="","",NOTA[[#This Row],[JUMLAH]]*NOTA[[#This Row],[DISC 1]])</f>
        <v/>
      </c>
      <c r="Y1039" s="51" t="str">
        <f>IF(NOTA[[#This Row],[JUMLAH]]="","",(NOTA[[#This Row],[JUMLAH]]-NOTA[[#This Row],[DISC 1-]])*NOTA[[#This Row],[DISC 2]])</f>
        <v/>
      </c>
      <c r="Z1039" s="51" t="str">
        <f>IF(NOTA[[#This Row],[JUMLAH]]="","",NOTA[[#This Row],[DISC 1-]]+NOTA[[#This Row],[DISC 2-]])</f>
        <v/>
      </c>
      <c r="AA1039" s="51" t="str">
        <f>IF(NOTA[[#This Row],[JUMLAH]]="","",NOTA[[#This Row],[JUMLAH]]-NOTA[[#This Row],[DISC]])</f>
        <v/>
      </c>
      <c r="AB1039" s="51"/>
      <c r="AC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51" t="str">
        <f>IF(OR(NOTA[[#This Row],[QTY]]="",NOTA[[#This Row],[HARGA SATUAN]]="",),"",NOTA[[#This Row],[QTY]]*NOTA[[#This Row],[HARGA SATUAN]])</f>
        <v/>
      </c>
      <c r="AG1039" s="40" t="str">
        <f ca="1">IF(NOTA[ID_H]="","",INDEX(NOTA[TANGGAL],MATCH(,INDIRECT(ADDRESS(ROW(NOTA[TANGGAL]),COLUMN(NOTA[TANGGAL]))&amp;":"&amp;ADDRESS(ROW(),COLUMN(NOTA[TANGGAL]))),-1)))</f>
        <v/>
      </c>
      <c r="AH1039" s="42" t="str">
        <f ca="1">IF(NOTA[[#This Row],[NAMA BARANG]]="","",INDEX(NOTA[SUPPLIER],MATCH(,INDIRECT(ADDRESS(ROW(NOTA[ID]),COLUMN(NOTA[ID]))&amp;":"&amp;ADDRESS(ROW(),COLUMN(NOTA[ID]))),-1)))</f>
        <v/>
      </c>
      <c r="AI1039" s="42" t="str">
        <f ca="1">IF(NOTA[[#This Row],[ID_H]]="","",IF(NOTA[[#This Row],[FAKTUR]]="",INDIRECT(ADDRESS(ROW()-1,COLUMN())),NOTA[[#This Row],[FAKTUR]]))</f>
        <v/>
      </c>
      <c r="AJ1039" s="39" t="str">
        <f ca="1">IF(NOTA[[#This Row],[ID]]="","",COUNTIF(NOTA[ID_H],NOTA[[#This Row],[ID_H]]))</f>
        <v/>
      </c>
      <c r="AK1039" s="39" t="str">
        <f ca="1">IF(NOTA[[#This Row],[TGL.NOTA]]="",IF(NOTA[[#This Row],[SUPPLIER_H]]="","",AK1038),MONTH(NOTA[[#This Row],[TGL.NOTA]]))</f>
        <v/>
      </c>
      <c r="AL1039" s="39" t="str">
        <f>LOWER(SUBSTITUTE(SUBSTITUTE(SUBSTITUTE(SUBSTITUTE(SUBSTITUTE(SUBSTITUTE(SUBSTITUTE(SUBSTITUTE(SUBSTITUTE(NOTA[NAMA BARANG]," ",),".",""),"-",""),"(",""),")",""),",",""),"/",""),"""",""),"+",""))</f>
        <v/>
      </c>
      <c r="AM10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39" t="str">
        <f>IF(NOTA[[#This Row],[CONCAT4]]="","",_xlfn.IFNA(MATCH(NOTA[[#This Row],[CONCAT4]],[2]!RAW[CONCAT_H],0),FALSE))</f>
        <v/>
      </c>
      <c r="AQ1039" s="39" t="str">
        <f>IF(NOTA[[#This Row],[CONCAT1]]="","",MATCH(NOTA[[#This Row],[CONCAT1]],[3]!db[NB NOTA_C],0))</f>
        <v/>
      </c>
      <c r="AR1039" s="39" t="str">
        <f>IF(NOTA[[#This Row],[QTY/ CTN]]="","",TRUE)</f>
        <v/>
      </c>
      <c r="AS1039" s="39" t="str">
        <f ca="1">IF(NOTA[[#This Row],[ID_H]]="","",IF(NOTA[[#This Row],[Column3]]=TRUE,NOTA[[#This Row],[QTY/ CTN]],INDEX([3]!db[QTY/ CTN],NOTA[[#This Row],[//DB]])))</f>
        <v/>
      </c>
      <c r="AT10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9" s="39" t="str">
        <f ca="1">IF(NOTA[[#This Row],[ID_H]]="","",MATCH(NOTA[[#This Row],[NB NOTA_C_QTY]],[4]!db[NB NOTA_C_QTY+F],0))</f>
        <v/>
      </c>
      <c r="AV1039" s="55" t="str">
        <f ca="1">IF(NOTA[[#This Row],[NB NOTA_C_QTY]]="","",ROW()-2)</f>
        <v/>
      </c>
    </row>
    <row r="1040" spans="1:48" ht="20.100000000000001" customHeight="1" x14ac:dyDescent="0.25">
      <c r="A10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39" t="str">
        <f>IF(NOTA[[#This Row],[ID_P]]="","",MATCH(NOTA[[#This Row],[ID_P]],[1]!B_MSK[N_ID],0))</f>
        <v/>
      </c>
      <c r="D1040" s="39" t="str">
        <f ca="1">IF(NOTA[[#This Row],[NAMA BARANG]]="","",INDEX(NOTA[ID],MATCH(,INDIRECT(ADDRESS(ROW(NOTA[ID]),COLUMN(NOTA[ID]))&amp;":"&amp;ADDRESS(ROW(),COLUMN(NOTA[ID]))),-1)))</f>
        <v/>
      </c>
      <c r="E1040" s="47"/>
      <c r="H1040" s="48"/>
      <c r="N1040" s="39"/>
      <c r="Q1040" s="43"/>
      <c r="R1040" s="49"/>
      <c r="S1040" s="50"/>
      <c r="U1040" s="51"/>
      <c r="V1040" s="46"/>
      <c r="W1040" s="51" t="str">
        <f>IF(NOTA[[#This Row],[HARGA/ CTN]]="",NOTA[[#This Row],[JUMLAH_H]],NOTA[[#This Row],[HARGA/ CTN]]*IF(NOTA[[#This Row],[C]]="",0,NOTA[[#This Row],[C]]))</f>
        <v/>
      </c>
      <c r="X1040" s="51" t="str">
        <f>IF(NOTA[[#This Row],[JUMLAH]]="","",NOTA[[#This Row],[JUMLAH]]*NOTA[[#This Row],[DISC 1]])</f>
        <v/>
      </c>
      <c r="Y1040" s="51" t="str">
        <f>IF(NOTA[[#This Row],[JUMLAH]]="","",(NOTA[[#This Row],[JUMLAH]]-NOTA[[#This Row],[DISC 1-]])*NOTA[[#This Row],[DISC 2]])</f>
        <v/>
      </c>
      <c r="Z1040" s="51" t="str">
        <f>IF(NOTA[[#This Row],[JUMLAH]]="","",NOTA[[#This Row],[DISC 1-]]+NOTA[[#This Row],[DISC 2-]])</f>
        <v/>
      </c>
      <c r="AA1040" s="51" t="str">
        <f>IF(NOTA[[#This Row],[JUMLAH]]="","",NOTA[[#This Row],[JUMLAH]]-NOTA[[#This Row],[DISC]])</f>
        <v/>
      </c>
      <c r="AB1040" s="51"/>
      <c r="AC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0" s="51" t="str">
        <f>IF(OR(NOTA[[#This Row],[QTY]]="",NOTA[[#This Row],[HARGA SATUAN]]="",),"",NOTA[[#This Row],[QTY]]*NOTA[[#This Row],[HARGA SATUAN]])</f>
        <v/>
      </c>
      <c r="AG1040" s="40" t="str">
        <f ca="1">IF(NOTA[ID_H]="","",INDEX(NOTA[TANGGAL],MATCH(,INDIRECT(ADDRESS(ROW(NOTA[TANGGAL]),COLUMN(NOTA[TANGGAL]))&amp;":"&amp;ADDRESS(ROW(),COLUMN(NOTA[TANGGAL]))),-1)))</f>
        <v/>
      </c>
      <c r="AH1040" s="42" t="str">
        <f ca="1">IF(NOTA[[#This Row],[NAMA BARANG]]="","",INDEX(NOTA[SUPPLIER],MATCH(,INDIRECT(ADDRESS(ROW(NOTA[ID]),COLUMN(NOTA[ID]))&amp;":"&amp;ADDRESS(ROW(),COLUMN(NOTA[ID]))),-1)))</f>
        <v/>
      </c>
      <c r="AI1040" s="42" t="str">
        <f ca="1">IF(NOTA[[#This Row],[ID_H]]="","",IF(NOTA[[#This Row],[FAKTUR]]="",INDIRECT(ADDRESS(ROW()-1,COLUMN())),NOTA[[#This Row],[FAKTUR]]))</f>
        <v/>
      </c>
      <c r="AJ1040" s="39" t="str">
        <f ca="1">IF(NOTA[[#This Row],[ID]]="","",COUNTIF(NOTA[ID_H],NOTA[[#This Row],[ID_H]]))</f>
        <v/>
      </c>
      <c r="AK1040" s="39" t="str">
        <f ca="1">IF(NOTA[[#This Row],[TGL.NOTA]]="",IF(NOTA[[#This Row],[SUPPLIER_H]]="","",AK1039),MONTH(NOTA[[#This Row],[TGL.NOTA]]))</f>
        <v/>
      </c>
      <c r="AL1040" s="39" t="str">
        <f>LOWER(SUBSTITUTE(SUBSTITUTE(SUBSTITUTE(SUBSTITUTE(SUBSTITUTE(SUBSTITUTE(SUBSTITUTE(SUBSTITUTE(SUBSTITUTE(NOTA[NAMA BARANG]," ",),".",""),"-",""),"(",""),")",""),",",""),"/",""),"""",""),"+",""))</f>
        <v/>
      </c>
      <c r="AM10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0" s="39" t="str">
        <f>IF(NOTA[[#This Row],[CONCAT4]]="","",_xlfn.IFNA(MATCH(NOTA[[#This Row],[CONCAT4]],[2]!RAW[CONCAT_H],0),FALSE))</f>
        <v/>
      </c>
      <c r="AQ1040" s="39" t="str">
        <f>IF(NOTA[[#This Row],[CONCAT1]]="","",MATCH(NOTA[[#This Row],[CONCAT1]],[3]!db[NB NOTA_C],0))</f>
        <v/>
      </c>
      <c r="AR1040" s="39" t="str">
        <f>IF(NOTA[[#This Row],[QTY/ CTN]]="","",TRUE)</f>
        <v/>
      </c>
      <c r="AS1040" s="39" t="str">
        <f ca="1">IF(NOTA[[#This Row],[ID_H]]="","",IF(NOTA[[#This Row],[Column3]]=TRUE,NOTA[[#This Row],[QTY/ CTN]],INDEX([3]!db[QTY/ CTN],NOTA[[#This Row],[//DB]])))</f>
        <v/>
      </c>
      <c r="AT10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0" s="39" t="str">
        <f ca="1">IF(NOTA[[#This Row],[ID_H]]="","",MATCH(NOTA[[#This Row],[NB NOTA_C_QTY]],[4]!db[NB NOTA_C_QTY+F],0))</f>
        <v/>
      </c>
      <c r="AV1040" s="55" t="str">
        <f ca="1">IF(NOTA[[#This Row],[NB NOTA_C_QTY]]="","",ROW()-2)</f>
        <v/>
      </c>
    </row>
    <row r="1041" spans="1:48" ht="20.100000000000001" customHeight="1" x14ac:dyDescent="0.25">
      <c r="A10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39" t="str">
        <f>IF(NOTA[[#This Row],[ID_P]]="","",MATCH(NOTA[[#This Row],[ID_P]],[1]!B_MSK[N_ID],0))</f>
        <v/>
      </c>
      <c r="D1041" s="39" t="str">
        <f ca="1">IF(NOTA[[#This Row],[NAMA BARANG]]="","",INDEX(NOTA[ID],MATCH(,INDIRECT(ADDRESS(ROW(NOTA[ID]),COLUMN(NOTA[ID]))&amp;":"&amp;ADDRESS(ROW(),COLUMN(NOTA[ID]))),-1)))</f>
        <v/>
      </c>
      <c r="E1041" s="47"/>
      <c r="H1041" s="48"/>
      <c r="N1041" s="39"/>
      <c r="Q1041" s="43"/>
      <c r="R1041" s="49"/>
      <c r="S1041" s="50"/>
      <c r="U1041" s="51"/>
      <c r="V1041" s="46"/>
      <c r="W1041" s="51" t="str">
        <f>IF(NOTA[[#This Row],[HARGA/ CTN]]="",NOTA[[#This Row],[JUMLAH_H]],NOTA[[#This Row],[HARGA/ CTN]]*IF(NOTA[[#This Row],[C]]="",0,NOTA[[#This Row],[C]]))</f>
        <v/>
      </c>
      <c r="X1041" s="51" t="str">
        <f>IF(NOTA[[#This Row],[JUMLAH]]="","",NOTA[[#This Row],[JUMLAH]]*NOTA[[#This Row],[DISC 1]])</f>
        <v/>
      </c>
      <c r="Y1041" s="51" t="str">
        <f>IF(NOTA[[#This Row],[JUMLAH]]="","",(NOTA[[#This Row],[JUMLAH]]-NOTA[[#This Row],[DISC 1-]])*NOTA[[#This Row],[DISC 2]])</f>
        <v/>
      </c>
      <c r="Z1041" s="51" t="str">
        <f>IF(NOTA[[#This Row],[JUMLAH]]="","",NOTA[[#This Row],[DISC 1-]]+NOTA[[#This Row],[DISC 2-]])</f>
        <v/>
      </c>
      <c r="AA1041" s="51" t="str">
        <f>IF(NOTA[[#This Row],[JUMLAH]]="","",NOTA[[#This Row],[JUMLAH]]-NOTA[[#This Row],[DISC]])</f>
        <v/>
      </c>
      <c r="AB1041" s="51"/>
      <c r="AC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51" t="str">
        <f>IF(OR(NOTA[[#This Row],[QTY]]="",NOTA[[#This Row],[HARGA SATUAN]]="",),"",NOTA[[#This Row],[QTY]]*NOTA[[#This Row],[HARGA SATUAN]])</f>
        <v/>
      </c>
      <c r="AG1041" s="40" t="str">
        <f ca="1">IF(NOTA[ID_H]="","",INDEX(NOTA[TANGGAL],MATCH(,INDIRECT(ADDRESS(ROW(NOTA[TANGGAL]),COLUMN(NOTA[TANGGAL]))&amp;":"&amp;ADDRESS(ROW(),COLUMN(NOTA[TANGGAL]))),-1)))</f>
        <v/>
      </c>
      <c r="AH1041" s="42" t="str">
        <f ca="1">IF(NOTA[[#This Row],[NAMA BARANG]]="","",INDEX(NOTA[SUPPLIER],MATCH(,INDIRECT(ADDRESS(ROW(NOTA[ID]),COLUMN(NOTA[ID]))&amp;":"&amp;ADDRESS(ROW(),COLUMN(NOTA[ID]))),-1)))</f>
        <v/>
      </c>
      <c r="AI1041" s="42" t="str">
        <f ca="1">IF(NOTA[[#This Row],[ID_H]]="","",IF(NOTA[[#This Row],[FAKTUR]]="",INDIRECT(ADDRESS(ROW()-1,COLUMN())),NOTA[[#This Row],[FAKTUR]]))</f>
        <v/>
      </c>
      <c r="AJ1041" s="39" t="str">
        <f ca="1">IF(NOTA[[#This Row],[ID]]="","",COUNTIF(NOTA[ID_H],NOTA[[#This Row],[ID_H]]))</f>
        <v/>
      </c>
      <c r="AK1041" s="39" t="str">
        <f ca="1">IF(NOTA[[#This Row],[TGL.NOTA]]="",IF(NOTA[[#This Row],[SUPPLIER_H]]="","",AK1040),MONTH(NOTA[[#This Row],[TGL.NOTA]]))</f>
        <v/>
      </c>
      <c r="AL1041" s="39" t="str">
        <f>LOWER(SUBSTITUTE(SUBSTITUTE(SUBSTITUTE(SUBSTITUTE(SUBSTITUTE(SUBSTITUTE(SUBSTITUTE(SUBSTITUTE(SUBSTITUTE(NOTA[NAMA BARANG]," ",),".",""),"-",""),"(",""),")",""),",",""),"/",""),"""",""),"+",""))</f>
        <v/>
      </c>
      <c r="AM10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39" t="str">
        <f>IF(NOTA[[#This Row],[CONCAT4]]="","",_xlfn.IFNA(MATCH(NOTA[[#This Row],[CONCAT4]],[2]!RAW[CONCAT_H],0),FALSE))</f>
        <v/>
      </c>
      <c r="AQ1041" s="39" t="str">
        <f>IF(NOTA[[#This Row],[CONCAT1]]="","",MATCH(NOTA[[#This Row],[CONCAT1]],[3]!db[NB NOTA_C],0))</f>
        <v/>
      </c>
      <c r="AR1041" s="39" t="str">
        <f>IF(NOTA[[#This Row],[QTY/ CTN]]="","",TRUE)</f>
        <v/>
      </c>
      <c r="AS1041" s="39" t="str">
        <f ca="1">IF(NOTA[[#This Row],[ID_H]]="","",IF(NOTA[[#This Row],[Column3]]=TRUE,NOTA[[#This Row],[QTY/ CTN]],INDEX([3]!db[QTY/ CTN],NOTA[[#This Row],[//DB]])))</f>
        <v/>
      </c>
      <c r="AT10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1" s="39" t="str">
        <f ca="1">IF(NOTA[[#This Row],[ID_H]]="","",MATCH(NOTA[[#This Row],[NB NOTA_C_QTY]],[4]!db[NB NOTA_C_QTY+F],0))</f>
        <v/>
      </c>
      <c r="AV1041" s="55" t="str">
        <f ca="1">IF(NOTA[[#This Row],[NB NOTA_C_QTY]]="","",ROW()-2)</f>
        <v/>
      </c>
    </row>
    <row r="1042" spans="1:48" ht="20.100000000000001" customHeight="1" x14ac:dyDescent="0.25">
      <c r="A10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39" t="str">
        <f>IF(NOTA[[#This Row],[ID_P]]="","",MATCH(NOTA[[#This Row],[ID_P]],[1]!B_MSK[N_ID],0))</f>
        <v/>
      </c>
      <c r="D1042" s="39" t="str">
        <f ca="1">IF(NOTA[[#This Row],[NAMA BARANG]]="","",INDEX(NOTA[ID],MATCH(,INDIRECT(ADDRESS(ROW(NOTA[ID]),COLUMN(NOTA[ID]))&amp;":"&amp;ADDRESS(ROW(),COLUMN(NOTA[ID]))),-1)))</f>
        <v/>
      </c>
      <c r="E1042" s="47"/>
      <c r="H1042" s="48"/>
      <c r="N1042" s="39"/>
      <c r="Q1042" s="43"/>
      <c r="R1042" s="49"/>
      <c r="S1042" s="50"/>
      <c r="U1042" s="51"/>
      <c r="V1042" s="46"/>
      <c r="W1042" s="51" t="str">
        <f>IF(NOTA[[#This Row],[HARGA/ CTN]]="",NOTA[[#This Row],[JUMLAH_H]],NOTA[[#This Row],[HARGA/ CTN]]*IF(NOTA[[#This Row],[C]]="",0,NOTA[[#This Row],[C]]))</f>
        <v/>
      </c>
      <c r="X1042" s="51" t="str">
        <f>IF(NOTA[[#This Row],[JUMLAH]]="","",NOTA[[#This Row],[JUMLAH]]*NOTA[[#This Row],[DISC 1]])</f>
        <v/>
      </c>
      <c r="Y1042" s="51" t="str">
        <f>IF(NOTA[[#This Row],[JUMLAH]]="","",(NOTA[[#This Row],[JUMLAH]]-NOTA[[#This Row],[DISC 1-]])*NOTA[[#This Row],[DISC 2]])</f>
        <v/>
      </c>
      <c r="Z1042" s="51" t="str">
        <f>IF(NOTA[[#This Row],[JUMLAH]]="","",NOTA[[#This Row],[DISC 1-]]+NOTA[[#This Row],[DISC 2-]])</f>
        <v/>
      </c>
      <c r="AA1042" s="51" t="str">
        <f>IF(NOTA[[#This Row],[JUMLAH]]="","",NOTA[[#This Row],[JUMLAH]]-NOTA[[#This Row],[DISC]])</f>
        <v/>
      </c>
      <c r="AB1042" s="51"/>
      <c r="AC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2" s="51" t="str">
        <f>IF(OR(NOTA[[#This Row],[QTY]]="",NOTA[[#This Row],[HARGA SATUAN]]="",),"",NOTA[[#This Row],[QTY]]*NOTA[[#This Row],[HARGA SATUAN]])</f>
        <v/>
      </c>
      <c r="AG1042" s="40" t="str">
        <f ca="1">IF(NOTA[ID_H]="","",INDEX(NOTA[TANGGAL],MATCH(,INDIRECT(ADDRESS(ROW(NOTA[TANGGAL]),COLUMN(NOTA[TANGGAL]))&amp;":"&amp;ADDRESS(ROW(),COLUMN(NOTA[TANGGAL]))),-1)))</f>
        <v/>
      </c>
      <c r="AH1042" s="42" t="str">
        <f ca="1">IF(NOTA[[#This Row],[NAMA BARANG]]="","",INDEX(NOTA[SUPPLIER],MATCH(,INDIRECT(ADDRESS(ROW(NOTA[ID]),COLUMN(NOTA[ID]))&amp;":"&amp;ADDRESS(ROW(),COLUMN(NOTA[ID]))),-1)))</f>
        <v/>
      </c>
      <c r="AI1042" s="42" t="str">
        <f ca="1">IF(NOTA[[#This Row],[ID_H]]="","",IF(NOTA[[#This Row],[FAKTUR]]="",INDIRECT(ADDRESS(ROW()-1,COLUMN())),NOTA[[#This Row],[FAKTUR]]))</f>
        <v/>
      </c>
      <c r="AJ1042" s="39" t="str">
        <f ca="1">IF(NOTA[[#This Row],[ID]]="","",COUNTIF(NOTA[ID_H],NOTA[[#This Row],[ID_H]]))</f>
        <v/>
      </c>
      <c r="AK1042" s="39" t="str">
        <f ca="1">IF(NOTA[[#This Row],[TGL.NOTA]]="",IF(NOTA[[#This Row],[SUPPLIER_H]]="","",AK1041),MONTH(NOTA[[#This Row],[TGL.NOTA]]))</f>
        <v/>
      </c>
      <c r="AL1042" s="39" t="str">
        <f>LOWER(SUBSTITUTE(SUBSTITUTE(SUBSTITUTE(SUBSTITUTE(SUBSTITUTE(SUBSTITUTE(SUBSTITUTE(SUBSTITUTE(SUBSTITUTE(NOTA[NAMA BARANG]," ",),".",""),"-",""),"(",""),")",""),",",""),"/",""),"""",""),"+",""))</f>
        <v/>
      </c>
      <c r="AM10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2" s="39" t="str">
        <f>IF(NOTA[[#This Row],[CONCAT4]]="","",_xlfn.IFNA(MATCH(NOTA[[#This Row],[CONCAT4]],[2]!RAW[CONCAT_H],0),FALSE))</f>
        <v/>
      </c>
      <c r="AQ1042" s="39" t="str">
        <f>IF(NOTA[[#This Row],[CONCAT1]]="","",MATCH(NOTA[[#This Row],[CONCAT1]],[3]!db[NB NOTA_C],0))</f>
        <v/>
      </c>
      <c r="AR1042" s="39" t="str">
        <f>IF(NOTA[[#This Row],[QTY/ CTN]]="","",TRUE)</f>
        <v/>
      </c>
      <c r="AS1042" s="39" t="str">
        <f ca="1">IF(NOTA[[#This Row],[ID_H]]="","",IF(NOTA[[#This Row],[Column3]]=TRUE,NOTA[[#This Row],[QTY/ CTN]],INDEX([3]!db[QTY/ CTN],NOTA[[#This Row],[//DB]])))</f>
        <v/>
      </c>
      <c r="AT10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2" s="39" t="str">
        <f ca="1">IF(NOTA[[#This Row],[ID_H]]="","",MATCH(NOTA[[#This Row],[NB NOTA_C_QTY]],[4]!db[NB NOTA_C_QTY+F],0))</f>
        <v/>
      </c>
      <c r="AV1042" s="55" t="str">
        <f ca="1">IF(NOTA[[#This Row],[NB NOTA_C_QTY]]="","",ROW()-2)</f>
        <v/>
      </c>
    </row>
    <row r="1043" spans="1:48" ht="20.100000000000001" customHeight="1" x14ac:dyDescent="0.25">
      <c r="A10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39" t="str">
        <f>IF(NOTA[[#This Row],[ID_P]]="","",MATCH(NOTA[[#This Row],[ID_P]],[1]!B_MSK[N_ID],0))</f>
        <v/>
      </c>
      <c r="D1043" s="39" t="str">
        <f ca="1">IF(NOTA[[#This Row],[NAMA BARANG]]="","",INDEX(NOTA[ID],MATCH(,INDIRECT(ADDRESS(ROW(NOTA[ID]),COLUMN(NOTA[ID]))&amp;":"&amp;ADDRESS(ROW(),COLUMN(NOTA[ID]))),-1)))</f>
        <v/>
      </c>
      <c r="E1043" s="47"/>
      <c r="H1043" s="48"/>
      <c r="N1043" s="39"/>
      <c r="Q1043" s="43"/>
      <c r="R1043" s="49"/>
      <c r="S1043" s="50"/>
      <c r="U1043" s="51"/>
      <c r="V1043" s="46"/>
      <c r="W1043" s="51" t="str">
        <f>IF(NOTA[[#This Row],[HARGA/ CTN]]="",NOTA[[#This Row],[JUMLAH_H]],NOTA[[#This Row],[HARGA/ CTN]]*IF(NOTA[[#This Row],[C]]="",0,NOTA[[#This Row],[C]]))</f>
        <v/>
      </c>
      <c r="X1043" s="51" t="str">
        <f>IF(NOTA[[#This Row],[JUMLAH]]="","",NOTA[[#This Row],[JUMLAH]]*NOTA[[#This Row],[DISC 1]])</f>
        <v/>
      </c>
      <c r="Y1043" s="51" t="str">
        <f>IF(NOTA[[#This Row],[JUMLAH]]="","",(NOTA[[#This Row],[JUMLAH]]-NOTA[[#This Row],[DISC 1-]])*NOTA[[#This Row],[DISC 2]])</f>
        <v/>
      </c>
      <c r="Z1043" s="51" t="str">
        <f>IF(NOTA[[#This Row],[JUMLAH]]="","",NOTA[[#This Row],[DISC 1-]]+NOTA[[#This Row],[DISC 2-]])</f>
        <v/>
      </c>
      <c r="AA1043" s="51" t="str">
        <f>IF(NOTA[[#This Row],[JUMLAH]]="","",NOTA[[#This Row],[JUMLAH]]-NOTA[[#This Row],[DISC]])</f>
        <v/>
      </c>
      <c r="AB1043" s="51"/>
      <c r="AC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3" s="51" t="str">
        <f>IF(OR(NOTA[[#This Row],[QTY]]="",NOTA[[#This Row],[HARGA SATUAN]]="",),"",NOTA[[#This Row],[QTY]]*NOTA[[#This Row],[HARGA SATUAN]])</f>
        <v/>
      </c>
      <c r="AG1043" s="40" t="str">
        <f ca="1">IF(NOTA[ID_H]="","",INDEX(NOTA[TANGGAL],MATCH(,INDIRECT(ADDRESS(ROW(NOTA[TANGGAL]),COLUMN(NOTA[TANGGAL]))&amp;":"&amp;ADDRESS(ROW(),COLUMN(NOTA[TANGGAL]))),-1)))</f>
        <v/>
      </c>
      <c r="AH1043" s="42" t="str">
        <f ca="1">IF(NOTA[[#This Row],[NAMA BARANG]]="","",INDEX(NOTA[SUPPLIER],MATCH(,INDIRECT(ADDRESS(ROW(NOTA[ID]),COLUMN(NOTA[ID]))&amp;":"&amp;ADDRESS(ROW(),COLUMN(NOTA[ID]))),-1)))</f>
        <v/>
      </c>
      <c r="AI1043" s="42" t="str">
        <f ca="1">IF(NOTA[[#This Row],[ID_H]]="","",IF(NOTA[[#This Row],[FAKTUR]]="",INDIRECT(ADDRESS(ROW()-1,COLUMN())),NOTA[[#This Row],[FAKTUR]]))</f>
        <v/>
      </c>
      <c r="AJ1043" s="39" t="str">
        <f ca="1">IF(NOTA[[#This Row],[ID]]="","",COUNTIF(NOTA[ID_H],NOTA[[#This Row],[ID_H]]))</f>
        <v/>
      </c>
      <c r="AK1043" s="39" t="str">
        <f ca="1">IF(NOTA[[#This Row],[TGL.NOTA]]="",IF(NOTA[[#This Row],[SUPPLIER_H]]="","",AK1042),MONTH(NOTA[[#This Row],[TGL.NOTA]]))</f>
        <v/>
      </c>
      <c r="AL1043" s="39" t="str">
        <f>LOWER(SUBSTITUTE(SUBSTITUTE(SUBSTITUTE(SUBSTITUTE(SUBSTITUTE(SUBSTITUTE(SUBSTITUTE(SUBSTITUTE(SUBSTITUTE(NOTA[NAMA BARANG]," ",),".",""),"-",""),"(",""),")",""),",",""),"/",""),"""",""),"+",""))</f>
        <v/>
      </c>
      <c r="AM10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39" t="str">
        <f>IF(NOTA[[#This Row],[CONCAT4]]="","",_xlfn.IFNA(MATCH(NOTA[[#This Row],[CONCAT4]],[2]!RAW[CONCAT_H],0),FALSE))</f>
        <v/>
      </c>
      <c r="AQ1043" s="39" t="str">
        <f>IF(NOTA[[#This Row],[CONCAT1]]="","",MATCH(NOTA[[#This Row],[CONCAT1]],[3]!db[NB NOTA_C],0))</f>
        <v/>
      </c>
      <c r="AR1043" s="39" t="str">
        <f>IF(NOTA[[#This Row],[QTY/ CTN]]="","",TRUE)</f>
        <v/>
      </c>
      <c r="AS1043" s="39" t="str">
        <f ca="1">IF(NOTA[[#This Row],[ID_H]]="","",IF(NOTA[[#This Row],[Column3]]=TRUE,NOTA[[#This Row],[QTY/ CTN]],INDEX([3]!db[QTY/ CTN],NOTA[[#This Row],[//DB]])))</f>
        <v/>
      </c>
      <c r="AT10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3" s="39" t="str">
        <f ca="1">IF(NOTA[[#This Row],[ID_H]]="","",MATCH(NOTA[[#This Row],[NB NOTA_C_QTY]],[4]!db[NB NOTA_C_QTY+F],0))</f>
        <v/>
      </c>
      <c r="AV1043" s="55" t="str">
        <f ca="1">IF(NOTA[[#This Row],[NB NOTA_C_QTY]]="","",ROW()-2)</f>
        <v/>
      </c>
    </row>
    <row r="1044" spans="1:48" ht="20.100000000000001" customHeight="1" x14ac:dyDescent="0.25">
      <c r="A10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39" t="str">
        <f>IF(NOTA[[#This Row],[ID_P]]="","",MATCH(NOTA[[#This Row],[ID_P]],[1]!B_MSK[N_ID],0))</f>
        <v/>
      </c>
      <c r="D1044" s="39" t="str">
        <f ca="1">IF(NOTA[[#This Row],[NAMA BARANG]]="","",INDEX(NOTA[ID],MATCH(,INDIRECT(ADDRESS(ROW(NOTA[ID]),COLUMN(NOTA[ID]))&amp;":"&amp;ADDRESS(ROW(),COLUMN(NOTA[ID]))),-1)))</f>
        <v/>
      </c>
      <c r="E1044" s="47"/>
      <c r="H1044" s="48"/>
      <c r="N1044" s="39"/>
      <c r="Q1044" s="43"/>
      <c r="R1044" s="49"/>
      <c r="S1044" s="50"/>
      <c r="U1044" s="51"/>
      <c r="V1044" s="46"/>
      <c r="W1044" s="51" t="str">
        <f>IF(NOTA[[#This Row],[HARGA/ CTN]]="",NOTA[[#This Row],[JUMLAH_H]],NOTA[[#This Row],[HARGA/ CTN]]*IF(NOTA[[#This Row],[C]]="",0,NOTA[[#This Row],[C]]))</f>
        <v/>
      </c>
      <c r="X1044" s="51" t="str">
        <f>IF(NOTA[[#This Row],[JUMLAH]]="","",NOTA[[#This Row],[JUMLAH]]*NOTA[[#This Row],[DISC 1]])</f>
        <v/>
      </c>
      <c r="Y1044" s="51" t="str">
        <f>IF(NOTA[[#This Row],[JUMLAH]]="","",(NOTA[[#This Row],[JUMLAH]]-NOTA[[#This Row],[DISC 1-]])*NOTA[[#This Row],[DISC 2]])</f>
        <v/>
      </c>
      <c r="Z1044" s="51" t="str">
        <f>IF(NOTA[[#This Row],[JUMLAH]]="","",NOTA[[#This Row],[DISC 1-]]+NOTA[[#This Row],[DISC 2-]])</f>
        <v/>
      </c>
      <c r="AA1044" s="51" t="str">
        <f>IF(NOTA[[#This Row],[JUMLAH]]="","",NOTA[[#This Row],[JUMLAH]]-NOTA[[#This Row],[DISC]])</f>
        <v/>
      </c>
      <c r="AB1044" s="51"/>
      <c r="AC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4" s="51" t="str">
        <f>IF(OR(NOTA[[#This Row],[QTY]]="",NOTA[[#This Row],[HARGA SATUAN]]="",),"",NOTA[[#This Row],[QTY]]*NOTA[[#This Row],[HARGA SATUAN]])</f>
        <v/>
      </c>
      <c r="AG1044" s="40" t="str">
        <f ca="1">IF(NOTA[ID_H]="","",INDEX(NOTA[TANGGAL],MATCH(,INDIRECT(ADDRESS(ROW(NOTA[TANGGAL]),COLUMN(NOTA[TANGGAL]))&amp;":"&amp;ADDRESS(ROW(),COLUMN(NOTA[TANGGAL]))),-1)))</f>
        <v/>
      </c>
      <c r="AH1044" s="42" t="str">
        <f ca="1">IF(NOTA[[#This Row],[NAMA BARANG]]="","",INDEX(NOTA[SUPPLIER],MATCH(,INDIRECT(ADDRESS(ROW(NOTA[ID]),COLUMN(NOTA[ID]))&amp;":"&amp;ADDRESS(ROW(),COLUMN(NOTA[ID]))),-1)))</f>
        <v/>
      </c>
      <c r="AI1044" s="42" t="str">
        <f ca="1">IF(NOTA[[#This Row],[ID_H]]="","",IF(NOTA[[#This Row],[FAKTUR]]="",INDIRECT(ADDRESS(ROW()-1,COLUMN())),NOTA[[#This Row],[FAKTUR]]))</f>
        <v/>
      </c>
      <c r="AJ1044" s="39" t="str">
        <f ca="1">IF(NOTA[[#This Row],[ID]]="","",COUNTIF(NOTA[ID_H],NOTA[[#This Row],[ID_H]]))</f>
        <v/>
      </c>
      <c r="AK1044" s="39" t="str">
        <f ca="1">IF(NOTA[[#This Row],[TGL.NOTA]]="",IF(NOTA[[#This Row],[SUPPLIER_H]]="","",AK1043),MONTH(NOTA[[#This Row],[TGL.NOTA]]))</f>
        <v/>
      </c>
      <c r="AL1044" s="39" t="str">
        <f>LOWER(SUBSTITUTE(SUBSTITUTE(SUBSTITUTE(SUBSTITUTE(SUBSTITUTE(SUBSTITUTE(SUBSTITUTE(SUBSTITUTE(SUBSTITUTE(NOTA[NAMA BARANG]," ",),".",""),"-",""),"(",""),")",""),",",""),"/",""),"""",""),"+",""))</f>
        <v/>
      </c>
      <c r="AM10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39" t="str">
        <f>IF(NOTA[[#This Row],[CONCAT4]]="","",_xlfn.IFNA(MATCH(NOTA[[#This Row],[CONCAT4]],[2]!RAW[CONCAT_H],0),FALSE))</f>
        <v/>
      </c>
      <c r="AQ1044" s="39" t="str">
        <f>IF(NOTA[[#This Row],[CONCAT1]]="","",MATCH(NOTA[[#This Row],[CONCAT1]],[3]!db[NB NOTA_C],0))</f>
        <v/>
      </c>
      <c r="AR1044" s="39" t="str">
        <f>IF(NOTA[[#This Row],[QTY/ CTN]]="","",TRUE)</f>
        <v/>
      </c>
      <c r="AS1044" s="39" t="str">
        <f ca="1">IF(NOTA[[#This Row],[ID_H]]="","",IF(NOTA[[#This Row],[Column3]]=TRUE,NOTA[[#This Row],[QTY/ CTN]],INDEX([3]!db[QTY/ CTN],NOTA[[#This Row],[//DB]])))</f>
        <v/>
      </c>
      <c r="AT10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4" s="39" t="str">
        <f ca="1">IF(NOTA[[#This Row],[ID_H]]="","",MATCH(NOTA[[#This Row],[NB NOTA_C_QTY]],[4]!db[NB NOTA_C_QTY+F],0))</f>
        <v/>
      </c>
      <c r="AV1044" s="55" t="str">
        <f ca="1">IF(NOTA[[#This Row],[NB NOTA_C_QTY]]="","",ROW()-2)</f>
        <v/>
      </c>
    </row>
    <row r="1045" spans="1:48" ht="20.100000000000001" customHeight="1" x14ac:dyDescent="0.25">
      <c r="A10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39" t="str">
        <f>IF(NOTA[[#This Row],[ID_P]]="","",MATCH(NOTA[[#This Row],[ID_P]],[1]!B_MSK[N_ID],0))</f>
        <v/>
      </c>
      <c r="D1045" s="39" t="str">
        <f ca="1">IF(NOTA[[#This Row],[NAMA BARANG]]="","",INDEX(NOTA[ID],MATCH(,INDIRECT(ADDRESS(ROW(NOTA[ID]),COLUMN(NOTA[ID]))&amp;":"&amp;ADDRESS(ROW(),COLUMN(NOTA[ID]))),-1)))</f>
        <v/>
      </c>
      <c r="E1045" s="47"/>
      <c r="H1045" s="48"/>
      <c r="N1045" s="39"/>
      <c r="Q1045" s="43"/>
      <c r="R1045" s="49"/>
      <c r="S1045" s="50"/>
      <c r="U1045" s="51"/>
      <c r="V1045" s="46"/>
      <c r="W1045" s="51" t="str">
        <f>IF(NOTA[[#This Row],[HARGA/ CTN]]="",NOTA[[#This Row],[JUMLAH_H]],NOTA[[#This Row],[HARGA/ CTN]]*IF(NOTA[[#This Row],[C]]="",0,NOTA[[#This Row],[C]]))</f>
        <v/>
      </c>
      <c r="X1045" s="51" t="str">
        <f>IF(NOTA[[#This Row],[JUMLAH]]="","",NOTA[[#This Row],[JUMLAH]]*NOTA[[#This Row],[DISC 1]])</f>
        <v/>
      </c>
      <c r="Y1045" s="51" t="str">
        <f>IF(NOTA[[#This Row],[JUMLAH]]="","",(NOTA[[#This Row],[JUMLAH]]-NOTA[[#This Row],[DISC 1-]])*NOTA[[#This Row],[DISC 2]])</f>
        <v/>
      </c>
      <c r="Z1045" s="51" t="str">
        <f>IF(NOTA[[#This Row],[JUMLAH]]="","",NOTA[[#This Row],[DISC 1-]]+NOTA[[#This Row],[DISC 2-]])</f>
        <v/>
      </c>
      <c r="AA1045" s="51" t="str">
        <f>IF(NOTA[[#This Row],[JUMLAH]]="","",NOTA[[#This Row],[JUMLAH]]-NOTA[[#This Row],[DISC]])</f>
        <v/>
      </c>
      <c r="AB1045" s="51"/>
      <c r="AC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51" t="str">
        <f>IF(OR(NOTA[[#This Row],[QTY]]="",NOTA[[#This Row],[HARGA SATUAN]]="",),"",NOTA[[#This Row],[QTY]]*NOTA[[#This Row],[HARGA SATUAN]])</f>
        <v/>
      </c>
      <c r="AG1045" s="40" t="str">
        <f ca="1">IF(NOTA[ID_H]="","",INDEX(NOTA[TANGGAL],MATCH(,INDIRECT(ADDRESS(ROW(NOTA[TANGGAL]),COLUMN(NOTA[TANGGAL]))&amp;":"&amp;ADDRESS(ROW(),COLUMN(NOTA[TANGGAL]))),-1)))</f>
        <v/>
      </c>
      <c r="AH1045" s="42" t="str">
        <f ca="1">IF(NOTA[[#This Row],[NAMA BARANG]]="","",INDEX(NOTA[SUPPLIER],MATCH(,INDIRECT(ADDRESS(ROW(NOTA[ID]),COLUMN(NOTA[ID]))&amp;":"&amp;ADDRESS(ROW(),COLUMN(NOTA[ID]))),-1)))</f>
        <v/>
      </c>
      <c r="AI1045" s="42" t="str">
        <f ca="1">IF(NOTA[[#This Row],[ID_H]]="","",IF(NOTA[[#This Row],[FAKTUR]]="",INDIRECT(ADDRESS(ROW()-1,COLUMN())),NOTA[[#This Row],[FAKTUR]]))</f>
        <v/>
      </c>
      <c r="AJ1045" s="39" t="str">
        <f ca="1">IF(NOTA[[#This Row],[ID]]="","",COUNTIF(NOTA[ID_H],NOTA[[#This Row],[ID_H]]))</f>
        <v/>
      </c>
      <c r="AK1045" s="39" t="str">
        <f ca="1">IF(NOTA[[#This Row],[TGL.NOTA]]="",IF(NOTA[[#This Row],[SUPPLIER_H]]="","",AK1044),MONTH(NOTA[[#This Row],[TGL.NOTA]]))</f>
        <v/>
      </c>
      <c r="AL1045" s="39" t="str">
        <f>LOWER(SUBSTITUTE(SUBSTITUTE(SUBSTITUTE(SUBSTITUTE(SUBSTITUTE(SUBSTITUTE(SUBSTITUTE(SUBSTITUTE(SUBSTITUTE(NOTA[NAMA BARANG]," ",),".",""),"-",""),"(",""),")",""),",",""),"/",""),"""",""),"+",""))</f>
        <v/>
      </c>
      <c r="AM10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39" t="str">
        <f>IF(NOTA[[#This Row],[CONCAT4]]="","",_xlfn.IFNA(MATCH(NOTA[[#This Row],[CONCAT4]],[2]!RAW[CONCAT_H],0),FALSE))</f>
        <v/>
      </c>
      <c r="AQ1045" s="39" t="str">
        <f>IF(NOTA[[#This Row],[CONCAT1]]="","",MATCH(NOTA[[#This Row],[CONCAT1]],[3]!db[NB NOTA_C],0))</f>
        <v/>
      </c>
      <c r="AR1045" s="39" t="str">
        <f>IF(NOTA[[#This Row],[QTY/ CTN]]="","",TRUE)</f>
        <v/>
      </c>
      <c r="AS1045" s="39" t="str">
        <f ca="1">IF(NOTA[[#This Row],[ID_H]]="","",IF(NOTA[[#This Row],[Column3]]=TRUE,NOTA[[#This Row],[QTY/ CTN]],INDEX([3]!db[QTY/ CTN],NOTA[[#This Row],[//DB]])))</f>
        <v/>
      </c>
      <c r="AT10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5" s="39" t="str">
        <f ca="1">IF(NOTA[[#This Row],[ID_H]]="","",MATCH(NOTA[[#This Row],[NB NOTA_C_QTY]],[4]!db[NB NOTA_C_QTY+F],0))</f>
        <v/>
      </c>
      <c r="AV1045" s="55" t="str">
        <f ca="1">IF(NOTA[[#This Row],[NB NOTA_C_QTY]]="","",ROW()-2)</f>
        <v/>
      </c>
    </row>
    <row r="1046" spans="1:48" ht="20.100000000000001" customHeight="1" x14ac:dyDescent="0.25">
      <c r="A10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39" t="str">
        <f>IF(NOTA[[#This Row],[ID_P]]="","",MATCH(NOTA[[#This Row],[ID_P]],[1]!B_MSK[N_ID],0))</f>
        <v/>
      </c>
      <c r="D1046" s="39" t="str">
        <f ca="1">IF(NOTA[[#This Row],[NAMA BARANG]]="","",INDEX(NOTA[ID],MATCH(,INDIRECT(ADDRESS(ROW(NOTA[ID]),COLUMN(NOTA[ID]))&amp;":"&amp;ADDRESS(ROW(),COLUMN(NOTA[ID]))),-1)))</f>
        <v/>
      </c>
      <c r="E1046" s="47"/>
      <c r="H1046" s="48"/>
      <c r="N1046" s="39"/>
      <c r="Q1046" s="43"/>
      <c r="R1046" s="49"/>
      <c r="S1046" s="50"/>
      <c r="U1046" s="51"/>
      <c r="V1046" s="46"/>
      <c r="W1046" s="51" t="str">
        <f>IF(NOTA[[#This Row],[HARGA/ CTN]]="",NOTA[[#This Row],[JUMLAH_H]],NOTA[[#This Row],[HARGA/ CTN]]*IF(NOTA[[#This Row],[C]]="",0,NOTA[[#This Row],[C]]))</f>
        <v/>
      </c>
      <c r="X1046" s="51" t="str">
        <f>IF(NOTA[[#This Row],[JUMLAH]]="","",NOTA[[#This Row],[JUMLAH]]*NOTA[[#This Row],[DISC 1]])</f>
        <v/>
      </c>
      <c r="Y1046" s="51" t="str">
        <f>IF(NOTA[[#This Row],[JUMLAH]]="","",(NOTA[[#This Row],[JUMLAH]]-NOTA[[#This Row],[DISC 1-]])*NOTA[[#This Row],[DISC 2]])</f>
        <v/>
      </c>
      <c r="Z1046" s="51" t="str">
        <f>IF(NOTA[[#This Row],[JUMLAH]]="","",NOTA[[#This Row],[DISC 1-]]+NOTA[[#This Row],[DISC 2-]])</f>
        <v/>
      </c>
      <c r="AA1046" s="51" t="str">
        <f>IF(NOTA[[#This Row],[JUMLAH]]="","",NOTA[[#This Row],[JUMLAH]]-NOTA[[#This Row],[DISC]])</f>
        <v/>
      </c>
      <c r="AB1046" s="51"/>
      <c r="AC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6" s="51" t="str">
        <f>IF(OR(NOTA[[#This Row],[QTY]]="",NOTA[[#This Row],[HARGA SATUAN]]="",),"",NOTA[[#This Row],[QTY]]*NOTA[[#This Row],[HARGA SATUAN]])</f>
        <v/>
      </c>
      <c r="AG1046" s="40" t="str">
        <f ca="1">IF(NOTA[ID_H]="","",INDEX(NOTA[TANGGAL],MATCH(,INDIRECT(ADDRESS(ROW(NOTA[TANGGAL]),COLUMN(NOTA[TANGGAL]))&amp;":"&amp;ADDRESS(ROW(),COLUMN(NOTA[TANGGAL]))),-1)))</f>
        <v/>
      </c>
      <c r="AH1046" s="42" t="str">
        <f ca="1">IF(NOTA[[#This Row],[NAMA BARANG]]="","",INDEX(NOTA[SUPPLIER],MATCH(,INDIRECT(ADDRESS(ROW(NOTA[ID]),COLUMN(NOTA[ID]))&amp;":"&amp;ADDRESS(ROW(),COLUMN(NOTA[ID]))),-1)))</f>
        <v/>
      </c>
      <c r="AI1046" s="42" t="str">
        <f ca="1">IF(NOTA[[#This Row],[ID_H]]="","",IF(NOTA[[#This Row],[FAKTUR]]="",INDIRECT(ADDRESS(ROW()-1,COLUMN())),NOTA[[#This Row],[FAKTUR]]))</f>
        <v/>
      </c>
      <c r="AJ1046" s="39" t="str">
        <f ca="1">IF(NOTA[[#This Row],[ID]]="","",COUNTIF(NOTA[ID_H],NOTA[[#This Row],[ID_H]]))</f>
        <v/>
      </c>
      <c r="AK1046" s="39" t="str">
        <f ca="1">IF(NOTA[[#This Row],[TGL.NOTA]]="",IF(NOTA[[#This Row],[SUPPLIER_H]]="","",AK1045),MONTH(NOTA[[#This Row],[TGL.NOTA]]))</f>
        <v/>
      </c>
      <c r="AL1046" s="39" t="str">
        <f>LOWER(SUBSTITUTE(SUBSTITUTE(SUBSTITUTE(SUBSTITUTE(SUBSTITUTE(SUBSTITUTE(SUBSTITUTE(SUBSTITUTE(SUBSTITUTE(NOTA[NAMA BARANG]," ",),".",""),"-",""),"(",""),")",""),",",""),"/",""),"""",""),"+",""))</f>
        <v/>
      </c>
      <c r="AM10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6" s="39" t="str">
        <f>IF(NOTA[[#This Row],[CONCAT4]]="","",_xlfn.IFNA(MATCH(NOTA[[#This Row],[CONCAT4]],[2]!RAW[CONCAT_H],0),FALSE))</f>
        <v/>
      </c>
      <c r="AQ1046" s="39" t="str">
        <f>IF(NOTA[[#This Row],[CONCAT1]]="","",MATCH(NOTA[[#This Row],[CONCAT1]],[3]!db[NB NOTA_C],0))</f>
        <v/>
      </c>
      <c r="AR1046" s="39" t="str">
        <f>IF(NOTA[[#This Row],[QTY/ CTN]]="","",TRUE)</f>
        <v/>
      </c>
      <c r="AS1046" s="39" t="str">
        <f ca="1">IF(NOTA[[#This Row],[ID_H]]="","",IF(NOTA[[#This Row],[Column3]]=TRUE,NOTA[[#This Row],[QTY/ CTN]],INDEX([3]!db[QTY/ CTN],NOTA[[#This Row],[//DB]])))</f>
        <v/>
      </c>
      <c r="AT10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6" s="39" t="str">
        <f ca="1">IF(NOTA[[#This Row],[ID_H]]="","",MATCH(NOTA[[#This Row],[NB NOTA_C_QTY]],[4]!db[NB NOTA_C_QTY+F],0))</f>
        <v/>
      </c>
      <c r="AV1046" s="55" t="str">
        <f ca="1">IF(NOTA[[#This Row],[NB NOTA_C_QTY]]="","",ROW()-2)</f>
        <v/>
      </c>
    </row>
    <row r="1047" spans="1:48" ht="20.100000000000001" customHeight="1" x14ac:dyDescent="0.25">
      <c r="A10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39" t="str">
        <f>IF(NOTA[[#This Row],[ID_P]]="","",MATCH(NOTA[[#This Row],[ID_P]],[1]!B_MSK[N_ID],0))</f>
        <v/>
      </c>
      <c r="D1047" s="39" t="str">
        <f ca="1">IF(NOTA[[#This Row],[NAMA BARANG]]="","",INDEX(NOTA[ID],MATCH(,INDIRECT(ADDRESS(ROW(NOTA[ID]),COLUMN(NOTA[ID]))&amp;":"&amp;ADDRESS(ROW(),COLUMN(NOTA[ID]))),-1)))</f>
        <v/>
      </c>
      <c r="E1047" s="47"/>
      <c r="H1047" s="48"/>
      <c r="N1047" s="39"/>
      <c r="Q1047" s="43"/>
      <c r="R1047" s="49"/>
      <c r="S1047" s="50"/>
      <c r="U1047" s="51"/>
      <c r="V1047" s="46"/>
      <c r="W1047" s="51" t="str">
        <f>IF(NOTA[[#This Row],[HARGA/ CTN]]="",NOTA[[#This Row],[JUMLAH_H]],NOTA[[#This Row],[HARGA/ CTN]]*IF(NOTA[[#This Row],[C]]="",0,NOTA[[#This Row],[C]]))</f>
        <v/>
      </c>
      <c r="X1047" s="51" t="str">
        <f>IF(NOTA[[#This Row],[JUMLAH]]="","",NOTA[[#This Row],[JUMLAH]]*NOTA[[#This Row],[DISC 1]])</f>
        <v/>
      </c>
      <c r="Y1047" s="51" t="str">
        <f>IF(NOTA[[#This Row],[JUMLAH]]="","",(NOTA[[#This Row],[JUMLAH]]-NOTA[[#This Row],[DISC 1-]])*NOTA[[#This Row],[DISC 2]])</f>
        <v/>
      </c>
      <c r="Z1047" s="51" t="str">
        <f>IF(NOTA[[#This Row],[JUMLAH]]="","",NOTA[[#This Row],[DISC 1-]]+NOTA[[#This Row],[DISC 2-]])</f>
        <v/>
      </c>
      <c r="AA1047" s="51" t="str">
        <f>IF(NOTA[[#This Row],[JUMLAH]]="","",NOTA[[#This Row],[JUMLAH]]-NOTA[[#This Row],[DISC]])</f>
        <v/>
      </c>
      <c r="AB1047" s="51"/>
      <c r="AC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7" s="51" t="str">
        <f>IF(OR(NOTA[[#This Row],[QTY]]="",NOTA[[#This Row],[HARGA SATUAN]]="",),"",NOTA[[#This Row],[QTY]]*NOTA[[#This Row],[HARGA SATUAN]])</f>
        <v/>
      </c>
      <c r="AG1047" s="40" t="str">
        <f ca="1">IF(NOTA[ID_H]="","",INDEX(NOTA[TANGGAL],MATCH(,INDIRECT(ADDRESS(ROW(NOTA[TANGGAL]),COLUMN(NOTA[TANGGAL]))&amp;":"&amp;ADDRESS(ROW(),COLUMN(NOTA[TANGGAL]))),-1)))</f>
        <v/>
      </c>
      <c r="AH1047" s="42" t="str">
        <f ca="1">IF(NOTA[[#This Row],[NAMA BARANG]]="","",INDEX(NOTA[SUPPLIER],MATCH(,INDIRECT(ADDRESS(ROW(NOTA[ID]),COLUMN(NOTA[ID]))&amp;":"&amp;ADDRESS(ROW(),COLUMN(NOTA[ID]))),-1)))</f>
        <v/>
      </c>
      <c r="AI1047" s="42" t="str">
        <f ca="1">IF(NOTA[[#This Row],[ID_H]]="","",IF(NOTA[[#This Row],[FAKTUR]]="",INDIRECT(ADDRESS(ROW()-1,COLUMN())),NOTA[[#This Row],[FAKTUR]]))</f>
        <v/>
      </c>
      <c r="AJ1047" s="39" t="str">
        <f ca="1">IF(NOTA[[#This Row],[ID]]="","",COUNTIF(NOTA[ID_H],NOTA[[#This Row],[ID_H]]))</f>
        <v/>
      </c>
      <c r="AK1047" s="39" t="str">
        <f ca="1">IF(NOTA[[#This Row],[TGL.NOTA]]="",IF(NOTA[[#This Row],[SUPPLIER_H]]="","",AK1046),MONTH(NOTA[[#This Row],[TGL.NOTA]]))</f>
        <v/>
      </c>
      <c r="AL1047" s="39" t="str">
        <f>LOWER(SUBSTITUTE(SUBSTITUTE(SUBSTITUTE(SUBSTITUTE(SUBSTITUTE(SUBSTITUTE(SUBSTITUTE(SUBSTITUTE(SUBSTITUTE(NOTA[NAMA BARANG]," ",),".",""),"-",""),"(",""),")",""),",",""),"/",""),"""",""),"+",""))</f>
        <v/>
      </c>
      <c r="AM10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39" t="str">
        <f>IF(NOTA[[#This Row],[CONCAT4]]="","",_xlfn.IFNA(MATCH(NOTA[[#This Row],[CONCAT4]],[2]!RAW[CONCAT_H],0),FALSE))</f>
        <v/>
      </c>
      <c r="AQ1047" s="39" t="str">
        <f>IF(NOTA[[#This Row],[CONCAT1]]="","",MATCH(NOTA[[#This Row],[CONCAT1]],[3]!db[NB NOTA_C],0))</f>
        <v/>
      </c>
      <c r="AR1047" s="39" t="str">
        <f>IF(NOTA[[#This Row],[QTY/ CTN]]="","",TRUE)</f>
        <v/>
      </c>
      <c r="AS1047" s="39" t="str">
        <f ca="1">IF(NOTA[[#This Row],[ID_H]]="","",IF(NOTA[[#This Row],[Column3]]=TRUE,NOTA[[#This Row],[QTY/ CTN]],INDEX([3]!db[QTY/ CTN],NOTA[[#This Row],[//DB]])))</f>
        <v/>
      </c>
      <c r="AT10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7" s="39" t="str">
        <f ca="1">IF(NOTA[[#This Row],[ID_H]]="","",MATCH(NOTA[[#This Row],[NB NOTA_C_QTY]],[4]!db[NB NOTA_C_QTY+F],0))</f>
        <v/>
      </c>
      <c r="AV1047" s="55" t="str">
        <f ca="1">IF(NOTA[[#This Row],[NB NOTA_C_QTY]]="","",ROW()-2)</f>
        <v/>
      </c>
    </row>
    <row r="1048" spans="1:48" ht="20.100000000000001" customHeight="1" x14ac:dyDescent="0.25">
      <c r="A10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39" t="str">
        <f>IF(NOTA[[#This Row],[ID_P]]="","",MATCH(NOTA[[#This Row],[ID_P]],[1]!B_MSK[N_ID],0))</f>
        <v/>
      </c>
      <c r="D1048" s="39" t="str">
        <f ca="1">IF(NOTA[[#This Row],[NAMA BARANG]]="","",INDEX(NOTA[ID],MATCH(,INDIRECT(ADDRESS(ROW(NOTA[ID]),COLUMN(NOTA[ID]))&amp;":"&amp;ADDRESS(ROW(),COLUMN(NOTA[ID]))),-1)))</f>
        <v/>
      </c>
      <c r="E1048" s="47"/>
      <c r="H1048" s="48"/>
      <c r="N1048" s="39"/>
      <c r="Q1048" s="43"/>
      <c r="R1048" s="49"/>
      <c r="S1048" s="50"/>
      <c r="U1048" s="51"/>
      <c r="V1048" s="46"/>
      <c r="W1048" s="51" t="str">
        <f>IF(NOTA[[#This Row],[HARGA/ CTN]]="",NOTA[[#This Row],[JUMLAH_H]],NOTA[[#This Row],[HARGA/ CTN]]*IF(NOTA[[#This Row],[C]]="",0,NOTA[[#This Row],[C]]))</f>
        <v/>
      </c>
      <c r="X1048" s="51" t="str">
        <f>IF(NOTA[[#This Row],[JUMLAH]]="","",NOTA[[#This Row],[JUMLAH]]*NOTA[[#This Row],[DISC 1]])</f>
        <v/>
      </c>
      <c r="Y1048" s="51" t="str">
        <f>IF(NOTA[[#This Row],[JUMLAH]]="","",(NOTA[[#This Row],[JUMLAH]]-NOTA[[#This Row],[DISC 1-]])*NOTA[[#This Row],[DISC 2]])</f>
        <v/>
      </c>
      <c r="Z1048" s="51" t="str">
        <f>IF(NOTA[[#This Row],[JUMLAH]]="","",NOTA[[#This Row],[DISC 1-]]+NOTA[[#This Row],[DISC 2-]])</f>
        <v/>
      </c>
      <c r="AA1048" s="51" t="str">
        <f>IF(NOTA[[#This Row],[JUMLAH]]="","",NOTA[[#This Row],[JUMLAH]]-NOTA[[#This Row],[DISC]])</f>
        <v/>
      </c>
      <c r="AB1048" s="51"/>
      <c r="AC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51" t="str">
        <f>IF(OR(NOTA[[#This Row],[QTY]]="",NOTA[[#This Row],[HARGA SATUAN]]="",),"",NOTA[[#This Row],[QTY]]*NOTA[[#This Row],[HARGA SATUAN]])</f>
        <v/>
      </c>
      <c r="AG1048" s="40" t="str">
        <f ca="1">IF(NOTA[ID_H]="","",INDEX(NOTA[TANGGAL],MATCH(,INDIRECT(ADDRESS(ROW(NOTA[TANGGAL]),COLUMN(NOTA[TANGGAL]))&amp;":"&amp;ADDRESS(ROW(),COLUMN(NOTA[TANGGAL]))),-1)))</f>
        <v/>
      </c>
      <c r="AH1048" s="42" t="str">
        <f ca="1">IF(NOTA[[#This Row],[NAMA BARANG]]="","",INDEX(NOTA[SUPPLIER],MATCH(,INDIRECT(ADDRESS(ROW(NOTA[ID]),COLUMN(NOTA[ID]))&amp;":"&amp;ADDRESS(ROW(),COLUMN(NOTA[ID]))),-1)))</f>
        <v/>
      </c>
      <c r="AI1048" s="42" t="str">
        <f ca="1">IF(NOTA[[#This Row],[ID_H]]="","",IF(NOTA[[#This Row],[FAKTUR]]="",INDIRECT(ADDRESS(ROW()-1,COLUMN())),NOTA[[#This Row],[FAKTUR]]))</f>
        <v/>
      </c>
      <c r="AJ1048" s="39" t="str">
        <f ca="1">IF(NOTA[[#This Row],[ID]]="","",COUNTIF(NOTA[ID_H],NOTA[[#This Row],[ID_H]]))</f>
        <v/>
      </c>
      <c r="AK1048" s="39" t="str">
        <f ca="1">IF(NOTA[[#This Row],[TGL.NOTA]]="",IF(NOTA[[#This Row],[SUPPLIER_H]]="","",AK1047),MONTH(NOTA[[#This Row],[TGL.NOTA]]))</f>
        <v/>
      </c>
      <c r="AL1048" s="39" t="str">
        <f>LOWER(SUBSTITUTE(SUBSTITUTE(SUBSTITUTE(SUBSTITUTE(SUBSTITUTE(SUBSTITUTE(SUBSTITUTE(SUBSTITUTE(SUBSTITUTE(NOTA[NAMA BARANG]," ",),".",""),"-",""),"(",""),")",""),",",""),"/",""),"""",""),"+",""))</f>
        <v/>
      </c>
      <c r="AM10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39" t="str">
        <f>IF(NOTA[[#This Row],[CONCAT4]]="","",_xlfn.IFNA(MATCH(NOTA[[#This Row],[CONCAT4]],[2]!RAW[CONCAT_H],0),FALSE))</f>
        <v/>
      </c>
      <c r="AQ1048" s="39" t="str">
        <f>IF(NOTA[[#This Row],[CONCAT1]]="","",MATCH(NOTA[[#This Row],[CONCAT1]],[3]!db[NB NOTA_C],0))</f>
        <v/>
      </c>
      <c r="AR1048" s="39" t="str">
        <f>IF(NOTA[[#This Row],[QTY/ CTN]]="","",TRUE)</f>
        <v/>
      </c>
      <c r="AS1048" s="39" t="str">
        <f ca="1">IF(NOTA[[#This Row],[ID_H]]="","",IF(NOTA[[#This Row],[Column3]]=TRUE,NOTA[[#This Row],[QTY/ CTN]],INDEX([3]!db[QTY/ CTN],NOTA[[#This Row],[//DB]])))</f>
        <v/>
      </c>
      <c r="AT10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8" s="39" t="str">
        <f ca="1">IF(NOTA[[#This Row],[ID_H]]="","",MATCH(NOTA[[#This Row],[NB NOTA_C_QTY]],[4]!db[NB NOTA_C_QTY+F],0))</f>
        <v/>
      </c>
      <c r="AV1048" s="55" t="str">
        <f ca="1">IF(NOTA[[#This Row],[NB NOTA_C_QTY]]="","",ROW()-2)</f>
        <v/>
      </c>
    </row>
    <row r="1049" spans="1:48" ht="20.100000000000001" customHeight="1" x14ac:dyDescent="0.25">
      <c r="A10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39" t="str">
        <f>IF(NOTA[[#This Row],[ID_P]]="","",MATCH(NOTA[[#This Row],[ID_P]],[1]!B_MSK[N_ID],0))</f>
        <v/>
      </c>
      <c r="D1049" s="39" t="str">
        <f ca="1">IF(NOTA[[#This Row],[NAMA BARANG]]="","",INDEX(NOTA[ID],MATCH(,INDIRECT(ADDRESS(ROW(NOTA[ID]),COLUMN(NOTA[ID]))&amp;":"&amp;ADDRESS(ROW(),COLUMN(NOTA[ID]))),-1)))</f>
        <v/>
      </c>
      <c r="E1049" s="47"/>
      <c r="H1049" s="48"/>
      <c r="N1049" s="39"/>
      <c r="Q1049" s="43"/>
      <c r="R1049" s="49"/>
      <c r="S1049" s="50"/>
      <c r="U1049" s="51"/>
      <c r="V1049" s="46"/>
      <c r="W1049" s="51" t="str">
        <f>IF(NOTA[[#This Row],[HARGA/ CTN]]="",NOTA[[#This Row],[JUMLAH_H]],NOTA[[#This Row],[HARGA/ CTN]]*IF(NOTA[[#This Row],[C]]="",0,NOTA[[#This Row],[C]]))</f>
        <v/>
      </c>
      <c r="X1049" s="51" t="str">
        <f>IF(NOTA[[#This Row],[JUMLAH]]="","",NOTA[[#This Row],[JUMLAH]]*NOTA[[#This Row],[DISC 1]])</f>
        <v/>
      </c>
      <c r="Y1049" s="51" t="str">
        <f>IF(NOTA[[#This Row],[JUMLAH]]="","",(NOTA[[#This Row],[JUMLAH]]-NOTA[[#This Row],[DISC 1-]])*NOTA[[#This Row],[DISC 2]])</f>
        <v/>
      </c>
      <c r="Z1049" s="51" t="str">
        <f>IF(NOTA[[#This Row],[JUMLAH]]="","",NOTA[[#This Row],[DISC 1-]]+NOTA[[#This Row],[DISC 2-]])</f>
        <v/>
      </c>
      <c r="AA1049" s="51" t="str">
        <f>IF(NOTA[[#This Row],[JUMLAH]]="","",NOTA[[#This Row],[JUMLAH]]-NOTA[[#This Row],[DISC]])</f>
        <v/>
      </c>
      <c r="AB1049" s="51"/>
      <c r="AC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9" s="51" t="str">
        <f>IF(OR(NOTA[[#This Row],[QTY]]="",NOTA[[#This Row],[HARGA SATUAN]]="",),"",NOTA[[#This Row],[QTY]]*NOTA[[#This Row],[HARGA SATUAN]])</f>
        <v/>
      </c>
      <c r="AG1049" s="40" t="str">
        <f ca="1">IF(NOTA[ID_H]="","",INDEX(NOTA[TANGGAL],MATCH(,INDIRECT(ADDRESS(ROW(NOTA[TANGGAL]),COLUMN(NOTA[TANGGAL]))&amp;":"&amp;ADDRESS(ROW(),COLUMN(NOTA[TANGGAL]))),-1)))</f>
        <v/>
      </c>
      <c r="AH1049" s="42" t="str">
        <f ca="1">IF(NOTA[[#This Row],[NAMA BARANG]]="","",INDEX(NOTA[SUPPLIER],MATCH(,INDIRECT(ADDRESS(ROW(NOTA[ID]),COLUMN(NOTA[ID]))&amp;":"&amp;ADDRESS(ROW(),COLUMN(NOTA[ID]))),-1)))</f>
        <v/>
      </c>
      <c r="AI1049" s="42" t="str">
        <f ca="1">IF(NOTA[[#This Row],[ID_H]]="","",IF(NOTA[[#This Row],[FAKTUR]]="",INDIRECT(ADDRESS(ROW()-1,COLUMN())),NOTA[[#This Row],[FAKTUR]]))</f>
        <v/>
      </c>
      <c r="AJ1049" s="39" t="str">
        <f ca="1">IF(NOTA[[#This Row],[ID]]="","",COUNTIF(NOTA[ID_H],NOTA[[#This Row],[ID_H]]))</f>
        <v/>
      </c>
      <c r="AK1049" s="39" t="str">
        <f ca="1">IF(NOTA[[#This Row],[TGL.NOTA]]="",IF(NOTA[[#This Row],[SUPPLIER_H]]="","",AK1048),MONTH(NOTA[[#This Row],[TGL.NOTA]]))</f>
        <v/>
      </c>
      <c r="AL1049" s="39" t="str">
        <f>LOWER(SUBSTITUTE(SUBSTITUTE(SUBSTITUTE(SUBSTITUTE(SUBSTITUTE(SUBSTITUTE(SUBSTITUTE(SUBSTITUTE(SUBSTITUTE(NOTA[NAMA BARANG]," ",),".",""),"-",""),"(",""),")",""),",",""),"/",""),"""",""),"+",""))</f>
        <v/>
      </c>
      <c r="AM10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9" s="39" t="str">
        <f>IF(NOTA[[#This Row],[CONCAT4]]="","",_xlfn.IFNA(MATCH(NOTA[[#This Row],[CONCAT4]],[2]!RAW[CONCAT_H],0),FALSE))</f>
        <v/>
      </c>
      <c r="AQ1049" s="39" t="str">
        <f>IF(NOTA[[#This Row],[CONCAT1]]="","",MATCH(NOTA[[#This Row],[CONCAT1]],[3]!db[NB NOTA_C],0))</f>
        <v/>
      </c>
      <c r="AR1049" s="39" t="str">
        <f>IF(NOTA[[#This Row],[QTY/ CTN]]="","",TRUE)</f>
        <v/>
      </c>
      <c r="AS1049" s="39" t="str">
        <f ca="1">IF(NOTA[[#This Row],[ID_H]]="","",IF(NOTA[[#This Row],[Column3]]=TRUE,NOTA[[#This Row],[QTY/ CTN]],INDEX([3]!db[QTY/ CTN],NOTA[[#This Row],[//DB]])))</f>
        <v/>
      </c>
      <c r="AT10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9" s="39" t="str">
        <f ca="1">IF(NOTA[[#This Row],[ID_H]]="","",MATCH(NOTA[[#This Row],[NB NOTA_C_QTY]],[4]!db[NB NOTA_C_QTY+F],0))</f>
        <v/>
      </c>
      <c r="AV1049" s="55" t="str">
        <f ca="1">IF(NOTA[[#This Row],[NB NOTA_C_QTY]]="","",ROW()-2)</f>
        <v/>
      </c>
    </row>
    <row r="1050" spans="1:48" ht="20.100000000000001" customHeight="1" x14ac:dyDescent="0.25">
      <c r="A10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39" t="str">
        <f>IF(NOTA[[#This Row],[ID_P]]="","",MATCH(NOTA[[#This Row],[ID_P]],[1]!B_MSK[N_ID],0))</f>
        <v/>
      </c>
      <c r="D1050" s="39" t="str">
        <f ca="1">IF(NOTA[[#This Row],[NAMA BARANG]]="","",INDEX(NOTA[ID],MATCH(,INDIRECT(ADDRESS(ROW(NOTA[ID]),COLUMN(NOTA[ID]))&amp;":"&amp;ADDRESS(ROW(),COLUMN(NOTA[ID]))),-1)))</f>
        <v/>
      </c>
      <c r="E1050" s="47"/>
      <c r="H1050" s="48"/>
      <c r="N1050" s="39"/>
      <c r="Q1050" s="43"/>
      <c r="R1050" s="49"/>
      <c r="S1050" s="50"/>
      <c r="U1050" s="51"/>
      <c r="V1050" s="46"/>
      <c r="W1050" s="51" t="str">
        <f>IF(NOTA[[#This Row],[HARGA/ CTN]]="",NOTA[[#This Row],[JUMLAH_H]],NOTA[[#This Row],[HARGA/ CTN]]*IF(NOTA[[#This Row],[C]]="",0,NOTA[[#This Row],[C]]))</f>
        <v/>
      </c>
      <c r="X1050" s="51" t="str">
        <f>IF(NOTA[[#This Row],[JUMLAH]]="","",NOTA[[#This Row],[JUMLAH]]*NOTA[[#This Row],[DISC 1]])</f>
        <v/>
      </c>
      <c r="Y1050" s="51" t="str">
        <f>IF(NOTA[[#This Row],[JUMLAH]]="","",(NOTA[[#This Row],[JUMLAH]]-NOTA[[#This Row],[DISC 1-]])*NOTA[[#This Row],[DISC 2]])</f>
        <v/>
      </c>
      <c r="Z1050" s="51" t="str">
        <f>IF(NOTA[[#This Row],[JUMLAH]]="","",NOTA[[#This Row],[DISC 1-]]+NOTA[[#This Row],[DISC 2-]])</f>
        <v/>
      </c>
      <c r="AA1050" s="51" t="str">
        <f>IF(NOTA[[#This Row],[JUMLAH]]="","",NOTA[[#This Row],[JUMLAH]]-NOTA[[#This Row],[DISC]])</f>
        <v/>
      </c>
      <c r="AB1050" s="51"/>
      <c r="AC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0" s="51" t="str">
        <f>IF(OR(NOTA[[#This Row],[QTY]]="",NOTA[[#This Row],[HARGA SATUAN]]="",),"",NOTA[[#This Row],[QTY]]*NOTA[[#This Row],[HARGA SATUAN]])</f>
        <v/>
      </c>
      <c r="AG1050" s="40" t="str">
        <f ca="1">IF(NOTA[ID_H]="","",INDEX(NOTA[TANGGAL],MATCH(,INDIRECT(ADDRESS(ROW(NOTA[TANGGAL]),COLUMN(NOTA[TANGGAL]))&amp;":"&amp;ADDRESS(ROW(),COLUMN(NOTA[TANGGAL]))),-1)))</f>
        <v/>
      </c>
      <c r="AH1050" s="42" t="str">
        <f ca="1">IF(NOTA[[#This Row],[NAMA BARANG]]="","",INDEX(NOTA[SUPPLIER],MATCH(,INDIRECT(ADDRESS(ROW(NOTA[ID]),COLUMN(NOTA[ID]))&amp;":"&amp;ADDRESS(ROW(),COLUMN(NOTA[ID]))),-1)))</f>
        <v/>
      </c>
      <c r="AI1050" s="42" t="str">
        <f ca="1">IF(NOTA[[#This Row],[ID_H]]="","",IF(NOTA[[#This Row],[FAKTUR]]="",INDIRECT(ADDRESS(ROW()-1,COLUMN())),NOTA[[#This Row],[FAKTUR]]))</f>
        <v/>
      </c>
      <c r="AJ1050" s="39" t="str">
        <f ca="1">IF(NOTA[[#This Row],[ID]]="","",COUNTIF(NOTA[ID_H],NOTA[[#This Row],[ID_H]]))</f>
        <v/>
      </c>
      <c r="AK1050" s="39" t="str">
        <f ca="1">IF(NOTA[[#This Row],[TGL.NOTA]]="",IF(NOTA[[#This Row],[SUPPLIER_H]]="","",AK1049),MONTH(NOTA[[#This Row],[TGL.NOTA]]))</f>
        <v/>
      </c>
      <c r="AL1050" s="39" t="str">
        <f>LOWER(SUBSTITUTE(SUBSTITUTE(SUBSTITUTE(SUBSTITUTE(SUBSTITUTE(SUBSTITUTE(SUBSTITUTE(SUBSTITUTE(SUBSTITUTE(NOTA[NAMA BARANG]," ",),".",""),"-",""),"(",""),")",""),",",""),"/",""),"""",""),"+",""))</f>
        <v/>
      </c>
      <c r="AM10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39" t="str">
        <f>IF(NOTA[[#This Row],[CONCAT4]]="","",_xlfn.IFNA(MATCH(NOTA[[#This Row],[CONCAT4]],[2]!RAW[CONCAT_H],0),FALSE))</f>
        <v/>
      </c>
      <c r="AQ1050" s="39" t="str">
        <f>IF(NOTA[[#This Row],[CONCAT1]]="","",MATCH(NOTA[[#This Row],[CONCAT1]],[3]!db[NB NOTA_C],0))</f>
        <v/>
      </c>
      <c r="AR1050" s="39" t="str">
        <f>IF(NOTA[[#This Row],[QTY/ CTN]]="","",TRUE)</f>
        <v/>
      </c>
      <c r="AS1050" s="39" t="str">
        <f ca="1">IF(NOTA[[#This Row],[ID_H]]="","",IF(NOTA[[#This Row],[Column3]]=TRUE,NOTA[[#This Row],[QTY/ CTN]],INDEX([3]!db[QTY/ CTN],NOTA[[#This Row],[//DB]])))</f>
        <v/>
      </c>
      <c r="AT10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0" s="39" t="str">
        <f ca="1">IF(NOTA[[#This Row],[ID_H]]="","",MATCH(NOTA[[#This Row],[NB NOTA_C_QTY]],[4]!db[NB NOTA_C_QTY+F],0))</f>
        <v/>
      </c>
      <c r="AV1050" s="55" t="str">
        <f ca="1">IF(NOTA[[#This Row],[NB NOTA_C_QTY]]="","",ROW()-2)</f>
        <v/>
      </c>
    </row>
    <row r="1051" spans="1:48" ht="20.100000000000001" customHeight="1" x14ac:dyDescent="0.25">
      <c r="A10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39" t="str">
        <f>IF(NOTA[[#This Row],[ID_P]]="","",MATCH(NOTA[[#This Row],[ID_P]],[1]!B_MSK[N_ID],0))</f>
        <v/>
      </c>
      <c r="D1051" s="39" t="str">
        <f ca="1">IF(NOTA[[#This Row],[NAMA BARANG]]="","",INDEX(NOTA[ID],MATCH(,INDIRECT(ADDRESS(ROW(NOTA[ID]),COLUMN(NOTA[ID]))&amp;":"&amp;ADDRESS(ROW(),COLUMN(NOTA[ID]))),-1)))</f>
        <v/>
      </c>
      <c r="E1051" s="47"/>
      <c r="H1051" s="48"/>
      <c r="N1051" s="39"/>
      <c r="Q1051" s="43"/>
      <c r="R1051" s="49"/>
      <c r="S1051" s="50"/>
      <c r="U1051" s="51"/>
      <c r="V1051" s="46"/>
      <c r="W1051" s="51" t="str">
        <f>IF(NOTA[[#This Row],[HARGA/ CTN]]="",NOTA[[#This Row],[JUMLAH_H]],NOTA[[#This Row],[HARGA/ CTN]]*IF(NOTA[[#This Row],[C]]="",0,NOTA[[#This Row],[C]]))</f>
        <v/>
      </c>
      <c r="X1051" s="51" t="str">
        <f>IF(NOTA[[#This Row],[JUMLAH]]="","",NOTA[[#This Row],[JUMLAH]]*NOTA[[#This Row],[DISC 1]])</f>
        <v/>
      </c>
      <c r="Y1051" s="51" t="str">
        <f>IF(NOTA[[#This Row],[JUMLAH]]="","",(NOTA[[#This Row],[JUMLAH]]-NOTA[[#This Row],[DISC 1-]])*NOTA[[#This Row],[DISC 2]])</f>
        <v/>
      </c>
      <c r="Z1051" s="51" t="str">
        <f>IF(NOTA[[#This Row],[JUMLAH]]="","",NOTA[[#This Row],[DISC 1-]]+NOTA[[#This Row],[DISC 2-]])</f>
        <v/>
      </c>
      <c r="AA1051" s="51" t="str">
        <f>IF(NOTA[[#This Row],[JUMLAH]]="","",NOTA[[#This Row],[JUMLAH]]-NOTA[[#This Row],[DISC]])</f>
        <v/>
      </c>
      <c r="AB1051" s="51"/>
      <c r="AC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51" t="str">
        <f>IF(OR(NOTA[[#This Row],[QTY]]="",NOTA[[#This Row],[HARGA SATUAN]]="",),"",NOTA[[#This Row],[QTY]]*NOTA[[#This Row],[HARGA SATUAN]])</f>
        <v/>
      </c>
      <c r="AG1051" s="40" t="str">
        <f ca="1">IF(NOTA[ID_H]="","",INDEX(NOTA[TANGGAL],MATCH(,INDIRECT(ADDRESS(ROW(NOTA[TANGGAL]),COLUMN(NOTA[TANGGAL]))&amp;":"&amp;ADDRESS(ROW(),COLUMN(NOTA[TANGGAL]))),-1)))</f>
        <v/>
      </c>
      <c r="AH1051" s="42" t="str">
        <f ca="1">IF(NOTA[[#This Row],[NAMA BARANG]]="","",INDEX(NOTA[SUPPLIER],MATCH(,INDIRECT(ADDRESS(ROW(NOTA[ID]),COLUMN(NOTA[ID]))&amp;":"&amp;ADDRESS(ROW(),COLUMN(NOTA[ID]))),-1)))</f>
        <v/>
      </c>
      <c r="AI1051" s="42" t="str">
        <f ca="1">IF(NOTA[[#This Row],[ID_H]]="","",IF(NOTA[[#This Row],[FAKTUR]]="",INDIRECT(ADDRESS(ROW()-1,COLUMN())),NOTA[[#This Row],[FAKTUR]]))</f>
        <v/>
      </c>
      <c r="AJ1051" s="39" t="str">
        <f ca="1">IF(NOTA[[#This Row],[ID]]="","",COUNTIF(NOTA[ID_H],NOTA[[#This Row],[ID_H]]))</f>
        <v/>
      </c>
      <c r="AK1051" s="39" t="str">
        <f ca="1">IF(NOTA[[#This Row],[TGL.NOTA]]="",IF(NOTA[[#This Row],[SUPPLIER_H]]="","",AK1050),MONTH(NOTA[[#This Row],[TGL.NOTA]]))</f>
        <v/>
      </c>
      <c r="AL1051" s="39" t="str">
        <f>LOWER(SUBSTITUTE(SUBSTITUTE(SUBSTITUTE(SUBSTITUTE(SUBSTITUTE(SUBSTITUTE(SUBSTITUTE(SUBSTITUTE(SUBSTITUTE(NOTA[NAMA BARANG]," ",),".",""),"-",""),"(",""),")",""),",",""),"/",""),"""",""),"+",""))</f>
        <v/>
      </c>
      <c r="AM10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39" t="str">
        <f>IF(NOTA[[#This Row],[CONCAT4]]="","",_xlfn.IFNA(MATCH(NOTA[[#This Row],[CONCAT4]],[2]!RAW[CONCAT_H],0),FALSE))</f>
        <v/>
      </c>
      <c r="AQ1051" s="39" t="str">
        <f>IF(NOTA[[#This Row],[CONCAT1]]="","",MATCH(NOTA[[#This Row],[CONCAT1]],[3]!db[NB NOTA_C],0))</f>
        <v/>
      </c>
      <c r="AR1051" s="39" t="str">
        <f>IF(NOTA[[#This Row],[QTY/ CTN]]="","",TRUE)</f>
        <v/>
      </c>
      <c r="AS1051" s="39" t="str">
        <f ca="1">IF(NOTA[[#This Row],[ID_H]]="","",IF(NOTA[[#This Row],[Column3]]=TRUE,NOTA[[#This Row],[QTY/ CTN]],INDEX([3]!db[QTY/ CTN],NOTA[[#This Row],[//DB]])))</f>
        <v/>
      </c>
      <c r="AT10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1" s="39" t="str">
        <f ca="1">IF(NOTA[[#This Row],[ID_H]]="","",MATCH(NOTA[[#This Row],[NB NOTA_C_QTY]],[4]!db[NB NOTA_C_QTY+F],0))</f>
        <v/>
      </c>
      <c r="AV1051" s="55" t="str">
        <f ca="1">IF(NOTA[[#This Row],[NB NOTA_C_QTY]]="","",ROW()-2)</f>
        <v/>
      </c>
    </row>
    <row r="1052" spans="1:48" ht="20.100000000000001" customHeight="1" x14ac:dyDescent="0.25">
      <c r="A10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39" t="str">
        <f>IF(NOTA[[#This Row],[ID_P]]="","",MATCH(NOTA[[#This Row],[ID_P]],[1]!B_MSK[N_ID],0))</f>
        <v/>
      </c>
      <c r="D1052" s="39" t="str">
        <f ca="1">IF(NOTA[[#This Row],[NAMA BARANG]]="","",INDEX(NOTA[ID],MATCH(,INDIRECT(ADDRESS(ROW(NOTA[ID]),COLUMN(NOTA[ID]))&amp;":"&amp;ADDRESS(ROW(),COLUMN(NOTA[ID]))),-1)))</f>
        <v/>
      </c>
      <c r="E1052" s="47"/>
      <c r="H1052" s="48"/>
      <c r="N1052" s="39"/>
      <c r="Q1052" s="43"/>
      <c r="R1052" s="49"/>
      <c r="S1052" s="50"/>
      <c r="U1052" s="51"/>
      <c r="V1052" s="46"/>
      <c r="W1052" s="51" t="str">
        <f>IF(NOTA[[#This Row],[HARGA/ CTN]]="",NOTA[[#This Row],[JUMLAH_H]],NOTA[[#This Row],[HARGA/ CTN]]*IF(NOTA[[#This Row],[C]]="",0,NOTA[[#This Row],[C]]))</f>
        <v/>
      </c>
      <c r="X1052" s="51" t="str">
        <f>IF(NOTA[[#This Row],[JUMLAH]]="","",NOTA[[#This Row],[JUMLAH]]*NOTA[[#This Row],[DISC 1]])</f>
        <v/>
      </c>
      <c r="Y1052" s="51" t="str">
        <f>IF(NOTA[[#This Row],[JUMLAH]]="","",(NOTA[[#This Row],[JUMLAH]]-NOTA[[#This Row],[DISC 1-]])*NOTA[[#This Row],[DISC 2]])</f>
        <v/>
      </c>
      <c r="Z1052" s="51" t="str">
        <f>IF(NOTA[[#This Row],[JUMLAH]]="","",NOTA[[#This Row],[DISC 1-]]+NOTA[[#This Row],[DISC 2-]])</f>
        <v/>
      </c>
      <c r="AA1052" s="51" t="str">
        <f>IF(NOTA[[#This Row],[JUMLAH]]="","",NOTA[[#This Row],[JUMLAH]]-NOTA[[#This Row],[DISC]])</f>
        <v/>
      </c>
      <c r="AB1052" s="51"/>
      <c r="AC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2" s="51" t="str">
        <f>IF(OR(NOTA[[#This Row],[QTY]]="",NOTA[[#This Row],[HARGA SATUAN]]="",),"",NOTA[[#This Row],[QTY]]*NOTA[[#This Row],[HARGA SATUAN]])</f>
        <v/>
      </c>
      <c r="AG1052" s="40" t="str">
        <f ca="1">IF(NOTA[ID_H]="","",INDEX(NOTA[TANGGAL],MATCH(,INDIRECT(ADDRESS(ROW(NOTA[TANGGAL]),COLUMN(NOTA[TANGGAL]))&amp;":"&amp;ADDRESS(ROW(),COLUMN(NOTA[TANGGAL]))),-1)))</f>
        <v/>
      </c>
      <c r="AH1052" s="42" t="str">
        <f ca="1">IF(NOTA[[#This Row],[NAMA BARANG]]="","",INDEX(NOTA[SUPPLIER],MATCH(,INDIRECT(ADDRESS(ROW(NOTA[ID]),COLUMN(NOTA[ID]))&amp;":"&amp;ADDRESS(ROW(),COLUMN(NOTA[ID]))),-1)))</f>
        <v/>
      </c>
      <c r="AI1052" s="42" t="str">
        <f ca="1">IF(NOTA[[#This Row],[ID_H]]="","",IF(NOTA[[#This Row],[FAKTUR]]="",INDIRECT(ADDRESS(ROW()-1,COLUMN())),NOTA[[#This Row],[FAKTUR]]))</f>
        <v/>
      </c>
      <c r="AJ1052" s="39" t="str">
        <f ca="1">IF(NOTA[[#This Row],[ID]]="","",COUNTIF(NOTA[ID_H],NOTA[[#This Row],[ID_H]]))</f>
        <v/>
      </c>
      <c r="AK1052" s="39" t="str">
        <f ca="1">IF(NOTA[[#This Row],[TGL.NOTA]]="",IF(NOTA[[#This Row],[SUPPLIER_H]]="","",AK1051),MONTH(NOTA[[#This Row],[TGL.NOTA]]))</f>
        <v/>
      </c>
      <c r="AL1052" s="39" t="str">
        <f>LOWER(SUBSTITUTE(SUBSTITUTE(SUBSTITUTE(SUBSTITUTE(SUBSTITUTE(SUBSTITUTE(SUBSTITUTE(SUBSTITUTE(SUBSTITUTE(NOTA[NAMA BARANG]," ",),".",""),"-",""),"(",""),")",""),",",""),"/",""),"""",""),"+",""))</f>
        <v/>
      </c>
      <c r="AM10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2" s="39" t="str">
        <f>IF(NOTA[[#This Row],[CONCAT4]]="","",_xlfn.IFNA(MATCH(NOTA[[#This Row],[CONCAT4]],[2]!RAW[CONCAT_H],0),FALSE))</f>
        <v/>
      </c>
      <c r="AQ1052" s="39" t="str">
        <f>IF(NOTA[[#This Row],[CONCAT1]]="","",MATCH(NOTA[[#This Row],[CONCAT1]],[3]!db[NB NOTA_C],0))</f>
        <v/>
      </c>
      <c r="AR1052" s="39" t="str">
        <f>IF(NOTA[[#This Row],[QTY/ CTN]]="","",TRUE)</f>
        <v/>
      </c>
      <c r="AS1052" s="39" t="str">
        <f ca="1">IF(NOTA[[#This Row],[ID_H]]="","",IF(NOTA[[#This Row],[Column3]]=TRUE,NOTA[[#This Row],[QTY/ CTN]],INDEX([3]!db[QTY/ CTN],NOTA[[#This Row],[//DB]])))</f>
        <v/>
      </c>
      <c r="AT10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2" s="39" t="str">
        <f ca="1">IF(NOTA[[#This Row],[ID_H]]="","",MATCH(NOTA[[#This Row],[NB NOTA_C_QTY]],[4]!db[NB NOTA_C_QTY+F],0))</f>
        <v/>
      </c>
      <c r="AV1052" s="55" t="str">
        <f ca="1">IF(NOTA[[#This Row],[NB NOTA_C_QTY]]="","",ROW()-2)</f>
        <v/>
      </c>
    </row>
    <row r="1053" spans="1:48" ht="20.100000000000001" customHeight="1" x14ac:dyDescent="0.25">
      <c r="A10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39" t="str">
        <f>IF(NOTA[[#This Row],[ID_P]]="","",MATCH(NOTA[[#This Row],[ID_P]],[1]!B_MSK[N_ID],0))</f>
        <v/>
      </c>
      <c r="D1053" s="39" t="str">
        <f ca="1">IF(NOTA[[#This Row],[NAMA BARANG]]="","",INDEX(NOTA[ID],MATCH(,INDIRECT(ADDRESS(ROW(NOTA[ID]),COLUMN(NOTA[ID]))&amp;":"&amp;ADDRESS(ROW(),COLUMN(NOTA[ID]))),-1)))</f>
        <v/>
      </c>
      <c r="E1053" s="47"/>
      <c r="H1053" s="48"/>
      <c r="N1053" s="39"/>
      <c r="Q1053" s="43"/>
      <c r="R1053" s="49"/>
      <c r="S1053" s="50"/>
      <c r="U1053" s="51"/>
      <c r="V1053" s="46"/>
      <c r="W1053" s="51" t="str">
        <f>IF(NOTA[[#This Row],[HARGA/ CTN]]="",NOTA[[#This Row],[JUMLAH_H]],NOTA[[#This Row],[HARGA/ CTN]]*IF(NOTA[[#This Row],[C]]="",0,NOTA[[#This Row],[C]]))</f>
        <v/>
      </c>
      <c r="X1053" s="51" t="str">
        <f>IF(NOTA[[#This Row],[JUMLAH]]="","",NOTA[[#This Row],[JUMLAH]]*NOTA[[#This Row],[DISC 1]])</f>
        <v/>
      </c>
      <c r="Y1053" s="51" t="str">
        <f>IF(NOTA[[#This Row],[JUMLAH]]="","",(NOTA[[#This Row],[JUMLAH]]-NOTA[[#This Row],[DISC 1-]])*NOTA[[#This Row],[DISC 2]])</f>
        <v/>
      </c>
      <c r="Z1053" s="51" t="str">
        <f>IF(NOTA[[#This Row],[JUMLAH]]="","",NOTA[[#This Row],[DISC 1-]]+NOTA[[#This Row],[DISC 2-]])</f>
        <v/>
      </c>
      <c r="AA1053" s="51" t="str">
        <f>IF(NOTA[[#This Row],[JUMLAH]]="","",NOTA[[#This Row],[JUMLAH]]-NOTA[[#This Row],[DISC]])</f>
        <v/>
      </c>
      <c r="AB1053" s="51"/>
      <c r="AC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51" t="str">
        <f>IF(OR(NOTA[[#This Row],[QTY]]="",NOTA[[#This Row],[HARGA SATUAN]]="",),"",NOTA[[#This Row],[QTY]]*NOTA[[#This Row],[HARGA SATUAN]])</f>
        <v/>
      </c>
      <c r="AG1053" s="40" t="str">
        <f ca="1">IF(NOTA[ID_H]="","",INDEX(NOTA[TANGGAL],MATCH(,INDIRECT(ADDRESS(ROW(NOTA[TANGGAL]),COLUMN(NOTA[TANGGAL]))&amp;":"&amp;ADDRESS(ROW(),COLUMN(NOTA[TANGGAL]))),-1)))</f>
        <v/>
      </c>
      <c r="AH1053" s="42" t="str">
        <f ca="1">IF(NOTA[[#This Row],[NAMA BARANG]]="","",INDEX(NOTA[SUPPLIER],MATCH(,INDIRECT(ADDRESS(ROW(NOTA[ID]),COLUMN(NOTA[ID]))&amp;":"&amp;ADDRESS(ROW(),COLUMN(NOTA[ID]))),-1)))</f>
        <v/>
      </c>
      <c r="AI1053" s="42" t="str">
        <f ca="1">IF(NOTA[[#This Row],[ID_H]]="","",IF(NOTA[[#This Row],[FAKTUR]]="",INDIRECT(ADDRESS(ROW()-1,COLUMN())),NOTA[[#This Row],[FAKTUR]]))</f>
        <v/>
      </c>
      <c r="AJ1053" s="39" t="str">
        <f ca="1">IF(NOTA[[#This Row],[ID]]="","",COUNTIF(NOTA[ID_H],NOTA[[#This Row],[ID_H]]))</f>
        <v/>
      </c>
      <c r="AK1053" s="39" t="str">
        <f ca="1">IF(NOTA[[#This Row],[TGL.NOTA]]="",IF(NOTA[[#This Row],[SUPPLIER_H]]="","",AK1052),MONTH(NOTA[[#This Row],[TGL.NOTA]]))</f>
        <v/>
      </c>
      <c r="AL1053" s="39" t="str">
        <f>LOWER(SUBSTITUTE(SUBSTITUTE(SUBSTITUTE(SUBSTITUTE(SUBSTITUTE(SUBSTITUTE(SUBSTITUTE(SUBSTITUTE(SUBSTITUTE(NOTA[NAMA BARANG]," ",),".",""),"-",""),"(",""),")",""),",",""),"/",""),"""",""),"+",""))</f>
        <v/>
      </c>
      <c r="AM10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39" t="str">
        <f>IF(NOTA[[#This Row],[CONCAT4]]="","",_xlfn.IFNA(MATCH(NOTA[[#This Row],[CONCAT4]],[2]!RAW[CONCAT_H],0),FALSE))</f>
        <v/>
      </c>
      <c r="AQ1053" s="39" t="str">
        <f>IF(NOTA[[#This Row],[CONCAT1]]="","",MATCH(NOTA[[#This Row],[CONCAT1]],[3]!db[NB NOTA_C],0))</f>
        <v/>
      </c>
      <c r="AR1053" s="39" t="str">
        <f>IF(NOTA[[#This Row],[QTY/ CTN]]="","",TRUE)</f>
        <v/>
      </c>
      <c r="AS1053" s="39" t="str">
        <f ca="1">IF(NOTA[[#This Row],[ID_H]]="","",IF(NOTA[[#This Row],[Column3]]=TRUE,NOTA[[#This Row],[QTY/ CTN]],INDEX([3]!db[QTY/ CTN],NOTA[[#This Row],[//DB]])))</f>
        <v/>
      </c>
      <c r="AT10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3" s="39" t="str">
        <f ca="1">IF(NOTA[[#This Row],[ID_H]]="","",MATCH(NOTA[[#This Row],[NB NOTA_C_QTY]],[4]!db[NB NOTA_C_QTY+F],0))</f>
        <v/>
      </c>
      <c r="AV1053" s="55" t="str">
        <f ca="1">IF(NOTA[[#This Row],[NB NOTA_C_QTY]]="","",ROW()-2)</f>
        <v/>
      </c>
    </row>
    <row r="1054" spans="1:48" ht="20.100000000000001" customHeight="1" x14ac:dyDescent="0.25">
      <c r="A10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4" s="39" t="str">
        <f>IF(NOTA[[#This Row],[ID_P]]="","",MATCH(NOTA[[#This Row],[ID_P]],[1]!B_MSK[N_ID],0))</f>
        <v/>
      </c>
      <c r="D1054" s="39" t="str">
        <f ca="1">IF(NOTA[[#This Row],[NAMA BARANG]]="","",INDEX(NOTA[ID],MATCH(,INDIRECT(ADDRESS(ROW(NOTA[ID]),COLUMN(NOTA[ID]))&amp;":"&amp;ADDRESS(ROW(),COLUMN(NOTA[ID]))),-1)))</f>
        <v/>
      </c>
      <c r="E1054" s="47"/>
      <c r="H1054" s="48"/>
      <c r="N1054" s="39"/>
      <c r="Q1054" s="43"/>
      <c r="R1054" s="49"/>
      <c r="S1054" s="50"/>
      <c r="U1054" s="51"/>
      <c r="V1054" s="46"/>
      <c r="W1054" s="51" t="str">
        <f>IF(NOTA[[#This Row],[HARGA/ CTN]]="",NOTA[[#This Row],[JUMLAH_H]],NOTA[[#This Row],[HARGA/ CTN]]*IF(NOTA[[#This Row],[C]]="",0,NOTA[[#This Row],[C]]))</f>
        <v/>
      </c>
      <c r="X1054" s="51" t="str">
        <f>IF(NOTA[[#This Row],[JUMLAH]]="","",NOTA[[#This Row],[JUMLAH]]*NOTA[[#This Row],[DISC 1]])</f>
        <v/>
      </c>
      <c r="Y1054" s="51" t="str">
        <f>IF(NOTA[[#This Row],[JUMLAH]]="","",(NOTA[[#This Row],[JUMLAH]]-NOTA[[#This Row],[DISC 1-]])*NOTA[[#This Row],[DISC 2]])</f>
        <v/>
      </c>
      <c r="Z1054" s="51" t="str">
        <f>IF(NOTA[[#This Row],[JUMLAH]]="","",NOTA[[#This Row],[DISC 1-]]+NOTA[[#This Row],[DISC 2-]])</f>
        <v/>
      </c>
      <c r="AA1054" s="51" t="str">
        <f>IF(NOTA[[#This Row],[JUMLAH]]="","",NOTA[[#This Row],[JUMLAH]]-NOTA[[#This Row],[DISC]])</f>
        <v/>
      </c>
      <c r="AB1054" s="51"/>
      <c r="AC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4" s="51" t="str">
        <f>IF(OR(NOTA[[#This Row],[QTY]]="",NOTA[[#This Row],[HARGA SATUAN]]="",),"",NOTA[[#This Row],[QTY]]*NOTA[[#This Row],[HARGA SATUAN]])</f>
        <v/>
      </c>
      <c r="AG1054" s="40" t="str">
        <f ca="1">IF(NOTA[ID_H]="","",INDEX(NOTA[TANGGAL],MATCH(,INDIRECT(ADDRESS(ROW(NOTA[TANGGAL]),COLUMN(NOTA[TANGGAL]))&amp;":"&amp;ADDRESS(ROW(),COLUMN(NOTA[TANGGAL]))),-1)))</f>
        <v/>
      </c>
      <c r="AH1054" s="42" t="str">
        <f ca="1">IF(NOTA[[#This Row],[NAMA BARANG]]="","",INDEX(NOTA[SUPPLIER],MATCH(,INDIRECT(ADDRESS(ROW(NOTA[ID]),COLUMN(NOTA[ID]))&amp;":"&amp;ADDRESS(ROW(),COLUMN(NOTA[ID]))),-1)))</f>
        <v/>
      </c>
      <c r="AI1054" s="42" t="str">
        <f ca="1">IF(NOTA[[#This Row],[ID_H]]="","",IF(NOTA[[#This Row],[FAKTUR]]="",INDIRECT(ADDRESS(ROW()-1,COLUMN())),NOTA[[#This Row],[FAKTUR]]))</f>
        <v/>
      </c>
      <c r="AJ1054" s="39" t="str">
        <f ca="1">IF(NOTA[[#This Row],[ID]]="","",COUNTIF(NOTA[ID_H],NOTA[[#This Row],[ID_H]]))</f>
        <v/>
      </c>
      <c r="AK1054" s="39" t="str">
        <f ca="1">IF(NOTA[[#This Row],[TGL.NOTA]]="",IF(NOTA[[#This Row],[SUPPLIER_H]]="","",AK1053),MONTH(NOTA[[#This Row],[TGL.NOTA]]))</f>
        <v/>
      </c>
      <c r="AL1054" s="39" t="str">
        <f>LOWER(SUBSTITUTE(SUBSTITUTE(SUBSTITUTE(SUBSTITUTE(SUBSTITUTE(SUBSTITUTE(SUBSTITUTE(SUBSTITUTE(SUBSTITUTE(NOTA[NAMA BARANG]," ",),".",""),"-",""),"(",""),")",""),",",""),"/",""),"""",""),"+",""))</f>
        <v/>
      </c>
      <c r="AM10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4" s="39" t="str">
        <f>IF(NOTA[[#This Row],[CONCAT4]]="","",_xlfn.IFNA(MATCH(NOTA[[#This Row],[CONCAT4]],[2]!RAW[CONCAT_H],0),FALSE))</f>
        <v/>
      </c>
      <c r="AQ1054" s="39" t="str">
        <f>IF(NOTA[[#This Row],[CONCAT1]]="","",MATCH(NOTA[[#This Row],[CONCAT1]],[3]!db[NB NOTA_C],0))</f>
        <v/>
      </c>
      <c r="AR1054" s="39" t="str">
        <f>IF(NOTA[[#This Row],[QTY/ CTN]]="","",TRUE)</f>
        <v/>
      </c>
      <c r="AS1054" s="39" t="str">
        <f ca="1">IF(NOTA[[#This Row],[ID_H]]="","",IF(NOTA[[#This Row],[Column3]]=TRUE,NOTA[[#This Row],[QTY/ CTN]],INDEX([3]!db[QTY/ CTN],NOTA[[#This Row],[//DB]])))</f>
        <v/>
      </c>
      <c r="AT10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4" s="39" t="str">
        <f ca="1">IF(NOTA[[#This Row],[ID_H]]="","",MATCH(NOTA[[#This Row],[NB NOTA_C_QTY]],[4]!db[NB NOTA_C_QTY+F],0))</f>
        <v/>
      </c>
      <c r="AV1054" s="55" t="str">
        <f ca="1">IF(NOTA[[#This Row],[NB NOTA_C_QTY]]="","",ROW()-2)</f>
        <v/>
      </c>
    </row>
    <row r="1055" spans="1:48" ht="20.100000000000001" customHeight="1" x14ac:dyDescent="0.25">
      <c r="A10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39" t="str">
        <f>IF(NOTA[[#This Row],[ID_P]]="","",MATCH(NOTA[[#This Row],[ID_P]],[1]!B_MSK[N_ID],0))</f>
        <v/>
      </c>
      <c r="D1055" s="39" t="str">
        <f ca="1">IF(NOTA[[#This Row],[NAMA BARANG]]="","",INDEX(NOTA[ID],MATCH(,INDIRECT(ADDRESS(ROW(NOTA[ID]),COLUMN(NOTA[ID]))&amp;":"&amp;ADDRESS(ROW(),COLUMN(NOTA[ID]))),-1)))</f>
        <v/>
      </c>
      <c r="E1055" s="47"/>
      <c r="H1055" s="48"/>
      <c r="N1055" s="39"/>
      <c r="Q1055" s="43"/>
      <c r="R1055" s="49"/>
      <c r="S1055" s="50"/>
      <c r="U1055" s="51"/>
      <c r="V1055" s="46"/>
      <c r="W1055" s="51" t="str">
        <f>IF(NOTA[[#This Row],[HARGA/ CTN]]="",NOTA[[#This Row],[JUMLAH_H]],NOTA[[#This Row],[HARGA/ CTN]]*IF(NOTA[[#This Row],[C]]="",0,NOTA[[#This Row],[C]]))</f>
        <v/>
      </c>
      <c r="X1055" s="51" t="str">
        <f>IF(NOTA[[#This Row],[JUMLAH]]="","",NOTA[[#This Row],[JUMLAH]]*NOTA[[#This Row],[DISC 1]])</f>
        <v/>
      </c>
      <c r="Y1055" s="51" t="str">
        <f>IF(NOTA[[#This Row],[JUMLAH]]="","",(NOTA[[#This Row],[JUMLAH]]-NOTA[[#This Row],[DISC 1-]])*NOTA[[#This Row],[DISC 2]])</f>
        <v/>
      </c>
      <c r="Z1055" s="51" t="str">
        <f>IF(NOTA[[#This Row],[JUMLAH]]="","",NOTA[[#This Row],[DISC 1-]]+NOTA[[#This Row],[DISC 2-]])</f>
        <v/>
      </c>
      <c r="AA1055" s="51" t="str">
        <f>IF(NOTA[[#This Row],[JUMLAH]]="","",NOTA[[#This Row],[JUMLAH]]-NOTA[[#This Row],[DISC]])</f>
        <v/>
      </c>
      <c r="AB1055" s="51"/>
      <c r="AC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5" s="51" t="str">
        <f>IF(OR(NOTA[[#This Row],[QTY]]="",NOTA[[#This Row],[HARGA SATUAN]]="",),"",NOTA[[#This Row],[QTY]]*NOTA[[#This Row],[HARGA SATUAN]])</f>
        <v/>
      </c>
      <c r="AG1055" s="40" t="str">
        <f ca="1">IF(NOTA[ID_H]="","",INDEX(NOTA[TANGGAL],MATCH(,INDIRECT(ADDRESS(ROW(NOTA[TANGGAL]),COLUMN(NOTA[TANGGAL]))&amp;":"&amp;ADDRESS(ROW(),COLUMN(NOTA[TANGGAL]))),-1)))</f>
        <v/>
      </c>
      <c r="AH1055" s="42" t="str">
        <f ca="1">IF(NOTA[[#This Row],[NAMA BARANG]]="","",INDEX(NOTA[SUPPLIER],MATCH(,INDIRECT(ADDRESS(ROW(NOTA[ID]),COLUMN(NOTA[ID]))&amp;":"&amp;ADDRESS(ROW(),COLUMN(NOTA[ID]))),-1)))</f>
        <v/>
      </c>
      <c r="AI1055" s="42" t="str">
        <f ca="1">IF(NOTA[[#This Row],[ID_H]]="","",IF(NOTA[[#This Row],[FAKTUR]]="",INDIRECT(ADDRESS(ROW()-1,COLUMN())),NOTA[[#This Row],[FAKTUR]]))</f>
        <v/>
      </c>
      <c r="AJ1055" s="39" t="str">
        <f ca="1">IF(NOTA[[#This Row],[ID]]="","",COUNTIF(NOTA[ID_H],NOTA[[#This Row],[ID_H]]))</f>
        <v/>
      </c>
      <c r="AK1055" s="39" t="str">
        <f ca="1">IF(NOTA[[#This Row],[TGL.NOTA]]="",IF(NOTA[[#This Row],[SUPPLIER_H]]="","",AK1054),MONTH(NOTA[[#This Row],[TGL.NOTA]]))</f>
        <v/>
      </c>
      <c r="AL1055" s="39" t="str">
        <f>LOWER(SUBSTITUTE(SUBSTITUTE(SUBSTITUTE(SUBSTITUTE(SUBSTITUTE(SUBSTITUTE(SUBSTITUTE(SUBSTITUTE(SUBSTITUTE(NOTA[NAMA BARANG]," ",),".",""),"-",""),"(",""),")",""),",",""),"/",""),"""",""),"+",""))</f>
        <v/>
      </c>
      <c r="AM10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39" t="str">
        <f>IF(NOTA[[#This Row],[CONCAT4]]="","",_xlfn.IFNA(MATCH(NOTA[[#This Row],[CONCAT4]],[2]!RAW[CONCAT_H],0),FALSE))</f>
        <v/>
      </c>
      <c r="AQ1055" s="39" t="str">
        <f>IF(NOTA[[#This Row],[CONCAT1]]="","",MATCH(NOTA[[#This Row],[CONCAT1]],[3]!db[NB NOTA_C],0))</f>
        <v/>
      </c>
      <c r="AR1055" s="39" t="str">
        <f>IF(NOTA[[#This Row],[QTY/ CTN]]="","",TRUE)</f>
        <v/>
      </c>
      <c r="AS1055" s="39" t="str">
        <f ca="1">IF(NOTA[[#This Row],[ID_H]]="","",IF(NOTA[[#This Row],[Column3]]=TRUE,NOTA[[#This Row],[QTY/ CTN]],INDEX([3]!db[QTY/ CTN],NOTA[[#This Row],[//DB]])))</f>
        <v/>
      </c>
      <c r="AT10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5" s="39" t="str">
        <f ca="1">IF(NOTA[[#This Row],[ID_H]]="","",MATCH(NOTA[[#This Row],[NB NOTA_C_QTY]],[4]!db[NB NOTA_C_QTY+F],0))</f>
        <v/>
      </c>
      <c r="AV1055" s="55" t="str">
        <f ca="1">IF(NOTA[[#This Row],[NB NOTA_C_QTY]]="","",ROW()-2)</f>
        <v/>
      </c>
    </row>
    <row r="1056" spans="1:48" ht="20.100000000000001" customHeight="1" x14ac:dyDescent="0.25">
      <c r="A10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39" t="str">
        <f>IF(NOTA[[#This Row],[ID_P]]="","",MATCH(NOTA[[#This Row],[ID_P]],[1]!B_MSK[N_ID],0))</f>
        <v/>
      </c>
      <c r="D1056" s="39" t="str">
        <f ca="1">IF(NOTA[[#This Row],[NAMA BARANG]]="","",INDEX(NOTA[ID],MATCH(,INDIRECT(ADDRESS(ROW(NOTA[ID]),COLUMN(NOTA[ID]))&amp;":"&amp;ADDRESS(ROW(),COLUMN(NOTA[ID]))),-1)))</f>
        <v/>
      </c>
      <c r="E1056" s="47"/>
      <c r="H1056" s="48"/>
      <c r="N1056" s="39"/>
      <c r="Q1056" s="43"/>
      <c r="R1056" s="49"/>
      <c r="S1056" s="50"/>
      <c r="U1056" s="51"/>
      <c r="V1056" s="46"/>
      <c r="W1056" s="51" t="str">
        <f>IF(NOTA[[#This Row],[HARGA/ CTN]]="",NOTA[[#This Row],[JUMLAH_H]],NOTA[[#This Row],[HARGA/ CTN]]*IF(NOTA[[#This Row],[C]]="",0,NOTA[[#This Row],[C]]))</f>
        <v/>
      </c>
      <c r="X1056" s="51" t="str">
        <f>IF(NOTA[[#This Row],[JUMLAH]]="","",NOTA[[#This Row],[JUMLAH]]*NOTA[[#This Row],[DISC 1]])</f>
        <v/>
      </c>
      <c r="Y1056" s="51" t="str">
        <f>IF(NOTA[[#This Row],[JUMLAH]]="","",(NOTA[[#This Row],[JUMLAH]]-NOTA[[#This Row],[DISC 1-]])*NOTA[[#This Row],[DISC 2]])</f>
        <v/>
      </c>
      <c r="Z1056" s="51" t="str">
        <f>IF(NOTA[[#This Row],[JUMLAH]]="","",NOTA[[#This Row],[DISC 1-]]+NOTA[[#This Row],[DISC 2-]])</f>
        <v/>
      </c>
      <c r="AA1056" s="51" t="str">
        <f>IF(NOTA[[#This Row],[JUMLAH]]="","",NOTA[[#This Row],[JUMLAH]]-NOTA[[#This Row],[DISC]])</f>
        <v/>
      </c>
      <c r="AB1056" s="51"/>
      <c r="AC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6" s="51" t="str">
        <f>IF(OR(NOTA[[#This Row],[QTY]]="",NOTA[[#This Row],[HARGA SATUAN]]="",),"",NOTA[[#This Row],[QTY]]*NOTA[[#This Row],[HARGA SATUAN]])</f>
        <v/>
      </c>
      <c r="AG1056" s="40" t="str">
        <f ca="1">IF(NOTA[ID_H]="","",INDEX(NOTA[TANGGAL],MATCH(,INDIRECT(ADDRESS(ROW(NOTA[TANGGAL]),COLUMN(NOTA[TANGGAL]))&amp;":"&amp;ADDRESS(ROW(),COLUMN(NOTA[TANGGAL]))),-1)))</f>
        <v/>
      </c>
      <c r="AH1056" s="42" t="str">
        <f ca="1">IF(NOTA[[#This Row],[NAMA BARANG]]="","",INDEX(NOTA[SUPPLIER],MATCH(,INDIRECT(ADDRESS(ROW(NOTA[ID]),COLUMN(NOTA[ID]))&amp;":"&amp;ADDRESS(ROW(),COLUMN(NOTA[ID]))),-1)))</f>
        <v/>
      </c>
      <c r="AI1056" s="42" t="str">
        <f ca="1">IF(NOTA[[#This Row],[ID_H]]="","",IF(NOTA[[#This Row],[FAKTUR]]="",INDIRECT(ADDRESS(ROW()-1,COLUMN())),NOTA[[#This Row],[FAKTUR]]))</f>
        <v/>
      </c>
      <c r="AJ1056" s="39" t="str">
        <f ca="1">IF(NOTA[[#This Row],[ID]]="","",COUNTIF(NOTA[ID_H],NOTA[[#This Row],[ID_H]]))</f>
        <v/>
      </c>
      <c r="AK1056" s="39" t="str">
        <f ca="1">IF(NOTA[[#This Row],[TGL.NOTA]]="",IF(NOTA[[#This Row],[SUPPLIER_H]]="","",AK1055),MONTH(NOTA[[#This Row],[TGL.NOTA]]))</f>
        <v/>
      </c>
      <c r="AL1056" s="39" t="str">
        <f>LOWER(SUBSTITUTE(SUBSTITUTE(SUBSTITUTE(SUBSTITUTE(SUBSTITUTE(SUBSTITUTE(SUBSTITUTE(SUBSTITUTE(SUBSTITUTE(NOTA[NAMA BARANG]," ",),".",""),"-",""),"(",""),")",""),",",""),"/",""),"""",""),"+",""))</f>
        <v/>
      </c>
      <c r="AM10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39" t="str">
        <f>IF(NOTA[[#This Row],[CONCAT4]]="","",_xlfn.IFNA(MATCH(NOTA[[#This Row],[CONCAT4]],[2]!RAW[CONCAT_H],0),FALSE))</f>
        <v/>
      </c>
      <c r="AQ1056" s="39" t="str">
        <f>IF(NOTA[[#This Row],[CONCAT1]]="","",MATCH(NOTA[[#This Row],[CONCAT1]],[3]!db[NB NOTA_C],0))</f>
        <v/>
      </c>
      <c r="AR1056" s="39" t="str">
        <f>IF(NOTA[[#This Row],[QTY/ CTN]]="","",TRUE)</f>
        <v/>
      </c>
      <c r="AS1056" s="39" t="str">
        <f ca="1">IF(NOTA[[#This Row],[ID_H]]="","",IF(NOTA[[#This Row],[Column3]]=TRUE,NOTA[[#This Row],[QTY/ CTN]],INDEX([3]!db[QTY/ CTN],NOTA[[#This Row],[//DB]])))</f>
        <v/>
      </c>
      <c r="AT10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6" s="39" t="str">
        <f ca="1">IF(NOTA[[#This Row],[ID_H]]="","",MATCH(NOTA[[#This Row],[NB NOTA_C_QTY]],[4]!db[NB NOTA_C_QTY+F],0))</f>
        <v/>
      </c>
      <c r="AV1056" s="55" t="str">
        <f ca="1">IF(NOTA[[#This Row],[NB NOTA_C_QTY]]="","",ROW()-2)</f>
        <v/>
      </c>
    </row>
    <row r="1057" spans="1:48" ht="20.100000000000001" customHeight="1" x14ac:dyDescent="0.25">
      <c r="A10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39" t="str">
        <f>IF(NOTA[[#This Row],[ID_P]]="","",MATCH(NOTA[[#This Row],[ID_P]],[1]!B_MSK[N_ID],0))</f>
        <v/>
      </c>
      <c r="D1057" s="39" t="str">
        <f ca="1">IF(NOTA[[#This Row],[NAMA BARANG]]="","",INDEX(NOTA[ID],MATCH(,INDIRECT(ADDRESS(ROW(NOTA[ID]),COLUMN(NOTA[ID]))&amp;":"&amp;ADDRESS(ROW(),COLUMN(NOTA[ID]))),-1)))</f>
        <v/>
      </c>
      <c r="E1057" s="47"/>
      <c r="H1057" s="48"/>
      <c r="N1057" s="39"/>
      <c r="Q1057" s="43"/>
      <c r="R1057" s="49"/>
      <c r="S1057" s="50"/>
      <c r="U1057" s="51"/>
      <c r="V1057" s="46"/>
      <c r="W1057" s="51" t="str">
        <f>IF(NOTA[[#This Row],[HARGA/ CTN]]="",NOTA[[#This Row],[JUMLAH_H]],NOTA[[#This Row],[HARGA/ CTN]]*IF(NOTA[[#This Row],[C]]="",0,NOTA[[#This Row],[C]]))</f>
        <v/>
      </c>
      <c r="X1057" s="51" t="str">
        <f>IF(NOTA[[#This Row],[JUMLAH]]="","",NOTA[[#This Row],[JUMLAH]]*NOTA[[#This Row],[DISC 1]])</f>
        <v/>
      </c>
      <c r="Y1057" s="51" t="str">
        <f>IF(NOTA[[#This Row],[JUMLAH]]="","",(NOTA[[#This Row],[JUMLAH]]-NOTA[[#This Row],[DISC 1-]])*NOTA[[#This Row],[DISC 2]])</f>
        <v/>
      </c>
      <c r="Z1057" s="51" t="str">
        <f>IF(NOTA[[#This Row],[JUMLAH]]="","",NOTA[[#This Row],[DISC 1-]]+NOTA[[#This Row],[DISC 2-]])</f>
        <v/>
      </c>
      <c r="AA1057" s="51" t="str">
        <f>IF(NOTA[[#This Row],[JUMLAH]]="","",NOTA[[#This Row],[JUMLAH]]-NOTA[[#This Row],[DISC]])</f>
        <v/>
      </c>
      <c r="AB1057" s="51"/>
      <c r="AC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7" s="51" t="str">
        <f>IF(OR(NOTA[[#This Row],[QTY]]="",NOTA[[#This Row],[HARGA SATUAN]]="",),"",NOTA[[#This Row],[QTY]]*NOTA[[#This Row],[HARGA SATUAN]])</f>
        <v/>
      </c>
      <c r="AG1057" s="40" t="str">
        <f ca="1">IF(NOTA[ID_H]="","",INDEX(NOTA[TANGGAL],MATCH(,INDIRECT(ADDRESS(ROW(NOTA[TANGGAL]),COLUMN(NOTA[TANGGAL]))&amp;":"&amp;ADDRESS(ROW(),COLUMN(NOTA[TANGGAL]))),-1)))</f>
        <v/>
      </c>
      <c r="AH1057" s="42" t="str">
        <f ca="1">IF(NOTA[[#This Row],[NAMA BARANG]]="","",INDEX(NOTA[SUPPLIER],MATCH(,INDIRECT(ADDRESS(ROW(NOTA[ID]),COLUMN(NOTA[ID]))&amp;":"&amp;ADDRESS(ROW(),COLUMN(NOTA[ID]))),-1)))</f>
        <v/>
      </c>
      <c r="AI1057" s="42" t="str">
        <f ca="1">IF(NOTA[[#This Row],[ID_H]]="","",IF(NOTA[[#This Row],[FAKTUR]]="",INDIRECT(ADDRESS(ROW()-1,COLUMN())),NOTA[[#This Row],[FAKTUR]]))</f>
        <v/>
      </c>
      <c r="AJ1057" s="39" t="str">
        <f ca="1">IF(NOTA[[#This Row],[ID]]="","",COUNTIF(NOTA[ID_H],NOTA[[#This Row],[ID_H]]))</f>
        <v/>
      </c>
      <c r="AK1057" s="39" t="str">
        <f ca="1">IF(NOTA[[#This Row],[TGL.NOTA]]="",IF(NOTA[[#This Row],[SUPPLIER_H]]="","",AK1056),MONTH(NOTA[[#This Row],[TGL.NOTA]]))</f>
        <v/>
      </c>
      <c r="AL1057" s="39" t="str">
        <f>LOWER(SUBSTITUTE(SUBSTITUTE(SUBSTITUTE(SUBSTITUTE(SUBSTITUTE(SUBSTITUTE(SUBSTITUTE(SUBSTITUTE(SUBSTITUTE(NOTA[NAMA BARANG]," ",),".",""),"-",""),"(",""),")",""),",",""),"/",""),"""",""),"+",""))</f>
        <v/>
      </c>
      <c r="AM10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39" t="str">
        <f>IF(NOTA[[#This Row],[CONCAT4]]="","",_xlfn.IFNA(MATCH(NOTA[[#This Row],[CONCAT4]],[2]!RAW[CONCAT_H],0),FALSE))</f>
        <v/>
      </c>
      <c r="AQ1057" s="39" t="str">
        <f>IF(NOTA[[#This Row],[CONCAT1]]="","",MATCH(NOTA[[#This Row],[CONCAT1]],[3]!db[NB NOTA_C],0))</f>
        <v/>
      </c>
      <c r="AR1057" s="39" t="str">
        <f>IF(NOTA[[#This Row],[QTY/ CTN]]="","",TRUE)</f>
        <v/>
      </c>
      <c r="AS1057" s="39" t="str">
        <f ca="1">IF(NOTA[[#This Row],[ID_H]]="","",IF(NOTA[[#This Row],[Column3]]=TRUE,NOTA[[#This Row],[QTY/ CTN]],INDEX([3]!db[QTY/ CTN],NOTA[[#This Row],[//DB]])))</f>
        <v/>
      </c>
      <c r="AT10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7" s="39" t="str">
        <f ca="1">IF(NOTA[[#This Row],[ID_H]]="","",MATCH(NOTA[[#This Row],[NB NOTA_C_QTY]],[4]!db[NB NOTA_C_QTY+F],0))</f>
        <v/>
      </c>
      <c r="AV1057" s="55" t="str">
        <f ca="1">IF(NOTA[[#This Row],[NB NOTA_C_QTY]]="","",ROW()-2)</f>
        <v/>
      </c>
    </row>
    <row r="1058" spans="1:48" ht="20.100000000000001" customHeight="1" x14ac:dyDescent="0.25">
      <c r="A10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39" t="str">
        <f>IF(NOTA[[#This Row],[ID_P]]="","",MATCH(NOTA[[#This Row],[ID_P]],[1]!B_MSK[N_ID],0))</f>
        <v/>
      </c>
      <c r="D1058" s="39" t="str">
        <f ca="1">IF(NOTA[[#This Row],[NAMA BARANG]]="","",INDEX(NOTA[ID],MATCH(,INDIRECT(ADDRESS(ROW(NOTA[ID]),COLUMN(NOTA[ID]))&amp;":"&amp;ADDRESS(ROW(),COLUMN(NOTA[ID]))),-1)))</f>
        <v/>
      </c>
      <c r="E1058" s="47"/>
      <c r="H1058" s="48"/>
      <c r="N1058" s="39"/>
      <c r="Q1058" s="43"/>
      <c r="R1058" s="49"/>
      <c r="S1058" s="50"/>
      <c r="U1058" s="51"/>
      <c r="V1058" s="46"/>
      <c r="W1058" s="51" t="str">
        <f>IF(NOTA[[#This Row],[HARGA/ CTN]]="",NOTA[[#This Row],[JUMLAH_H]],NOTA[[#This Row],[HARGA/ CTN]]*IF(NOTA[[#This Row],[C]]="",0,NOTA[[#This Row],[C]]))</f>
        <v/>
      </c>
      <c r="X1058" s="51" t="str">
        <f>IF(NOTA[[#This Row],[JUMLAH]]="","",NOTA[[#This Row],[JUMLAH]]*NOTA[[#This Row],[DISC 1]])</f>
        <v/>
      </c>
      <c r="Y1058" s="51" t="str">
        <f>IF(NOTA[[#This Row],[JUMLAH]]="","",(NOTA[[#This Row],[JUMLAH]]-NOTA[[#This Row],[DISC 1-]])*NOTA[[#This Row],[DISC 2]])</f>
        <v/>
      </c>
      <c r="Z1058" s="51" t="str">
        <f>IF(NOTA[[#This Row],[JUMLAH]]="","",NOTA[[#This Row],[DISC 1-]]+NOTA[[#This Row],[DISC 2-]])</f>
        <v/>
      </c>
      <c r="AA1058" s="51" t="str">
        <f>IF(NOTA[[#This Row],[JUMLAH]]="","",NOTA[[#This Row],[JUMLAH]]-NOTA[[#This Row],[DISC]])</f>
        <v/>
      </c>
      <c r="AB1058" s="51"/>
      <c r="AC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8" s="51" t="str">
        <f>IF(OR(NOTA[[#This Row],[QTY]]="",NOTA[[#This Row],[HARGA SATUAN]]="",),"",NOTA[[#This Row],[QTY]]*NOTA[[#This Row],[HARGA SATUAN]])</f>
        <v/>
      </c>
      <c r="AG1058" s="40" t="str">
        <f ca="1">IF(NOTA[ID_H]="","",INDEX(NOTA[TANGGAL],MATCH(,INDIRECT(ADDRESS(ROW(NOTA[TANGGAL]),COLUMN(NOTA[TANGGAL]))&amp;":"&amp;ADDRESS(ROW(),COLUMN(NOTA[TANGGAL]))),-1)))</f>
        <v/>
      </c>
      <c r="AH1058" s="42" t="str">
        <f ca="1">IF(NOTA[[#This Row],[NAMA BARANG]]="","",INDEX(NOTA[SUPPLIER],MATCH(,INDIRECT(ADDRESS(ROW(NOTA[ID]),COLUMN(NOTA[ID]))&amp;":"&amp;ADDRESS(ROW(),COLUMN(NOTA[ID]))),-1)))</f>
        <v/>
      </c>
      <c r="AI1058" s="42" t="str">
        <f ca="1">IF(NOTA[[#This Row],[ID_H]]="","",IF(NOTA[[#This Row],[FAKTUR]]="",INDIRECT(ADDRESS(ROW()-1,COLUMN())),NOTA[[#This Row],[FAKTUR]]))</f>
        <v/>
      </c>
      <c r="AJ1058" s="39" t="str">
        <f ca="1">IF(NOTA[[#This Row],[ID]]="","",COUNTIF(NOTA[ID_H],NOTA[[#This Row],[ID_H]]))</f>
        <v/>
      </c>
      <c r="AK1058" s="39" t="str">
        <f ca="1">IF(NOTA[[#This Row],[TGL.NOTA]]="",IF(NOTA[[#This Row],[SUPPLIER_H]]="","",AK1057),MONTH(NOTA[[#This Row],[TGL.NOTA]]))</f>
        <v/>
      </c>
      <c r="AL1058" s="39" t="str">
        <f>LOWER(SUBSTITUTE(SUBSTITUTE(SUBSTITUTE(SUBSTITUTE(SUBSTITUTE(SUBSTITUTE(SUBSTITUTE(SUBSTITUTE(SUBSTITUTE(NOTA[NAMA BARANG]," ",),".",""),"-",""),"(",""),")",""),",",""),"/",""),"""",""),"+",""))</f>
        <v/>
      </c>
      <c r="AM10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39" t="str">
        <f>IF(NOTA[[#This Row],[CONCAT4]]="","",_xlfn.IFNA(MATCH(NOTA[[#This Row],[CONCAT4]],[2]!RAW[CONCAT_H],0),FALSE))</f>
        <v/>
      </c>
      <c r="AQ1058" s="39" t="str">
        <f>IF(NOTA[[#This Row],[CONCAT1]]="","",MATCH(NOTA[[#This Row],[CONCAT1]],[3]!db[NB NOTA_C],0))</f>
        <v/>
      </c>
      <c r="AR1058" s="39" t="str">
        <f>IF(NOTA[[#This Row],[QTY/ CTN]]="","",TRUE)</f>
        <v/>
      </c>
      <c r="AS1058" s="39" t="str">
        <f ca="1">IF(NOTA[[#This Row],[ID_H]]="","",IF(NOTA[[#This Row],[Column3]]=TRUE,NOTA[[#This Row],[QTY/ CTN]],INDEX([3]!db[QTY/ CTN],NOTA[[#This Row],[//DB]])))</f>
        <v/>
      </c>
      <c r="AT10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8" s="39" t="str">
        <f ca="1">IF(NOTA[[#This Row],[ID_H]]="","",MATCH(NOTA[[#This Row],[NB NOTA_C_QTY]],[4]!db[NB NOTA_C_QTY+F],0))</f>
        <v/>
      </c>
      <c r="AV1058" s="55" t="str">
        <f ca="1">IF(NOTA[[#This Row],[NB NOTA_C_QTY]]="","",ROW()-2)</f>
        <v/>
      </c>
    </row>
    <row r="1059" spans="1:48" ht="20.100000000000001" customHeight="1" x14ac:dyDescent="0.25">
      <c r="A10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39" t="str">
        <f>IF(NOTA[[#This Row],[ID_P]]="","",MATCH(NOTA[[#This Row],[ID_P]],[1]!B_MSK[N_ID],0))</f>
        <v/>
      </c>
      <c r="D1059" s="39" t="str">
        <f ca="1">IF(NOTA[[#This Row],[NAMA BARANG]]="","",INDEX(NOTA[ID],MATCH(,INDIRECT(ADDRESS(ROW(NOTA[ID]),COLUMN(NOTA[ID]))&amp;":"&amp;ADDRESS(ROW(),COLUMN(NOTA[ID]))),-1)))</f>
        <v/>
      </c>
      <c r="E1059" s="47"/>
      <c r="H1059" s="48"/>
      <c r="N1059" s="39"/>
      <c r="Q1059" s="43"/>
      <c r="R1059" s="49"/>
      <c r="S1059" s="50"/>
      <c r="U1059" s="51"/>
      <c r="V1059" s="46"/>
      <c r="W1059" s="51" t="str">
        <f>IF(NOTA[[#This Row],[HARGA/ CTN]]="",NOTA[[#This Row],[JUMLAH_H]],NOTA[[#This Row],[HARGA/ CTN]]*IF(NOTA[[#This Row],[C]]="",0,NOTA[[#This Row],[C]]))</f>
        <v/>
      </c>
      <c r="X1059" s="51" t="str">
        <f>IF(NOTA[[#This Row],[JUMLAH]]="","",NOTA[[#This Row],[JUMLAH]]*NOTA[[#This Row],[DISC 1]])</f>
        <v/>
      </c>
      <c r="Y1059" s="51" t="str">
        <f>IF(NOTA[[#This Row],[JUMLAH]]="","",(NOTA[[#This Row],[JUMLAH]]-NOTA[[#This Row],[DISC 1-]])*NOTA[[#This Row],[DISC 2]])</f>
        <v/>
      </c>
      <c r="Z1059" s="51" t="str">
        <f>IF(NOTA[[#This Row],[JUMLAH]]="","",NOTA[[#This Row],[DISC 1-]]+NOTA[[#This Row],[DISC 2-]])</f>
        <v/>
      </c>
      <c r="AA1059" s="51" t="str">
        <f>IF(NOTA[[#This Row],[JUMLAH]]="","",NOTA[[#This Row],[JUMLAH]]-NOTA[[#This Row],[DISC]])</f>
        <v/>
      </c>
      <c r="AB1059" s="51"/>
      <c r="AC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9" s="51" t="str">
        <f>IF(OR(NOTA[[#This Row],[QTY]]="",NOTA[[#This Row],[HARGA SATUAN]]="",),"",NOTA[[#This Row],[QTY]]*NOTA[[#This Row],[HARGA SATUAN]])</f>
        <v/>
      </c>
      <c r="AG1059" s="40" t="str">
        <f ca="1">IF(NOTA[ID_H]="","",INDEX(NOTA[TANGGAL],MATCH(,INDIRECT(ADDRESS(ROW(NOTA[TANGGAL]),COLUMN(NOTA[TANGGAL]))&amp;":"&amp;ADDRESS(ROW(),COLUMN(NOTA[TANGGAL]))),-1)))</f>
        <v/>
      </c>
      <c r="AH1059" s="42" t="str">
        <f ca="1">IF(NOTA[[#This Row],[NAMA BARANG]]="","",INDEX(NOTA[SUPPLIER],MATCH(,INDIRECT(ADDRESS(ROW(NOTA[ID]),COLUMN(NOTA[ID]))&amp;":"&amp;ADDRESS(ROW(),COLUMN(NOTA[ID]))),-1)))</f>
        <v/>
      </c>
      <c r="AI1059" s="42" t="str">
        <f ca="1">IF(NOTA[[#This Row],[ID_H]]="","",IF(NOTA[[#This Row],[FAKTUR]]="",INDIRECT(ADDRESS(ROW()-1,COLUMN())),NOTA[[#This Row],[FAKTUR]]))</f>
        <v/>
      </c>
      <c r="AJ1059" s="39" t="str">
        <f ca="1">IF(NOTA[[#This Row],[ID]]="","",COUNTIF(NOTA[ID_H],NOTA[[#This Row],[ID_H]]))</f>
        <v/>
      </c>
      <c r="AK1059" s="39" t="str">
        <f ca="1">IF(NOTA[[#This Row],[TGL.NOTA]]="",IF(NOTA[[#This Row],[SUPPLIER_H]]="","",AK1058),MONTH(NOTA[[#This Row],[TGL.NOTA]]))</f>
        <v/>
      </c>
      <c r="AL1059" s="39" t="str">
        <f>LOWER(SUBSTITUTE(SUBSTITUTE(SUBSTITUTE(SUBSTITUTE(SUBSTITUTE(SUBSTITUTE(SUBSTITUTE(SUBSTITUTE(SUBSTITUTE(NOTA[NAMA BARANG]," ",),".",""),"-",""),"(",""),")",""),",",""),"/",""),"""",""),"+",""))</f>
        <v/>
      </c>
      <c r="AM10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39" t="str">
        <f>IF(NOTA[[#This Row],[CONCAT4]]="","",_xlfn.IFNA(MATCH(NOTA[[#This Row],[CONCAT4]],[2]!RAW[CONCAT_H],0),FALSE))</f>
        <v/>
      </c>
      <c r="AQ1059" s="39" t="str">
        <f>IF(NOTA[[#This Row],[CONCAT1]]="","",MATCH(NOTA[[#This Row],[CONCAT1]],[3]!db[NB NOTA_C],0))</f>
        <v/>
      </c>
      <c r="AR1059" s="39" t="str">
        <f>IF(NOTA[[#This Row],[QTY/ CTN]]="","",TRUE)</f>
        <v/>
      </c>
      <c r="AS1059" s="39" t="str">
        <f ca="1">IF(NOTA[[#This Row],[ID_H]]="","",IF(NOTA[[#This Row],[Column3]]=TRUE,NOTA[[#This Row],[QTY/ CTN]],INDEX([3]!db[QTY/ CTN],NOTA[[#This Row],[//DB]])))</f>
        <v/>
      </c>
      <c r="AT10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9" s="39" t="str">
        <f ca="1">IF(NOTA[[#This Row],[ID_H]]="","",MATCH(NOTA[[#This Row],[NB NOTA_C_QTY]],[4]!db[NB NOTA_C_QTY+F],0))</f>
        <v/>
      </c>
      <c r="AV1059" s="55" t="str">
        <f ca="1">IF(NOTA[[#This Row],[NB NOTA_C_QTY]]="","",ROW()-2)</f>
        <v/>
      </c>
    </row>
    <row r="1060" spans="1:48" ht="20.100000000000001" customHeight="1" x14ac:dyDescent="0.25">
      <c r="A10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39" t="str">
        <f>IF(NOTA[[#This Row],[ID_P]]="","",MATCH(NOTA[[#This Row],[ID_P]],[1]!B_MSK[N_ID],0))</f>
        <v/>
      </c>
      <c r="D1060" s="39" t="str">
        <f ca="1">IF(NOTA[[#This Row],[NAMA BARANG]]="","",INDEX(NOTA[ID],MATCH(,INDIRECT(ADDRESS(ROW(NOTA[ID]),COLUMN(NOTA[ID]))&amp;":"&amp;ADDRESS(ROW(),COLUMN(NOTA[ID]))),-1)))</f>
        <v/>
      </c>
      <c r="E1060" s="47"/>
      <c r="H1060" s="48"/>
      <c r="N1060" s="39"/>
      <c r="Q1060" s="43"/>
      <c r="R1060" s="49"/>
      <c r="S1060" s="50"/>
      <c r="U1060" s="51"/>
      <c r="V1060" s="46"/>
      <c r="W1060" s="51" t="str">
        <f>IF(NOTA[[#This Row],[HARGA/ CTN]]="",NOTA[[#This Row],[JUMLAH_H]],NOTA[[#This Row],[HARGA/ CTN]]*IF(NOTA[[#This Row],[C]]="",0,NOTA[[#This Row],[C]]))</f>
        <v/>
      </c>
      <c r="X1060" s="51" t="str">
        <f>IF(NOTA[[#This Row],[JUMLAH]]="","",NOTA[[#This Row],[JUMLAH]]*NOTA[[#This Row],[DISC 1]])</f>
        <v/>
      </c>
      <c r="Y1060" s="51" t="str">
        <f>IF(NOTA[[#This Row],[JUMLAH]]="","",(NOTA[[#This Row],[JUMLAH]]-NOTA[[#This Row],[DISC 1-]])*NOTA[[#This Row],[DISC 2]])</f>
        <v/>
      </c>
      <c r="Z1060" s="51" t="str">
        <f>IF(NOTA[[#This Row],[JUMLAH]]="","",NOTA[[#This Row],[DISC 1-]]+NOTA[[#This Row],[DISC 2-]])</f>
        <v/>
      </c>
      <c r="AA1060" s="51" t="str">
        <f>IF(NOTA[[#This Row],[JUMLAH]]="","",NOTA[[#This Row],[JUMLAH]]-NOTA[[#This Row],[DISC]])</f>
        <v/>
      </c>
      <c r="AB1060" s="51"/>
      <c r="AC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0" s="51" t="str">
        <f>IF(OR(NOTA[[#This Row],[QTY]]="",NOTA[[#This Row],[HARGA SATUAN]]="",),"",NOTA[[#This Row],[QTY]]*NOTA[[#This Row],[HARGA SATUAN]])</f>
        <v/>
      </c>
      <c r="AG1060" s="40" t="str">
        <f ca="1">IF(NOTA[ID_H]="","",INDEX(NOTA[TANGGAL],MATCH(,INDIRECT(ADDRESS(ROW(NOTA[TANGGAL]),COLUMN(NOTA[TANGGAL]))&amp;":"&amp;ADDRESS(ROW(),COLUMN(NOTA[TANGGAL]))),-1)))</f>
        <v/>
      </c>
      <c r="AH1060" s="42" t="str">
        <f ca="1">IF(NOTA[[#This Row],[NAMA BARANG]]="","",INDEX(NOTA[SUPPLIER],MATCH(,INDIRECT(ADDRESS(ROW(NOTA[ID]),COLUMN(NOTA[ID]))&amp;":"&amp;ADDRESS(ROW(),COLUMN(NOTA[ID]))),-1)))</f>
        <v/>
      </c>
      <c r="AI1060" s="42" t="str">
        <f ca="1">IF(NOTA[[#This Row],[ID_H]]="","",IF(NOTA[[#This Row],[FAKTUR]]="",INDIRECT(ADDRESS(ROW()-1,COLUMN())),NOTA[[#This Row],[FAKTUR]]))</f>
        <v/>
      </c>
      <c r="AJ1060" s="39" t="str">
        <f ca="1">IF(NOTA[[#This Row],[ID]]="","",COUNTIF(NOTA[ID_H],NOTA[[#This Row],[ID_H]]))</f>
        <v/>
      </c>
      <c r="AK1060" s="39" t="str">
        <f ca="1">IF(NOTA[[#This Row],[TGL.NOTA]]="",IF(NOTA[[#This Row],[SUPPLIER_H]]="","",AK1059),MONTH(NOTA[[#This Row],[TGL.NOTA]]))</f>
        <v/>
      </c>
      <c r="AL1060" s="39" t="str">
        <f>LOWER(SUBSTITUTE(SUBSTITUTE(SUBSTITUTE(SUBSTITUTE(SUBSTITUTE(SUBSTITUTE(SUBSTITUTE(SUBSTITUTE(SUBSTITUTE(NOTA[NAMA BARANG]," ",),".",""),"-",""),"(",""),")",""),",",""),"/",""),"""",""),"+",""))</f>
        <v/>
      </c>
      <c r="AM10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39" t="str">
        <f>IF(NOTA[[#This Row],[CONCAT4]]="","",_xlfn.IFNA(MATCH(NOTA[[#This Row],[CONCAT4]],[2]!RAW[CONCAT_H],0),FALSE))</f>
        <v/>
      </c>
      <c r="AQ1060" s="39" t="str">
        <f>IF(NOTA[[#This Row],[CONCAT1]]="","",MATCH(NOTA[[#This Row],[CONCAT1]],[3]!db[NB NOTA_C],0))</f>
        <v/>
      </c>
      <c r="AR1060" s="39" t="str">
        <f>IF(NOTA[[#This Row],[QTY/ CTN]]="","",TRUE)</f>
        <v/>
      </c>
      <c r="AS1060" s="39" t="str">
        <f ca="1">IF(NOTA[[#This Row],[ID_H]]="","",IF(NOTA[[#This Row],[Column3]]=TRUE,NOTA[[#This Row],[QTY/ CTN]],INDEX([3]!db[QTY/ CTN],NOTA[[#This Row],[//DB]])))</f>
        <v/>
      </c>
      <c r="AT10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0" s="39" t="str">
        <f ca="1">IF(NOTA[[#This Row],[ID_H]]="","",MATCH(NOTA[[#This Row],[NB NOTA_C_QTY]],[4]!db[NB NOTA_C_QTY+F],0))</f>
        <v/>
      </c>
      <c r="AV1060" s="55" t="str">
        <f ca="1">IF(NOTA[[#This Row],[NB NOTA_C_QTY]]="","",ROW()-2)</f>
        <v/>
      </c>
    </row>
    <row r="1061" spans="1:48" ht="20.100000000000001" customHeight="1" x14ac:dyDescent="0.25">
      <c r="A10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39" t="str">
        <f>IF(NOTA[[#This Row],[ID_P]]="","",MATCH(NOTA[[#This Row],[ID_P]],[1]!B_MSK[N_ID],0))</f>
        <v/>
      </c>
      <c r="D1061" s="39" t="str">
        <f ca="1">IF(NOTA[[#This Row],[NAMA BARANG]]="","",INDEX(NOTA[ID],MATCH(,INDIRECT(ADDRESS(ROW(NOTA[ID]),COLUMN(NOTA[ID]))&amp;":"&amp;ADDRESS(ROW(),COLUMN(NOTA[ID]))),-1)))</f>
        <v/>
      </c>
      <c r="E1061" s="47"/>
      <c r="H1061" s="48"/>
      <c r="N1061" s="39"/>
      <c r="Q1061" s="43"/>
      <c r="R1061" s="49"/>
      <c r="S1061" s="50"/>
      <c r="U1061" s="51"/>
      <c r="V1061" s="46"/>
      <c r="W1061" s="51" t="str">
        <f>IF(NOTA[[#This Row],[HARGA/ CTN]]="",NOTA[[#This Row],[JUMLAH_H]],NOTA[[#This Row],[HARGA/ CTN]]*IF(NOTA[[#This Row],[C]]="",0,NOTA[[#This Row],[C]]))</f>
        <v/>
      </c>
      <c r="X1061" s="51" t="str">
        <f>IF(NOTA[[#This Row],[JUMLAH]]="","",NOTA[[#This Row],[JUMLAH]]*NOTA[[#This Row],[DISC 1]])</f>
        <v/>
      </c>
      <c r="Y1061" s="51" t="str">
        <f>IF(NOTA[[#This Row],[JUMLAH]]="","",(NOTA[[#This Row],[JUMLAH]]-NOTA[[#This Row],[DISC 1-]])*NOTA[[#This Row],[DISC 2]])</f>
        <v/>
      </c>
      <c r="Z1061" s="51" t="str">
        <f>IF(NOTA[[#This Row],[JUMLAH]]="","",NOTA[[#This Row],[DISC 1-]]+NOTA[[#This Row],[DISC 2-]])</f>
        <v/>
      </c>
      <c r="AA1061" s="51" t="str">
        <f>IF(NOTA[[#This Row],[JUMLAH]]="","",NOTA[[#This Row],[JUMLAH]]-NOTA[[#This Row],[DISC]])</f>
        <v/>
      </c>
      <c r="AB1061" s="51"/>
      <c r="AC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51" t="str">
        <f>IF(OR(NOTA[[#This Row],[QTY]]="",NOTA[[#This Row],[HARGA SATUAN]]="",),"",NOTA[[#This Row],[QTY]]*NOTA[[#This Row],[HARGA SATUAN]])</f>
        <v/>
      </c>
      <c r="AG1061" s="40" t="str">
        <f ca="1">IF(NOTA[ID_H]="","",INDEX(NOTA[TANGGAL],MATCH(,INDIRECT(ADDRESS(ROW(NOTA[TANGGAL]),COLUMN(NOTA[TANGGAL]))&amp;":"&amp;ADDRESS(ROW(),COLUMN(NOTA[TANGGAL]))),-1)))</f>
        <v/>
      </c>
      <c r="AH1061" s="42" t="str">
        <f ca="1">IF(NOTA[[#This Row],[NAMA BARANG]]="","",INDEX(NOTA[SUPPLIER],MATCH(,INDIRECT(ADDRESS(ROW(NOTA[ID]),COLUMN(NOTA[ID]))&amp;":"&amp;ADDRESS(ROW(),COLUMN(NOTA[ID]))),-1)))</f>
        <v/>
      </c>
      <c r="AI1061" s="42" t="str">
        <f ca="1">IF(NOTA[[#This Row],[ID_H]]="","",IF(NOTA[[#This Row],[FAKTUR]]="",INDIRECT(ADDRESS(ROW()-1,COLUMN())),NOTA[[#This Row],[FAKTUR]]))</f>
        <v/>
      </c>
      <c r="AJ1061" s="39" t="str">
        <f ca="1">IF(NOTA[[#This Row],[ID]]="","",COUNTIF(NOTA[ID_H],NOTA[[#This Row],[ID_H]]))</f>
        <v/>
      </c>
      <c r="AK1061" s="39" t="str">
        <f ca="1">IF(NOTA[[#This Row],[TGL.NOTA]]="",IF(NOTA[[#This Row],[SUPPLIER_H]]="","",AK1060),MONTH(NOTA[[#This Row],[TGL.NOTA]]))</f>
        <v/>
      </c>
      <c r="AL1061" s="39" t="str">
        <f>LOWER(SUBSTITUTE(SUBSTITUTE(SUBSTITUTE(SUBSTITUTE(SUBSTITUTE(SUBSTITUTE(SUBSTITUTE(SUBSTITUTE(SUBSTITUTE(NOTA[NAMA BARANG]," ",),".",""),"-",""),"(",""),")",""),",",""),"/",""),"""",""),"+",""))</f>
        <v/>
      </c>
      <c r="AM10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39" t="str">
        <f>IF(NOTA[[#This Row],[CONCAT4]]="","",_xlfn.IFNA(MATCH(NOTA[[#This Row],[CONCAT4]],[2]!RAW[CONCAT_H],0),FALSE))</f>
        <v/>
      </c>
      <c r="AQ1061" s="39" t="str">
        <f>IF(NOTA[[#This Row],[CONCAT1]]="","",MATCH(NOTA[[#This Row],[CONCAT1]],[3]!db[NB NOTA_C],0))</f>
        <v/>
      </c>
      <c r="AR1061" s="39" t="str">
        <f>IF(NOTA[[#This Row],[QTY/ CTN]]="","",TRUE)</f>
        <v/>
      </c>
      <c r="AS1061" s="39" t="str">
        <f ca="1">IF(NOTA[[#This Row],[ID_H]]="","",IF(NOTA[[#This Row],[Column3]]=TRUE,NOTA[[#This Row],[QTY/ CTN]],INDEX([3]!db[QTY/ CTN],NOTA[[#This Row],[//DB]])))</f>
        <v/>
      </c>
      <c r="AT10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1" s="39" t="str">
        <f ca="1">IF(NOTA[[#This Row],[ID_H]]="","",MATCH(NOTA[[#This Row],[NB NOTA_C_QTY]],[4]!db[NB NOTA_C_QTY+F],0))</f>
        <v/>
      </c>
      <c r="AV1061" s="55" t="str">
        <f ca="1">IF(NOTA[[#This Row],[NB NOTA_C_QTY]]="","",ROW()-2)</f>
        <v/>
      </c>
    </row>
    <row r="1062" spans="1:48" ht="20.100000000000001" customHeight="1" x14ac:dyDescent="0.25">
      <c r="A10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2" s="39" t="str">
        <f>IF(NOTA[[#This Row],[ID_P]]="","",MATCH(NOTA[[#This Row],[ID_P]],[1]!B_MSK[N_ID],0))</f>
        <v/>
      </c>
      <c r="D1062" s="39" t="str">
        <f ca="1">IF(NOTA[[#This Row],[NAMA BARANG]]="","",INDEX(NOTA[ID],MATCH(,INDIRECT(ADDRESS(ROW(NOTA[ID]),COLUMN(NOTA[ID]))&amp;":"&amp;ADDRESS(ROW(),COLUMN(NOTA[ID]))),-1)))</f>
        <v/>
      </c>
      <c r="E1062" s="47"/>
      <c r="H1062" s="48"/>
      <c r="N1062" s="39"/>
      <c r="Q1062" s="43"/>
      <c r="R1062" s="49"/>
      <c r="S1062" s="50"/>
      <c r="U1062" s="51"/>
      <c r="V1062" s="46"/>
      <c r="W1062" s="51" t="str">
        <f>IF(NOTA[[#This Row],[HARGA/ CTN]]="",NOTA[[#This Row],[JUMLAH_H]],NOTA[[#This Row],[HARGA/ CTN]]*IF(NOTA[[#This Row],[C]]="",0,NOTA[[#This Row],[C]]))</f>
        <v/>
      </c>
      <c r="X1062" s="51" t="str">
        <f>IF(NOTA[[#This Row],[JUMLAH]]="","",NOTA[[#This Row],[JUMLAH]]*NOTA[[#This Row],[DISC 1]])</f>
        <v/>
      </c>
      <c r="Y1062" s="51" t="str">
        <f>IF(NOTA[[#This Row],[JUMLAH]]="","",(NOTA[[#This Row],[JUMLAH]]-NOTA[[#This Row],[DISC 1-]])*NOTA[[#This Row],[DISC 2]])</f>
        <v/>
      </c>
      <c r="Z1062" s="51" t="str">
        <f>IF(NOTA[[#This Row],[JUMLAH]]="","",NOTA[[#This Row],[DISC 1-]]+NOTA[[#This Row],[DISC 2-]])</f>
        <v/>
      </c>
      <c r="AA1062" s="51" t="str">
        <f>IF(NOTA[[#This Row],[JUMLAH]]="","",NOTA[[#This Row],[JUMLAH]]-NOTA[[#This Row],[DISC]])</f>
        <v/>
      </c>
      <c r="AB1062" s="51"/>
      <c r="AC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2" s="51" t="str">
        <f>IF(OR(NOTA[[#This Row],[QTY]]="",NOTA[[#This Row],[HARGA SATUAN]]="",),"",NOTA[[#This Row],[QTY]]*NOTA[[#This Row],[HARGA SATUAN]])</f>
        <v/>
      </c>
      <c r="AG1062" s="40" t="str">
        <f ca="1">IF(NOTA[ID_H]="","",INDEX(NOTA[TANGGAL],MATCH(,INDIRECT(ADDRESS(ROW(NOTA[TANGGAL]),COLUMN(NOTA[TANGGAL]))&amp;":"&amp;ADDRESS(ROW(),COLUMN(NOTA[TANGGAL]))),-1)))</f>
        <v/>
      </c>
      <c r="AH1062" s="42" t="str">
        <f ca="1">IF(NOTA[[#This Row],[NAMA BARANG]]="","",INDEX(NOTA[SUPPLIER],MATCH(,INDIRECT(ADDRESS(ROW(NOTA[ID]),COLUMN(NOTA[ID]))&amp;":"&amp;ADDRESS(ROW(),COLUMN(NOTA[ID]))),-1)))</f>
        <v/>
      </c>
      <c r="AI1062" s="42" t="str">
        <f ca="1">IF(NOTA[[#This Row],[ID_H]]="","",IF(NOTA[[#This Row],[FAKTUR]]="",INDIRECT(ADDRESS(ROW()-1,COLUMN())),NOTA[[#This Row],[FAKTUR]]))</f>
        <v/>
      </c>
      <c r="AJ1062" s="39" t="str">
        <f ca="1">IF(NOTA[[#This Row],[ID]]="","",COUNTIF(NOTA[ID_H],NOTA[[#This Row],[ID_H]]))</f>
        <v/>
      </c>
      <c r="AK1062" s="39" t="str">
        <f ca="1">IF(NOTA[[#This Row],[TGL.NOTA]]="",IF(NOTA[[#This Row],[SUPPLIER_H]]="","",AK1061),MONTH(NOTA[[#This Row],[TGL.NOTA]]))</f>
        <v/>
      </c>
      <c r="AL1062" s="39" t="str">
        <f>LOWER(SUBSTITUTE(SUBSTITUTE(SUBSTITUTE(SUBSTITUTE(SUBSTITUTE(SUBSTITUTE(SUBSTITUTE(SUBSTITUTE(SUBSTITUTE(NOTA[NAMA BARANG]," ",),".",""),"-",""),"(",""),")",""),",",""),"/",""),"""",""),"+",""))</f>
        <v/>
      </c>
      <c r="AM10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2" s="39" t="str">
        <f>IF(NOTA[[#This Row],[CONCAT4]]="","",_xlfn.IFNA(MATCH(NOTA[[#This Row],[CONCAT4]],[2]!RAW[CONCAT_H],0),FALSE))</f>
        <v/>
      </c>
      <c r="AQ1062" s="39" t="str">
        <f>IF(NOTA[[#This Row],[CONCAT1]]="","",MATCH(NOTA[[#This Row],[CONCAT1]],[3]!db[NB NOTA_C],0))</f>
        <v/>
      </c>
      <c r="AR1062" s="39" t="str">
        <f>IF(NOTA[[#This Row],[QTY/ CTN]]="","",TRUE)</f>
        <v/>
      </c>
      <c r="AS1062" s="39" t="str">
        <f ca="1">IF(NOTA[[#This Row],[ID_H]]="","",IF(NOTA[[#This Row],[Column3]]=TRUE,NOTA[[#This Row],[QTY/ CTN]],INDEX([3]!db[QTY/ CTN],NOTA[[#This Row],[//DB]])))</f>
        <v/>
      </c>
      <c r="AT10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2" s="39" t="str">
        <f ca="1">IF(NOTA[[#This Row],[ID_H]]="","",MATCH(NOTA[[#This Row],[NB NOTA_C_QTY]],[4]!db[NB NOTA_C_QTY+F],0))</f>
        <v/>
      </c>
      <c r="AV1062" s="55" t="str">
        <f ca="1">IF(NOTA[[#This Row],[NB NOTA_C_QTY]]="","",ROW()-2)</f>
        <v/>
      </c>
    </row>
    <row r="1063" spans="1:48" ht="20.100000000000001" customHeight="1" x14ac:dyDescent="0.25">
      <c r="A10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39" t="str">
        <f>IF(NOTA[[#This Row],[ID_P]]="","",MATCH(NOTA[[#This Row],[ID_P]],[1]!B_MSK[N_ID],0))</f>
        <v/>
      </c>
      <c r="D1063" s="39" t="str">
        <f ca="1">IF(NOTA[[#This Row],[NAMA BARANG]]="","",INDEX(NOTA[ID],MATCH(,INDIRECT(ADDRESS(ROW(NOTA[ID]),COLUMN(NOTA[ID]))&amp;":"&amp;ADDRESS(ROW(),COLUMN(NOTA[ID]))),-1)))</f>
        <v/>
      </c>
      <c r="E1063" s="47"/>
      <c r="H1063" s="48"/>
      <c r="N1063" s="39"/>
      <c r="Q1063" s="43"/>
      <c r="R1063" s="49"/>
      <c r="S1063" s="50"/>
      <c r="U1063" s="51"/>
      <c r="V1063" s="46"/>
      <c r="W1063" s="51" t="str">
        <f>IF(NOTA[[#This Row],[HARGA/ CTN]]="",NOTA[[#This Row],[JUMLAH_H]],NOTA[[#This Row],[HARGA/ CTN]]*IF(NOTA[[#This Row],[C]]="",0,NOTA[[#This Row],[C]]))</f>
        <v/>
      </c>
      <c r="X1063" s="51" t="str">
        <f>IF(NOTA[[#This Row],[JUMLAH]]="","",NOTA[[#This Row],[JUMLAH]]*NOTA[[#This Row],[DISC 1]])</f>
        <v/>
      </c>
      <c r="Y1063" s="51" t="str">
        <f>IF(NOTA[[#This Row],[JUMLAH]]="","",(NOTA[[#This Row],[JUMLAH]]-NOTA[[#This Row],[DISC 1-]])*NOTA[[#This Row],[DISC 2]])</f>
        <v/>
      </c>
      <c r="Z1063" s="51" t="str">
        <f>IF(NOTA[[#This Row],[JUMLAH]]="","",NOTA[[#This Row],[DISC 1-]]+NOTA[[#This Row],[DISC 2-]])</f>
        <v/>
      </c>
      <c r="AA1063" s="51" t="str">
        <f>IF(NOTA[[#This Row],[JUMLAH]]="","",NOTA[[#This Row],[JUMLAH]]-NOTA[[#This Row],[DISC]])</f>
        <v/>
      </c>
      <c r="AB1063" s="51"/>
      <c r="AC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3" s="51" t="str">
        <f>IF(OR(NOTA[[#This Row],[QTY]]="",NOTA[[#This Row],[HARGA SATUAN]]="",),"",NOTA[[#This Row],[QTY]]*NOTA[[#This Row],[HARGA SATUAN]])</f>
        <v/>
      </c>
      <c r="AG1063" s="40" t="str">
        <f ca="1">IF(NOTA[ID_H]="","",INDEX(NOTA[TANGGAL],MATCH(,INDIRECT(ADDRESS(ROW(NOTA[TANGGAL]),COLUMN(NOTA[TANGGAL]))&amp;":"&amp;ADDRESS(ROW(),COLUMN(NOTA[TANGGAL]))),-1)))</f>
        <v/>
      </c>
      <c r="AH1063" s="42" t="str">
        <f ca="1">IF(NOTA[[#This Row],[NAMA BARANG]]="","",INDEX(NOTA[SUPPLIER],MATCH(,INDIRECT(ADDRESS(ROW(NOTA[ID]),COLUMN(NOTA[ID]))&amp;":"&amp;ADDRESS(ROW(),COLUMN(NOTA[ID]))),-1)))</f>
        <v/>
      </c>
      <c r="AI1063" s="42" t="str">
        <f ca="1">IF(NOTA[[#This Row],[ID_H]]="","",IF(NOTA[[#This Row],[FAKTUR]]="",INDIRECT(ADDRESS(ROW()-1,COLUMN())),NOTA[[#This Row],[FAKTUR]]))</f>
        <v/>
      </c>
      <c r="AJ1063" s="39" t="str">
        <f ca="1">IF(NOTA[[#This Row],[ID]]="","",COUNTIF(NOTA[ID_H],NOTA[[#This Row],[ID_H]]))</f>
        <v/>
      </c>
      <c r="AK1063" s="39" t="str">
        <f ca="1">IF(NOTA[[#This Row],[TGL.NOTA]]="",IF(NOTA[[#This Row],[SUPPLIER_H]]="","",AK1062),MONTH(NOTA[[#This Row],[TGL.NOTA]]))</f>
        <v/>
      </c>
      <c r="AL1063" s="39" t="str">
        <f>LOWER(SUBSTITUTE(SUBSTITUTE(SUBSTITUTE(SUBSTITUTE(SUBSTITUTE(SUBSTITUTE(SUBSTITUTE(SUBSTITUTE(SUBSTITUTE(NOTA[NAMA BARANG]," ",),".",""),"-",""),"(",""),")",""),",",""),"/",""),"""",""),"+",""))</f>
        <v/>
      </c>
      <c r="AM10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3" s="39" t="str">
        <f>IF(NOTA[[#This Row],[CONCAT4]]="","",_xlfn.IFNA(MATCH(NOTA[[#This Row],[CONCAT4]],[2]!RAW[CONCAT_H],0),FALSE))</f>
        <v/>
      </c>
      <c r="AQ1063" s="39" t="str">
        <f>IF(NOTA[[#This Row],[CONCAT1]]="","",MATCH(NOTA[[#This Row],[CONCAT1]],[3]!db[NB NOTA_C],0))</f>
        <v/>
      </c>
      <c r="AR1063" s="39" t="str">
        <f>IF(NOTA[[#This Row],[QTY/ CTN]]="","",TRUE)</f>
        <v/>
      </c>
      <c r="AS1063" s="39" t="str">
        <f ca="1">IF(NOTA[[#This Row],[ID_H]]="","",IF(NOTA[[#This Row],[Column3]]=TRUE,NOTA[[#This Row],[QTY/ CTN]],INDEX([3]!db[QTY/ CTN],NOTA[[#This Row],[//DB]])))</f>
        <v/>
      </c>
      <c r="AT10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3" s="39" t="str">
        <f ca="1">IF(NOTA[[#This Row],[ID_H]]="","",MATCH(NOTA[[#This Row],[NB NOTA_C_QTY]],[4]!db[NB NOTA_C_QTY+F],0))</f>
        <v/>
      </c>
      <c r="AV1063" s="55" t="str">
        <f ca="1">IF(NOTA[[#This Row],[NB NOTA_C_QTY]]="","",ROW()-2)</f>
        <v/>
      </c>
    </row>
    <row r="1064" spans="1:48" ht="20.100000000000001" customHeight="1" x14ac:dyDescent="0.25">
      <c r="A10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39" t="str">
        <f>IF(NOTA[[#This Row],[ID_P]]="","",MATCH(NOTA[[#This Row],[ID_P]],[1]!B_MSK[N_ID],0))</f>
        <v/>
      </c>
      <c r="D1064" s="39" t="str">
        <f ca="1">IF(NOTA[[#This Row],[NAMA BARANG]]="","",INDEX(NOTA[ID],MATCH(,INDIRECT(ADDRESS(ROW(NOTA[ID]),COLUMN(NOTA[ID]))&amp;":"&amp;ADDRESS(ROW(),COLUMN(NOTA[ID]))),-1)))</f>
        <v/>
      </c>
      <c r="E1064" s="47"/>
      <c r="H1064" s="48"/>
      <c r="N1064" s="39"/>
      <c r="Q1064" s="43"/>
      <c r="R1064" s="49"/>
      <c r="S1064" s="50"/>
      <c r="U1064" s="51"/>
      <c r="V1064" s="46"/>
      <c r="W1064" s="51" t="str">
        <f>IF(NOTA[[#This Row],[HARGA/ CTN]]="",NOTA[[#This Row],[JUMLAH_H]],NOTA[[#This Row],[HARGA/ CTN]]*IF(NOTA[[#This Row],[C]]="",0,NOTA[[#This Row],[C]]))</f>
        <v/>
      </c>
      <c r="X1064" s="51" t="str">
        <f>IF(NOTA[[#This Row],[JUMLAH]]="","",NOTA[[#This Row],[JUMLAH]]*NOTA[[#This Row],[DISC 1]])</f>
        <v/>
      </c>
      <c r="Y1064" s="51" t="str">
        <f>IF(NOTA[[#This Row],[JUMLAH]]="","",(NOTA[[#This Row],[JUMLAH]]-NOTA[[#This Row],[DISC 1-]])*NOTA[[#This Row],[DISC 2]])</f>
        <v/>
      </c>
      <c r="Z1064" s="51" t="str">
        <f>IF(NOTA[[#This Row],[JUMLAH]]="","",NOTA[[#This Row],[DISC 1-]]+NOTA[[#This Row],[DISC 2-]])</f>
        <v/>
      </c>
      <c r="AA1064" s="51" t="str">
        <f>IF(NOTA[[#This Row],[JUMLAH]]="","",NOTA[[#This Row],[JUMLAH]]-NOTA[[#This Row],[DISC]])</f>
        <v/>
      </c>
      <c r="AB1064" s="51"/>
      <c r="AC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4" s="51" t="str">
        <f>IF(OR(NOTA[[#This Row],[QTY]]="",NOTA[[#This Row],[HARGA SATUAN]]="",),"",NOTA[[#This Row],[QTY]]*NOTA[[#This Row],[HARGA SATUAN]])</f>
        <v/>
      </c>
      <c r="AG1064" s="40" t="str">
        <f ca="1">IF(NOTA[ID_H]="","",INDEX(NOTA[TANGGAL],MATCH(,INDIRECT(ADDRESS(ROW(NOTA[TANGGAL]),COLUMN(NOTA[TANGGAL]))&amp;":"&amp;ADDRESS(ROW(),COLUMN(NOTA[TANGGAL]))),-1)))</f>
        <v/>
      </c>
      <c r="AH1064" s="42" t="str">
        <f ca="1">IF(NOTA[[#This Row],[NAMA BARANG]]="","",INDEX(NOTA[SUPPLIER],MATCH(,INDIRECT(ADDRESS(ROW(NOTA[ID]),COLUMN(NOTA[ID]))&amp;":"&amp;ADDRESS(ROW(),COLUMN(NOTA[ID]))),-1)))</f>
        <v/>
      </c>
      <c r="AI1064" s="42" t="str">
        <f ca="1">IF(NOTA[[#This Row],[ID_H]]="","",IF(NOTA[[#This Row],[FAKTUR]]="",INDIRECT(ADDRESS(ROW()-1,COLUMN())),NOTA[[#This Row],[FAKTUR]]))</f>
        <v/>
      </c>
      <c r="AJ1064" s="39" t="str">
        <f ca="1">IF(NOTA[[#This Row],[ID]]="","",COUNTIF(NOTA[ID_H],NOTA[[#This Row],[ID_H]]))</f>
        <v/>
      </c>
      <c r="AK1064" s="39" t="str">
        <f ca="1">IF(NOTA[[#This Row],[TGL.NOTA]]="",IF(NOTA[[#This Row],[SUPPLIER_H]]="","",AK1063),MONTH(NOTA[[#This Row],[TGL.NOTA]]))</f>
        <v/>
      </c>
      <c r="AL1064" s="39" t="str">
        <f>LOWER(SUBSTITUTE(SUBSTITUTE(SUBSTITUTE(SUBSTITUTE(SUBSTITUTE(SUBSTITUTE(SUBSTITUTE(SUBSTITUTE(SUBSTITUTE(NOTA[NAMA BARANG]," ",),".",""),"-",""),"(",""),")",""),",",""),"/",""),"""",""),"+",""))</f>
        <v/>
      </c>
      <c r="AM10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39" t="str">
        <f>IF(NOTA[[#This Row],[CONCAT4]]="","",_xlfn.IFNA(MATCH(NOTA[[#This Row],[CONCAT4]],[2]!RAW[CONCAT_H],0),FALSE))</f>
        <v/>
      </c>
      <c r="AQ1064" s="39" t="str">
        <f>IF(NOTA[[#This Row],[CONCAT1]]="","",MATCH(NOTA[[#This Row],[CONCAT1]],[3]!db[NB NOTA_C],0))</f>
        <v/>
      </c>
      <c r="AR1064" s="39" t="str">
        <f>IF(NOTA[[#This Row],[QTY/ CTN]]="","",TRUE)</f>
        <v/>
      </c>
      <c r="AS1064" s="39" t="str">
        <f ca="1">IF(NOTA[[#This Row],[ID_H]]="","",IF(NOTA[[#This Row],[Column3]]=TRUE,NOTA[[#This Row],[QTY/ CTN]],INDEX([3]!db[QTY/ CTN],NOTA[[#This Row],[//DB]])))</f>
        <v/>
      </c>
      <c r="AT10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4" s="39" t="str">
        <f ca="1">IF(NOTA[[#This Row],[ID_H]]="","",MATCH(NOTA[[#This Row],[NB NOTA_C_QTY]],[4]!db[NB NOTA_C_QTY+F],0))</f>
        <v/>
      </c>
      <c r="AV1064" s="55" t="str">
        <f ca="1">IF(NOTA[[#This Row],[NB NOTA_C_QTY]]="","",ROW()-2)</f>
        <v/>
      </c>
    </row>
    <row r="1065" spans="1:48" ht="20.100000000000001" customHeight="1" x14ac:dyDescent="0.25">
      <c r="A10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39" t="str">
        <f>IF(NOTA[[#This Row],[ID_P]]="","",MATCH(NOTA[[#This Row],[ID_P]],[1]!B_MSK[N_ID],0))</f>
        <v/>
      </c>
      <c r="D1065" s="39" t="str">
        <f ca="1">IF(NOTA[[#This Row],[NAMA BARANG]]="","",INDEX(NOTA[ID],MATCH(,INDIRECT(ADDRESS(ROW(NOTA[ID]),COLUMN(NOTA[ID]))&amp;":"&amp;ADDRESS(ROW(),COLUMN(NOTA[ID]))),-1)))</f>
        <v/>
      </c>
      <c r="E1065" s="47"/>
      <c r="H1065" s="48"/>
      <c r="N1065" s="39"/>
      <c r="Q1065" s="43"/>
      <c r="R1065" s="49"/>
      <c r="S1065" s="50"/>
      <c r="U1065" s="51"/>
      <c r="V1065" s="46"/>
      <c r="W1065" s="51" t="str">
        <f>IF(NOTA[[#This Row],[HARGA/ CTN]]="",NOTA[[#This Row],[JUMLAH_H]],NOTA[[#This Row],[HARGA/ CTN]]*IF(NOTA[[#This Row],[C]]="",0,NOTA[[#This Row],[C]]))</f>
        <v/>
      </c>
      <c r="X1065" s="51" t="str">
        <f>IF(NOTA[[#This Row],[JUMLAH]]="","",NOTA[[#This Row],[JUMLAH]]*NOTA[[#This Row],[DISC 1]])</f>
        <v/>
      </c>
      <c r="Y1065" s="51" t="str">
        <f>IF(NOTA[[#This Row],[JUMLAH]]="","",(NOTA[[#This Row],[JUMLAH]]-NOTA[[#This Row],[DISC 1-]])*NOTA[[#This Row],[DISC 2]])</f>
        <v/>
      </c>
      <c r="Z1065" s="51" t="str">
        <f>IF(NOTA[[#This Row],[JUMLAH]]="","",NOTA[[#This Row],[DISC 1-]]+NOTA[[#This Row],[DISC 2-]])</f>
        <v/>
      </c>
      <c r="AA1065" s="51" t="str">
        <f>IF(NOTA[[#This Row],[JUMLAH]]="","",NOTA[[#This Row],[JUMLAH]]-NOTA[[#This Row],[DISC]])</f>
        <v/>
      </c>
      <c r="AB1065" s="51"/>
      <c r="AC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5" s="51" t="str">
        <f>IF(OR(NOTA[[#This Row],[QTY]]="",NOTA[[#This Row],[HARGA SATUAN]]="",),"",NOTA[[#This Row],[QTY]]*NOTA[[#This Row],[HARGA SATUAN]])</f>
        <v/>
      </c>
      <c r="AG1065" s="40" t="str">
        <f ca="1">IF(NOTA[ID_H]="","",INDEX(NOTA[TANGGAL],MATCH(,INDIRECT(ADDRESS(ROW(NOTA[TANGGAL]),COLUMN(NOTA[TANGGAL]))&amp;":"&amp;ADDRESS(ROW(),COLUMN(NOTA[TANGGAL]))),-1)))</f>
        <v/>
      </c>
      <c r="AH1065" s="42" t="str">
        <f ca="1">IF(NOTA[[#This Row],[NAMA BARANG]]="","",INDEX(NOTA[SUPPLIER],MATCH(,INDIRECT(ADDRESS(ROW(NOTA[ID]),COLUMN(NOTA[ID]))&amp;":"&amp;ADDRESS(ROW(),COLUMN(NOTA[ID]))),-1)))</f>
        <v/>
      </c>
      <c r="AI1065" s="42" t="str">
        <f ca="1">IF(NOTA[[#This Row],[ID_H]]="","",IF(NOTA[[#This Row],[FAKTUR]]="",INDIRECT(ADDRESS(ROW()-1,COLUMN())),NOTA[[#This Row],[FAKTUR]]))</f>
        <v/>
      </c>
      <c r="AJ1065" s="39" t="str">
        <f ca="1">IF(NOTA[[#This Row],[ID]]="","",COUNTIF(NOTA[ID_H],NOTA[[#This Row],[ID_H]]))</f>
        <v/>
      </c>
      <c r="AK1065" s="39" t="str">
        <f ca="1">IF(NOTA[[#This Row],[TGL.NOTA]]="",IF(NOTA[[#This Row],[SUPPLIER_H]]="","",AK1064),MONTH(NOTA[[#This Row],[TGL.NOTA]]))</f>
        <v/>
      </c>
      <c r="AL1065" s="39" t="str">
        <f>LOWER(SUBSTITUTE(SUBSTITUTE(SUBSTITUTE(SUBSTITUTE(SUBSTITUTE(SUBSTITUTE(SUBSTITUTE(SUBSTITUTE(SUBSTITUTE(NOTA[NAMA BARANG]," ",),".",""),"-",""),"(",""),")",""),",",""),"/",""),"""",""),"+",""))</f>
        <v/>
      </c>
      <c r="AM10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39" t="str">
        <f>IF(NOTA[[#This Row],[CONCAT4]]="","",_xlfn.IFNA(MATCH(NOTA[[#This Row],[CONCAT4]],[2]!RAW[CONCAT_H],0),FALSE))</f>
        <v/>
      </c>
      <c r="AQ1065" s="39" t="str">
        <f>IF(NOTA[[#This Row],[CONCAT1]]="","",MATCH(NOTA[[#This Row],[CONCAT1]],[3]!db[NB NOTA_C],0))</f>
        <v/>
      </c>
      <c r="AR1065" s="39" t="str">
        <f>IF(NOTA[[#This Row],[QTY/ CTN]]="","",TRUE)</f>
        <v/>
      </c>
      <c r="AS1065" s="39" t="str">
        <f ca="1">IF(NOTA[[#This Row],[ID_H]]="","",IF(NOTA[[#This Row],[Column3]]=TRUE,NOTA[[#This Row],[QTY/ CTN]],INDEX([3]!db[QTY/ CTN],NOTA[[#This Row],[//DB]])))</f>
        <v/>
      </c>
      <c r="AT10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5" s="39" t="str">
        <f ca="1">IF(NOTA[[#This Row],[ID_H]]="","",MATCH(NOTA[[#This Row],[NB NOTA_C_QTY]],[4]!db[NB NOTA_C_QTY+F],0))</f>
        <v/>
      </c>
      <c r="AV1065" s="55" t="str">
        <f ca="1">IF(NOTA[[#This Row],[NB NOTA_C_QTY]]="","",ROW()-2)</f>
        <v/>
      </c>
    </row>
    <row r="1066" spans="1:48" ht="20.100000000000001" customHeight="1" x14ac:dyDescent="0.25">
      <c r="A10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39" t="str">
        <f>IF(NOTA[[#This Row],[ID_P]]="","",MATCH(NOTA[[#This Row],[ID_P]],[1]!B_MSK[N_ID],0))</f>
        <v/>
      </c>
      <c r="D1066" s="39" t="str">
        <f ca="1">IF(NOTA[[#This Row],[NAMA BARANG]]="","",INDEX(NOTA[ID],MATCH(,INDIRECT(ADDRESS(ROW(NOTA[ID]),COLUMN(NOTA[ID]))&amp;":"&amp;ADDRESS(ROW(),COLUMN(NOTA[ID]))),-1)))</f>
        <v/>
      </c>
      <c r="E1066" s="47"/>
      <c r="H1066" s="48"/>
      <c r="N1066" s="39"/>
      <c r="Q1066" s="43"/>
      <c r="R1066" s="49"/>
      <c r="S1066" s="50"/>
      <c r="U1066" s="51"/>
      <c r="V1066" s="46"/>
      <c r="W1066" s="51" t="str">
        <f>IF(NOTA[[#This Row],[HARGA/ CTN]]="",NOTA[[#This Row],[JUMLAH_H]],NOTA[[#This Row],[HARGA/ CTN]]*IF(NOTA[[#This Row],[C]]="",0,NOTA[[#This Row],[C]]))</f>
        <v/>
      </c>
      <c r="X1066" s="51" t="str">
        <f>IF(NOTA[[#This Row],[JUMLAH]]="","",NOTA[[#This Row],[JUMLAH]]*NOTA[[#This Row],[DISC 1]])</f>
        <v/>
      </c>
      <c r="Y1066" s="51" t="str">
        <f>IF(NOTA[[#This Row],[JUMLAH]]="","",(NOTA[[#This Row],[JUMLAH]]-NOTA[[#This Row],[DISC 1-]])*NOTA[[#This Row],[DISC 2]])</f>
        <v/>
      </c>
      <c r="Z1066" s="51" t="str">
        <f>IF(NOTA[[#This Row],[JUMLAH]]="","",NOTA[[#This Row],[DISC 1-]]+NOTA[[#This Row],[DISC 2-]])</f>
        <v/>
      </c>
      <c r="AA1066" s="51" t="str">
        <f>IF(NOTA[[#This Row],[JUMLAH]]="","",NOTA[[#This Row],[JUMLAH]]-NOTA[[#This Row],[DISC]])</f>
        <v/>
      </c>
      <c r="AB1066" s="51"/>
      <c r="AC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6" s="51" t="str">
        <f>IF(OR(NOTA[[#This Row],[QTY]]="",NOTA[[#This Row],[HARGA SATUAN]]="",),"",NOTA[[#This Row],[QTY]]*NOTA[[#This Row],[HARGA SATUAN]])</f>
        <v/>
      </c>
      <c r="AG1066" s="40" t="str">
        <f ca="1">IF(NOTA[ID_H]="","",INDEX(NOTA[TANGGAL],MATCH(,INDIRECT(ADDRESS(ROW(NOTA[TANGGAL]),COLUMN(NOTA[TANGGAL]))&amp;":"&amp;ADDRESS(ROW(),COLUMN(NOTA[TANGGAL]))),-1)))</f>
        <v/>
      </c>
      <c r="AH1066" s="42" t="str">
        <f ca="1">IF(NOTA[[#This Row],[NAMA BARANG]]="","",INDEX(NOTA[SUPPLIER],MATCH(,INDIRECT(ADDRESS(ROW(NOTA[ID]),COLUMN(NOTA[ID]))&amp;":"&amp;ADDRESS(ROW(),COLUMN(NOTA[ID]))),-1)))</f>
        <v/>
      </c>
      <c r="AI1066" s="42" t="str">
        <f ca="1">IF(NOTA[[#This Row],[ID_H]]="","",IF(NOTA[[#This Row],[FAKTUR]]="",INDIRECT(ADDRESS(ROW()-1,COLUMN())),NOTA[[#This Row],[FAKTUR]]))</f>
        <v/>
      </c>
      <c r="AJ1066" s="39" t="str">
        <f ca="1">IF(NOTA[[#This Row],[ID]]="","",COUNTIF(NOTA[ID_H],NOTA[[#This Row],[ID_H]]))</f>
        <v/>
      </c>
      <c r="AK1066" s="39" t="str">
        <f ca="1">IF(NOTA[[#This Row],[TGL.NOTA]]="",IF(NOTA[[#This Row],[SUPPLIER_H]]="","",AK1065),MONTH(NOTA[[#This Row],[TGL.NOTA]]))</f>
        <v/>
      </c>
      <c r="AL1066" s="39" t="str">
        <f>LOWER(SUBSTITUTE(SUBSTITUTE(SUBSTITUTE(SUBSTITUTE(SUBSTITUTE(SUBSTITUTE(SUBSTITUTE(SUBSTITUTE(SUBSTITUTE(NOTA[NAMA BARANG]," ",),".",""),"-",""),"(",""),")",""),",",""),"/",""),"""",""),"+",""))</f>
        <v/>
      </c>
      <c r="AM10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39" t="str">
        <f>IF(NOTA[[#This Row],[CONCAT4]]="","",_xlfn.IFNA(MATCH(NOTA[[#This Row],[CONCAT4]],[2]!RAW[CONCAT_H],0),FALSE))</f>
        <v/>
      </c>
      <c r="AQ1066" s="39" t="str">
        <f>IF(NOTA[[#This Row],[CONCAT1]]="","",MATCH(NOTA[[#This Row],[CONCAT1]],[3]!db[NB NOTA_C],0))</f>
        <v/>
      </c>
      <c r="AR1066" s="39" t="str">
        <f>IF(NOTA[[#This Row],[QTY/ CTN]]="","",TRUE)</f>
        <v/>
      </c>
      <c r="AS1066" s="39" t="str">
        <f ca="1">IF(NOTA[[#This Row],[ID_H]]="","",IF(NOTA[[#This Row],[Column3]]=TRUE,NOTA[[#This Row],[QTY/ CTN]],INDEX([3]!db[QTY/ CTN],NOTA[[#This Row],[//DB]])))</f>
        <v/>
      </c>
      <c r="AT10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6" s="39" t="str">
        <f ca="1">IF(NOTA[[#This Row],[ID_H]]="","",MATCH(NOTA[[#This Row],[NB NOTA_C_QTY]],[4]!db[NB NOTA_C_QTY+F],0))</f>
        <v/>
      </c>
      <c r="AV1066" s="55" t="str">
        <f ca="1">IF(NOTA[[#This Row],[NB NOTA_C_QTY]]="","",ROW()-2)</f>
        <v/>
      </c>
    </row>
    <row r="1067" spans="1:48" ht="20.100000000000001" customHeight="1" x14ac:dyDescent="0.25">
      <c r="A10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39" t="str">
        <f>IF(NOTA[[#This Row],[ID_P]]="","",MATCH(NOTA[[#This Row],[ID_P]],[1]!B_MSK[N_ID],0))</f>
        <v/>
      </c>
      <c r="D1067" s="39" t="str">
        <f ca="1">IF(NOTA[[#This Row],[NAMA BARANG]]="","",INDEX(NOTA[ID],MATCH(,INDIRECT(ADDRESS(ROW(NOTA[ID]),COLUMN(NOTA[ID]))&amp;":"&amp;ADDRESS(ROW(),COLUMN(NOTA[ID]))),-1)))</f>
        <v/>
      </c>
      <c r="E1067" s="47"/>
      <c r="H1067" s="48"/>
      <c r="N1067" s="39"/>
      <c r="Q1067" s="43"/>
      <c r="R1067" s="49"/>
      <c r="S1067" s="50"/>
      <c r="U1067" s="51"/>
      <c r="V1067" s="46"/>
      <c r="W1067" s="51" t="str">
        <f>IF(NOTA[[#This Row],[HARGA/ CTN]]="",NOTA[[#This Row],[JUMLAH_H]],NOTA[[#This Row],[HARGA/ CTN]]*IF(NOTA[[#This Row],[C]]="",0,NOTA[[#This Row],[C]]))</f>
        <v/>
      </c>
      <c r="X1067" s="51" t="str">
        <f>IF(NOTA[[#This Row],[JUMLAH]]="","",NOTA[[#This Row],[JUMLAH]]*NOTA[[#This Row],[DISC 1]])</f>
        <v/>
      </c>
      <c r="Y1067" s="51" t="str">
        <f>IF(NOTA[[#This Row],[JUMLAH]]="","",(NOTA[[#This Row],[JUMLAH]]-NOTA[[#This Row],[DISC 1-]])*NOTA[[#This Row],[DISC 2]])</f>
        <v/>
      </c>
      <c r="Z1067" s="51" t="str">
        <f>IF(NOTA[[#This Row],[JUMLAH]]="","",NOTA[[#This Row],[DISC 1-]]+NOTA[[#This Row],[DISC 2-]])</f>
        <v/>
      </c>
      <c r="AA1067" s="51" t="str">
        <f>IF(NOTA[[#This Row],[JUMLAH]]="","",NOTA[[#This Row],[JUMLAH]]-NOTA[[#This Row],[DISC]])</f>
        <v/>
      </c>
      <c r="AB1067" s="51"/>
      <c r="AC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51" t="str">
        <f>IF(OR(NOTA[[#This Row],[QTY]]="",NOTA[[#This Row],[HARGA SATUAN]]="",),"",NOTA[[#This Row],[QTY]]*NOTA[[#This Row],[HARGA SATUAN]])</f>
        <v/>
      </c>
      <c r="AG1067" s="40" t="str">
        <f ca="1">IF(NOTA[ID_H]="","",INDEX(NOTA[TANGGAL],MATCH(,INDIRECT(ADDRESS(ROW(NOTA[TANGGAL]),COLUMN(NOTA[TANGGAL]))&amp;":"&amp;ADDRESS(ROW(),COLUMN(NOTA[TANGGAL]))),-1)))</f>
        <v/>
      </c>
      <c r="AH1067" s="42" t="str">
        <f ca="1">IF(NOTA[[#This Row],[NAMA BARANG]]="","",INDEX(NOTA[SUPPLIER],MATCH(,INDIRECT(ADDRESS(ROW(NOTA[ID]),COLUMN(NOTA[ID]))&amp;":"&amp;ADDRESS(ROW(),COLUMN(NOTA[ID]))),-1)))</f>
        <v/>
      </c>
      <c r="AI1067" s="42" t="str">
        <f ca="1">IF(NOTA[[#This Row],[ID_H]]="","",IF(NOTA[[#This Row],[FAKTUR]]="",INDIRECT(ADDRESS(ROW()-1,COLUMN())),NOTA[[#This Row],[FAKTUR]]))</f>
        <v/>
      </c>
      <c r="AJ1067" s="39" t="str">
        <f ca="1">IF(NOTA[[#This Row],[ID]]="","",COUNTIF(NOTA[ID_H],NOTA[[#This Row],[ID_H]]))</f>
        <v/>
      </c>
      <c r="AK1067" s="39" t="str">
        <f ca="1">IF(NOTA[[#This Row],[TGL.NOTA]]="",IF(NOTA[[#This Row],[SUPPLIER_H]]="","",AK1066),MONTH(NOTA[[#This Row],[TGL.NOTA]]))</f>
        <v/>
      </c>
      <c r="AL1067" s="39" t="str">
        <f>LOWER(SUBSTITUTE(SUBSTITUTE(SUBSTITUTE(SUBSTITUTE(SUBSTITUTE(SUBSTITUTE(SUBSTITUTE(SUBSTITUTE(SUBSTITUTE(NOTA[NAMA BARANG]," ",),".",""),"-",""),"(",""),")",""),",",""),"/",""),"""",""),"+",""))</f>
        <v/>
      </c>
      <c r="AM10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7" s="39" t="str">
        <f>IF(NOTA[[#This Row],[CONCAT4]]="","",_xlfn.IFNA(MATCH(NOTA[[#This Row],[CONCAT4]],[2]!RAW[CONCAT_H],0),FALSE))</f>
        <v/>
      </c>
      <c r="AQ1067" s="39" t="str">
        <f>IF(NOTA[[#This Row],[CONCAT1]]="","",MATCH(NOTA[[#This Row],[CONCAT1]],[3]!db[NB NOTA_C],0))</f>
        <v/>
      </c>
      <c r="AR1067" s="39" t="str">
        <f>IF(NOTA[[#This Row],[QTY/ CTN]]="","",TRUE)</f>
        <v/>
      </c>
      <c r="AS1067" s="39" t="str">
        <f ca="1">IF(NOTA[[#This Row],[ID_H]]="","",IF(NOTA[[#This Row],[Column3]]=TRUE,NOTA[[#This Row],[QTY/ CTN]],INDEX([3]!db[QTY/ CTN],NOTA[[#This Row],[//DB]])))</f>
        <v/>
      </c>
      <c r="AT10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7" s="39" t="str">
        <f ca="1">IF(NOTA[[#This Row],[ID_H]]="","",MATCH(NOTA[[#This Row],[NB NOTA_C_QTY]],[4]!db[NB NOTA_C_QTY+F],0))</f>
        <v/>
      </c>
      <c r="AV1067" s="55" t="str">
        <f ca="1">IF(NOTA[[#This Row],[NB NOTA_C_QTY]]="","",ROW()-2)</f>
        <v/>
      </c>
    </row>
    <row r="1068" spans="1:48" ht="20.100000000000001" customHeight="1" x14ac:dyDescent="0.25">
      <c r="A10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8" s="39" t="str">
        <f>IF(NOTA[[#This Row],[ID_P]]="","",MATCH(NOTA[[#This Row],[ID_P]],[1]!B_MSK[N_ID],0))</f>
        <v/>
      </c>
      <c r="D1068" s="39" t="str">
        <f ca="1">IF(NOTA[[#This Row],[NAMA BARANG]]="","",INDEX(NOTA[ID],MATCH(,INDIRECT(ADDRESS(ROW(NOTA[ID]),COLUMN(NOTA[ID]))&amp;":"&amp;ADDRESS(ROW(),COLUMN(NOTA[ID]))),-1)))</f>
        <v/>
      </c>
      <c r="E1068" s="47"/>
      <c r="H1068" s="48"/>
      <c r="N1068" s="39"/>
      <c r="Q1068" s="43"/>
      <c r="R1068" s="49"/>
      <c r="S1068" s="50"/>
      <c r="U1068" s="51"/>
      <c r="V1068" s="46"/>
      <c r="W1068" s="51" t="str">
        <f>IF(NOTA[[#This Row],[HARGA/ CTN]]="",NOTA[[#This Row],[JUMLAH_H]],NOTA[[#This Row],[HARGA/ CTN]]*IF(NOTA[[#This Row],[C]]="",0,NOTA[[#This Row],[C]]))</f>
        <v/>
      </c>
      <c r="X1068" s="51" t="str">
        <f>IF(NOTA[[#This Row],[JUMLAH]]="","",NOTA[[#This Row],[JUMLAH]]*NOTA[[#This Row],[DISC 1]])</f>
        <v/>
      </c>
      <c r="Y1068" s="51" t="str">
        <f>IF(NOTA[[#This Row],[JUMLAH]]="","",(NOTA[[#This Row],[JUMLAH]]-NOTA[[#This Row],[DISC 1-]])*NOTA[[#This Row],[DISC 2]])</f>
        <v/>
      </c>
      <c r="Z1068" s="51" t="str">
        <f>IF(NOTA[[#This Row],[JUMLAH]]="","",NOTA[[#This Row],[DISC 1-]]+NOTA[[#This Row],[DISC 2-]])</f>
        <v/>
      </c>
      <c r="AA1068" s="51" t="str">
        <f>IF(NOTA[[#This Row],[JUMLAH]]="","",NOTA[[#This Row],[JUMLAH]]-NOTA[[#This Row],[DISC]])</f>
        <v/>
      </c>
      <c r="AB1068" s="51"/>
      <c r="AC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8" s="51" t="str">
        <f>IF(OR(NOTA[[#This Row],[QTY]]="",NOTA[[#This Row],[HARGA SATUAN]]="",),"",NOTA[[#This Row],[QTY]]*NOTA[[#This Row],[HARGA SATUAN]])</f>
        <v/>
      </c>
      <c r="AG1068" s="40" t="str">
        <f ca="1">IF(NOTA[ID_H]="","",INDEX(NOTA[TANGGAL],MATCH(,INDIRECT(ADDRESS(ROW(NOTA[TANGGAL]),COLUMN(NOTA[TANGGAL]))&amp;":"&amp;ADDRESS(ROW(),COLUMN(NOTA[TANGGAL]))),-1)))</f>
        <v/>
      </c>
      <c r="AH1068" s="42" t="str">
        <f ca="1">IF(NOTA[[#This Row],[NAMA BARANG]]="","",INDEX(NOTA[SUPPLIER],MATCH(,INDIRECT(ADDRESS(ROW(NOTA[ID]),COLUMN(NOTA[ID]))&amp;":"&amp;ADDRESS(ROW(),COLUMN(NOTA[ID]))),-1)))</f>
        <v/>
      </c>
      <c r="AI1068" s="42" t="str">
        <f ca="1">IF(NOTA[[#This Row],[ID_H]]="","",IF(NOTA[[#This Row],[FAKTUR]]="",INDIRECT(ADDRESS(ROW()-1,COLUMN())),NOTA[[#This Row],[FAKTUR]]))</f>
        <v/>
      </c>
      <c r="AJ1068" s="39" t="str">
        <f ca="1">IF(NOTA[[#This Row],[ID]]="","",COUNTIF(NOTA[ID_H],NOTA[[#This Row],[ID_H]]))</f>
        <v/>
      </c>
      <c r="AK1068" s="39" t="str">
        <f ca="1">IF(NOTA[[#This Row],[TGL.NOTA]]="",IF(NOTA[[#This Row],[SUPPLIER_H]]="","",AK1067),MONTH(NOTA[[#This Row],[TGL.NOTA]]))</f>
        <v/>
      </c>
      <c r="AL1068" s="39" t="str">
        <f>LOWER(SUBSTITUTE(SUBSTITUTE(SUBSTITUTE(SUBSTITUTE(SUBSTITUTE(SUBSTITUTE(SUBSTITUTE(SUBSTITUTE(SUBSTITUTE(NOTA[NAMA BARANG]," ",),".",""),"-",""),"(",""),")",""),",",""),"/",""),"""",""),"+",""))</f>
        <v/>
      </c>
      <c r="AM10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8" s="39" t="str">
        <f>IF(NOTA[[#This Row],[CONCAT4]]="","",_xlfn.IFNA(MATCH(NOTA[[#This Row],[CONCAT4]],[2]!RAW[CONCAT_H],0),FALSE))</f>
        <v/>
      </c>
      <c r="AQ1068" s="39" t="str">
        <f>IF(NOTA[[#This Row],[CONCAT1]]="","",MATCH(NOTA[[#This Row],[CONCAT1]],[3]!db[NB NOTA_C],0))</f>
        <v/>
      </c>
      <c r="AR1068" s="39" t="str">
        <f>IF(NOTA[[#This Row],[QTY/ CTN]]="","",TRUE)</f>
        <v/>
      </c>
      <c r="AS1068" s="39" t="str">
        <f ca="1">IF(NOTA[[#This Row],[ID_H]]="","",IF(NOTA[[#This Row],[Column3]]=TRUE,NOTA[[#This Row],[QTY/ CTN]],INDEX([3]!db[QTY/ CTN],NOTA[[#This Row],[//DB]])))</f>
        <v/>
      </c>
      <c r="AT10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8" s="39" t="str">
        <f ca="1">IF(NOTA[[#This Row],[ID_H]]="","",MATCH(NOTA[[#This Row],[NB NOTA_C_QTY]],[4]!db[NB NOTA_C_QTY+F],0))</f>
        <v/>
      </c>
      <c r="AV1068" s="55" t="str">
        <f ca="1">IF(NOTA[[#This Row],[NB NOTA_C_QTY]]="","",ROW()-2)</f>
        <v/>
      </c>
    </row>
    <row r="1069" spans="1:48" ht="20.100000000000001" customHeight="1" x14ac:dyDescent="0.25">
      <c r="A10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39" t="str">
        <f>IF(NOTA[[#This Row],[ID_P]]="","",MATCH(NOTA[[#This Row],[ID_P]],[1]!B_MSK[N_ID],0))</f>
        <v/>
      </c>
      <c r="D1069" s="39" t="str">
        <f ca="1">IF(NOTA[[#This Row],[NAMA BARANG]]="","",INDEX(NOTA[ID],MATCH(,INDIRECT(ADDRESS(ROW(NOTA[ID]),COLUMN(NOTA[ID]))&amp;":"&amp;ADDRESS(ROW(),COLUMN(NOTA[ID]))),-1)))</f>
        <v/>
      </c>
      <c r="E1069" s="47"/>
      <c r="H1069" s="48"/>
      <c r="N1069" s="39"/>
      <c r="Q1069" s="43"/>
      <c r="R1069" s="49"/>
      <c r="S1069" s="50"/>
      <c r="U1069" s="51"/>
      <c r="V1069" s="46"/>
      <c r="W1069" s="51" t="str">
        <f>IF(NOTA[[#This Row],[HARGA/ CTN]]="",NOTA[[#This Row],[JUMLAH_H]],NOTA[[#This Row],[HARGA/ CTN]]*IF(NOTA[[#This Row],[C]]="",0,NOTA[[#This Row],[C]]))</f>
        <v/>
      </c>
      <c r="X1069" s="51" t="str">
        <f>IF(NOTA[[#This Row],[JUMLAH]]="","",NOTA[[#This Row],[JUMLAH]]*NOTA[[#This Row],[DISC 1]])</f>
        <v/>
      </c>
      <c r="Y1069" s="51" t="str">
        <f>IF(NOTA[[#This Row],[JUMLAH]]="","",(NOTA[[#This Row],[JUMLAH]]-NOTA[[#This Row],[DISC 1-]])*NOTA[[#This Row],[DISC 2]])</f>
        <v/>
      </c>
      <c r="Z1069" s="51" t="str">
        <f>IF(NOTA[[#This Row],[JUMLAH]]="","",NOTA[[#This Row],[DISC 1-]]+NOTA[[#This Row],[DISC 2-]])</f>
        <v/>
      </c>
      <c r="AA1069" s="51" t="str">
        <f>IF(NOTA[[#This Row],[JUMLAH]]="","",NOTA[[#This Row],[JUMLAH]]-NOTA[[#This Row],[DISC]])</f>
        <v/>
      </c>
      <c r="AB1069" s="51"/>
      <c r="AC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51" t="str">
        <f>IF(OR(NOTA[[#This Row],[QTY]]="",NOTA[[#This Row],[HARGA SATUAN]]="",),"",NOTA[[#This Row],[QTY]]*NOTA[[#This Row],[HARGA SATUAN]])</f>
        <v/>
      </c>
      <c r="AG1069" s="40" t="str">
        <f ca="1">IF(NOTA[ID_H]="","",INDEX(NOTA[TANGGAL],MATCH(,INDIRECT(ADDRESS(ROW(NOTA[TANGGAL]),COLUMN(NOTA[TANGGAL]))&amp;":"&amp;ADDRESS(ROW(),COLUMN(NOTA[TANGGAL]))),-1)))</f>
        <v/>
      </c>
      <c r="AH1069" s="42" t="str">
        <f ca="1">IF(NOTA[[#This Row],[NAMA BARANG]]="","",INDEX(NOTA[SUPPLIER],MATCH(,INDIRECT(ADDRESS(ROW(NOTA[ID]),COLUMN(NOTA[ID]))&amp;":"&amp;ADDRESS(ROW(),COLUMN(NOTA[ID]))),-1)))</f>
        <v/>
      </c>
      <c r="AI1069" s="42" t="str">
        <f ca="1">IF(NOTA[[#This Row],[ID_H]]="","",IF(NOTA[[#This Row],[FAKTUR]]="",INDIRECT(ADDRESS(ROW()-1,COLUMN())),NOTA[[#This Row],[FAKTUR]]))</f>
        <v/>
      </c>
      <c r="AJ1069" s="39" t="str">
        <f ca="1">IF(NOTA[[#This Row],[ID]]="","",COUNTIF(NOTA[ID_H],NOTA[[#This Row],[ID_H]]))</f>
        <v/>
      </c>
      <c r="AK1069" s="39" t="str">
        <f ca="1">IF(NOTA[[#This Row],[TGL.NOTA]]="",IF(NOTA[[#This Row],[SUPPLIER_H]]="","",AK1068),MONTH(NOTA[[#This Row],[TGL.NOTA]]))</f>
        <v/>
      </c>
      <c r="AL1069" s="39" t="str">
        <f>LOWER(SUBSTITUTE(SUBSTITUTE(SUBSTITUTE(SUBSTITUTE(SUBSTITUTE(SUBSTITUTE(SUBSTITUTE(SUBSTITUTE(SUBSTITUTE(NOTA[NAMA BARANG]," ",),".",""),"-",""),"(",""),")",""),",",""),"/",""),"""",""),"+",""))</f>
        <v/>
      </c>
      <c r="AM10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39" t="str">
        <f>IF(NOTA[[#This Row],[CONCAT4]]="","",_xlfn.IFNA(MATCH(NOTA[[#This Row],[CONCAT4]],[2]!RAW[CONCAT_H],0),FALSE))</f>
        <v/>
      </c>
      <c r="AQ1069" s="39" t="str">
        <f>IF(NOTA[[#This Row],[CONCAT1]]="","",MATCH(NOTA[[#This Row],[CONCAT1]],[3]!db[NB NOTA_C],0))</f>
        <v/>
      </c>
      <c r="AR1069" s="39" t="str">
        <f>IF(NOTA[[#This Row],[QTY/ CTN]]="","",TRUE)</f>
        <v/>
      </c>
      <c r="AS1069" s="39" t="str">
        <f ca="1">IF(NOTA[[#This Row],[ID_H]]="","",IF(NOTA[[#This Row],[Column3]]=TRUE,NOTA[[#This Row],[QTY/ CTN]],INDEX([3]!db[QTY/ CTN],NOTA[[#This Row],[//DB]])))</f>
        <v/>
      </c>
      <c r="AT10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9" s="39" t="str">
        <f ca="1">IF(NOTA[[#This Row],[ID_H]]="","",MATCH(NOTA[[#This Row],[NB NOTA_C_QTY]],[4]!db[NB NOTA_C_QTY+F],0))</f>
        <v/>
      </c>
      <c r="AV1069" s="55" t="str">
        <f ca="1">IF(NOTA[[#This Row],[NB NOTA_C_QTY]]="","",ROW()-2)</f>
        <v/>
      </c>
    </row>
    <row r="1070" spans="1:48" ht="20.100000000000001" customHeight="1" x14ac:dyDescent="0.25">
      <c r="A10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0" s="39" t="str">
        <f>IF(NOTA[[#This Row],[ID_P]]="","",MATCH(NOTA[[#This Row],[ID_P]],[1]!B_MSK[N_ID],0))</f>
        <v/>
      </c>
      <c r="D1070" s="39" t="str">
        <f ca="1">IF(NOTA[[#This Row],[NAMA BARANG]]="","",INDEX(NOTA[ID],MATCH(,INDIRECT(ADDRESS(ROW(NOTA[ID]),COLUMN(NOTA[ID]))&amp;":"&amp;ADDRESS(ROW(),COLUMN(NOTA[ID]))),-1)))</f>
        <v/>
      </c>
      <c r="E1070" s="47"/>
      <c r="H1070" s="48"/>
      <c r="N1070" s="39"/>
      <c r="Q1070" s="43"/>
      <c r="R1070" s="49"/>
      <c r="S1070" s="50"/>
      <c r="U1070" s="51"/>
      <c r="V1070" s="46"/>
      <c r="W1070" s="51" t="str">
        <f>IF(NOTA[[#This Row],[HARGA/ CTN]]="",NOTA[[#This Row],[JUMLAH_H]],NOTA[[#This Row],[HARGA/ CTN]]*IF(NOTA[[#This Row],[C]]="",0,NOTA[[#This Row],[C]]))</f>
        <v/>
      </c>
      <c r="X1070" s="51" t="str">
        <f>IF(NOTA[[#This Row],[JUMLAH]]="","",NOTA[[#This Row],[JUMLAH]]*NOTA[[#This Row],[DISC 1]])</f>
        <v/>
      </c>
      <c r="Y1070" s="51" t="str">
        <f>IF(NOTA[[#This Row],[JUMLAH]]="","",(NOTA[[#This Row],[JUMLAH]]-NOTA[[#This Row],[DISC 1-]])*NOTA[[#This Row],[DISC 2]])</f>
        <v/>
      </c>
      <c r="Z1070" s="51" t="str">
        <f>IF(NOTA[[#This Row],[JUMLAH]]="","",NOTA[[#This Row],[DISC 1-]]+NOTA[[#This Row],[DISC 2-]])</f>
        <v/>
      </c>
      <c r="AA1070" s="51" t="str">
        <f>IF(NOTA[[#This Row],[JUMLAH]]="","",NOTA[[#This Row],[JUMLAH]]-NOTA[[#This Row],[DISC]])</f>
        <v/>
      </c>
      <c r="AB1070" s="51"/>
      <c r="AC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0" s="51" t="str">
        <f>IF(OR(NOTA[[#This Row],[QTY]]="",NOTA[[#This Row],[HARGA SATUAN]]="",),"",NOTA[[#This Row],[QTY]]*NOTA[[#This Row],[HARGA SATUAN]])</f>
        <v/>
      </c>
      <c r="AG1070" s="40" t="str">
        <f ca="1">IF(NOTA[ID_H]="","",INDEX(NOTA[TANGGAL],MATCH(,INDIRECT(ADDRESS(ROW(NOTA[TANGGAL]),COLUMN(NOTA[TANGGAL]))&amp;":"&amp;ADDRESS(ROW(),COLUMN(NOTA[TANGGAL]))),-1)))</f>
        <v/>
      </c>
      <c r="AH1070" s="42" t="str">
        <f ca="1">IF(NOTA[[#This Row],[NAMA BARANG]]="","",INDEX(NOTA[SUPPLIER],MATCH(,INDIRECT(ADDRESS(ROW(NOTA[ID]),COLUMN(NOTA[ID]))&amp;":"&amp;ADDRESS(ROW(),COLUMN(NOTA[ID]))),-1)))</f>
        <v/>
      </c>
      <c r="AI1070" s="42" t="str">
        <f ca="1">IF(NOTA[[#This Row],[ID_H]]="","",IF(NOTA[[#This Row],[FAKTUR]]="",INDIRECT(ADDRESS(ROW()-1,COLUMN())),NOTA[[#This Row],[FAKTUR]]))</f>
        <v/>
      </c>
      <c r="AJ1070" s="39" t="str">
        <f ca="1">IF(NOTA[[#This Row],[ID]]="","",COUNTIF(NOTA[ID_H],NOTA[[#This Row],[ID_H]]))</f>
        <v/>
      </c>
      <c r="AK1070" s="39" t="str">
        <f ca="1">IF(NOTA[[#This Row],[TGL.NOTA]]="",IF(NOTA[[#This Row],[SUPPLIER_H]]="","",AK1069),MONTH(NOTA[[#This Row],[TGL.NOTA]]))</f>
        <v/>
      </c>
      <c r="AL1070" s="39" t="str">
        <f>LOWER(SUBSTITUTE(SUBSTITUTE(SUBSTITUTE(SUBSTITUTE(SUBSTITUTE(SUBSTITUTE(SUBSTITUTE(SUBSTITUTE(SUBSTITUTE(NOTA[NAMA BARANG]," ",),".",""),"-",""),"(",""),")",""),",",""),"/",""),"""",""),"+",""))</f>
        <v/>
      </c>
      <c r="AM10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0" s="39" t="str">
        <f>IF(NOTA[[#This Row],[CONCAT4]]="","",_xlfn.IFNA(MATCH(NOTA[[#This Row],[CONCAT4]],[2]!RAW[CONCAT_H],0),FALSE))</f>
        <v/>
      </c>
      <c r="AQ1070" s="39" t="str">
        <f>IF(NOTA[[#This Row],[CONCAT1]]="","",MATCH(NOTA[[#This Row],[CONCAT1]],[3]!db[NB NOTA_C],0))</f>
        <v/>
      </c>
      <c r="AR1070" s="39" t="str">
        <f>IF(NOTA[[#This Row],[QTY/ CTN]]="","",TRUE)</f>
        <v/>
      </c>
      <c r="AS1070" s="39" t="str">
        <f ca="1">IF(NOTA[[#This Row],[ID_H]]="","",IF(NOTA[[#This Row],[Column3]]=TRUE,NOTA[[#This Row],[QTY/ CTN]],INDEX([3]!db[QTY/ CTN],NOTA[[#This Row],[//DB]])))</f>
        <v/>
      </c>
      <c r="AT10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0" s="39" t="str">
        <f ca="1">IF(NOTA[[#This Row],[ID_H]]="","",MATCH(NOTA[[#This Row],[NB NOTA_C_QTY]],[4]!db[NB NOTA_C_QTY+F],0))</f>
        <v/>
      </c>
      <c r="AV1070" s="55" t="str">
        <f ca="1">IF(NOTA[[#This Row],[NB NOTA_C_QTY]]="","",ROW()-2)</f>
        <v/>
      </c>
    </row>
    <row r="1071" spans="1:48" ht="20.100000000000001" customHeight="1" x14ac:dyDescent="0.25">
      <c r="A10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39" t="str">
        <f>IF(NOTA[[#This Row],[ID_P]]="","",MATCH(NOTA[[#This Row],[ID_P]],[1]!B_MSK[N_ID],0))</f>
        <v/>
      </c>
      <c r="D1071" s="39" t="str">
        <f ca="1">IF(NOTA[[#This Row],[NAMA BARANG]]="","",INDEX(NOTA[ID],MATCH(,INDIRECT(ADDRESS(ROW(NOTA[ID]),COLUMN(NOTA[ID]))&amp;":"&amp;ADDRESS(ROW(),COLUMN(NOTA[ID]))),-1)))</f>
        <v/>
      </c>
      <c r="E1071" s="47"/>
      <c r="H1071" s="48"/>
      <c r="N1071" s="39"/>
      <c r="Q1071" s="43"/>
      <c r="R1071" s="49"/>
      <c r="S1071" s="50"/>
      <c r="U1071" s="51"/>
      <c r="V1071" s="46"/>
      <c r="W1071" s="51" t="str">
        <f>IF(NOTA[[#This Row],[HARGA/ CTN]]="",NOTA[[#This Row],[JUMLAH_H]],NOTA[[#This Row],[HARGA/ CTN]]*IF(NOTA[[#This Row],[C]]="",0,NOTA[[#This Row],[C]]))</f>
        <v/>
      </c>
      <c r="X1071" s="51" t="str">
        <f>IF(NOTA[[#This Row],[JUMLAH]]="","",NOTA[[#This Row],[JUMLAH]]*NOTA[[#This Row],[DISC 1]])</f>
        <v/>
      </c>
      <c r="Y1071" s="51" t="str">
        <f>IF(NOTA[[#This Row],[JUMLAH]]="","",(NOTA[[#This Row],[JUMLAH]]-NOTA[[#This Row],[DISC 1-]])*NOTA[[#This Row],[DISC 2]])</f>
        <v/>
      </c>
      <c r="Z1071" s="51" t="str">
        <f>IF(NOTA[[#This Row],[JUMLAH]]="","",NOTA[[#This Row],[DISC 1-]]+NOTA[[#This Row],[DISC 2-]])</f>
        <v/>
      </c>
      <c r="AA1071" s="51" t="str">
        <f>IF(NOTA[[#This Row],[JUMLAH]]="","",NOTA[[#This Row],[JUMLAH]]-NOTA[[#This Row],[DISC]])</f>
        <v/>
      </c>
      <c r="AB1071" s="51"/>
      <c r="AC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1" s="51" t="str">
        <f>IF(OR(NOTA[[#This Row],[QTY]]="",NOTA[[#This Row],[HARGA SATUAN]]="",),"",NOTA[[#This Row],[QTY]]*NOTA[[#This Row],[HARGA SATUAN]])</f>
        <v/>
      </c>
      <c r="AG1071" s="40" t="str">
        <f ca="1">IF(NOTA[ID_H]="","",INDEX(NOTA[TANGGAL],MATCH(,INDIRECT(ADDRESS(ROW(NOTA[TANGGAL]),COLUMN(NOTA[TANGGAL]))&amp;":"&amp;ADDRESS(ROW(),COLUMN(NOTA[TANGGAL]))),-1)))</f>
        <v/>
      </c>
      <c r="AH1071" s="42" t="str">
        <f ca="1">IF(NOTA[[#This Row],[NAMA BARANG]]="","",INDEX(NOTA[SUPPLIER],MATCH(,INDIRECT(ADDRESS(ROW(NOTA[ID]),COLUMN(NOTA[ID]))&amp;":"&amp;ADDRESS(ROW(),COLUMN(NOTA[ID]))),-1)))</f>
        <v/>
      </c>
      <c r="AI1071" s="42" t="str">
        <f ca="1">IF(NOTA[[#This Row],[ID_H]]="","",IF(NOTA[[#This Row],[FAKTUR]]="",INDIRECT(ADDRESS(ROW()-1,COLUMN())),NOTA[[#This Row],[FAKTUR]]))</f>
        <v/>
      </c>
      <c r="AJ1071" s="39" t="str">
        <f ca="1">IF(NOTA[[#This Row],[ID]]="","",COUNTIF(NOTA[ID_H],NOTA[[#This Row],[ID_H]]))</f>
        <v/>
      </c>
      <c r="AK1071" s="39" t="str">
        <f ca="1">IF(NOTA[[#This Row],[TGL.NOTA]]="",IF(NOTA[[#This Row],[SUPPLIER_H]]="","",AK1070),MONTH(NOTA[[#This Row],[TGL.NOTA]]))</f>
        <v/>
      </c>
      <c r="AL1071" s="39" t="str">
        <f>LOWER(SUBSTITUTE(SUBSTITUTE(SUBSTITUTE(SUBSTITUTE(SUBSTITUTE(SUBSTITUTE(SUBSTITUTE(SUBSTITUTE(SUBSTITUTE(NOTA[NAMA BARANG]," ",),".",""),"-",""),"(",""),")",""),",",""),"/",""),"""",""),"+",""))</f>
        <v/>
      </c>
      <c r="AM10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39" t="str">
        <f>IF(NOTA[[#This Row],[CONCAT4]]="","",_xlfn.IFNA(MATCH(NOTA[[#This Row],[CONCAT4]],[2]!RAW[CONCAT_H],0),FALSE))</f>
        <v/>
      </c>
      <c r="AQ1071" s="39" t="str">
        <f>IF(NOTA[[#This Row],[CONCAT1]]="","",MATCH(NOTA[[#This Row],[CONCAT1]],[3]!db[NB NOTA_C],0))</f>
        <v/>
      </c>
      <c r="AR1071" s="39" t="str">
        <f>IF(NOTA[[#This Row],[QTY/ CTN]]="","",TRUE)</f>
        <v/>
      </c>
      <c r="AS1071" s="39" t="str">
        <f ca="1">IF(NOTA[[#This Row],[ID_H]]="","",IF(NOTA[[#This Row],[Column3]]=TRUE,NOTA[[#This Row],[QTY/ CTN]],INDEX([3]!db[QTY/ CTN],NOTA[[#This Row],[//DB]])))</f>
        <v/>
      </c>
      <c r="AT10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1" s="39" t="str">
        <f ca="1">IF(NOTA[[#This Row],[ID_H]]="","",MATCH(NOTA[[#This Row],[NB NOTA_C_QTY]],[4]!db[NB NOTA_C_QTY+F],0))</f>
        <v/>
      </c>
      <c r="AV1071" s="55" t="str">
        <f ca="1">IF(NOTA[[#This Row],[NB NOTA_C_QTY]]="","",ROW()-2)</f>
        <v/>
      </c>
    </row>
    <row r="1072" spans="1:48" ht="20.100000000000001" customHeight="1" x14ac:dyDescent="0.25">
      <c r="A10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39" t="str">
        <f>IF(NOTA[[#This Row],[ID_P]]="","",MATCH(NOTA[[#This Row],[ID_P]],[1]!B_MSK[N_ID],0))</f>
        <v/>
      </c>
      <c r="D1072" s="39" t="str">
        <f ca="1">IF(NOTA[[#This Row],[NAMA BARANG]]="","",INDEX(NOTA[ID],MATCH(,INDIRECT(ADDRESS(ROW(NOTA[ID]),COLUMN(NOTA[ID]))&amp;":"&amp;ADDRESS(ROW(),COLUMN(NOTA[ID]))),-1)))</f>
        <v/>
      </c>
      <c r="E1072" s="47"/>
      <c r="H1072" s="48"/>
      <c r="N1072" s="39"/>
      <c r="Q1072" s="43"/>
      <c r="R1072" s="49"/>
      <c r="S1072" s="50"/>
      <c r="U1072" s="51"/>
      <c r="V1072" s="46"/>
      <c r="W1072" s="51" t="str">
        <f>IF(NOTA[[#This Row],[HARGA/ CTN]]="",NOTA[[#This Row],[JUMLAH_H]],NOTA[[#This Row],[HARGA/ CTN]]*IF(NOTA[[#This Row],[C]]="",0,NOTA[[#This Row],[C]]))</f>
        <v/>
      </c>
      <c r="X1072" s="51" t="str">
        <f>IF(NOTA[[#This Row],[JUMLAH]]="","",NOTA[[#This Row],[JUMLAH]]*NOTA[[#This Row],[DISC 1]])</f>
        <v/>
      </c>
      <c r="Y1072" s="51" t="str">
        <f>IF(NOTA[[#This Row],[JUMLAH]]="","",(NOTA[[#This Row],[JUMLAH]]-NOTA[[#This Row],[DISC 1-]])*NOTA[[#This Row],[DISC 2]])</f>
        <v/>
      </c>
      <c r="Z1072" s="51" t="str">
        <f>IF(NOTA[[#This Row],[JUMLAH]]="","",NOTA[[#This Row],[DISC 1-]]+NOTA[[#This Row],[DISC 2-]])</f>
        <v/>
      </c>
      <c r="AA1072" s="51" t="str">
        <f>IF(NOTA[[#This Row],[JUMLAH]]="","",NOTA[[#This Row],[JUMLAH]]-NOTA[[#This Row],[DISC]])</f>
        <v/>
      </c>
      <c r="AB1072" s="51"/>
      <c r="AC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51" t="str">
        <f>IF(OR(NOTA[[#This Row],[QTY]]="",NOTA[[#This Row],[HARGA SATUAN]]="",),"",NOTA[[#This Row],[QTY]]*NOTA[[#This Row],[HARGA SATUAN]])</f>
        <v/>
      </c>
      <c r="AG1072" s="40" t="str">
        <f ca="1">IF(NOTA[ID_H]="","",INDEX(NOTA[TANGGAL],MATCH(,INDIRECT(ADDRESS(ROW(NOTA[TANGGAL]),COLUMN(NOTA[TANGGAL]))&amp;":"&amp;ADDRESS(ROW(),COLUMN(NOTA[TANGGAL]))),-1)))</f>
        <v/>
      </c>
      <c r="AH1072" s="42" t="str">
        <f ca="1">IF(NOTA[[#This Row],[NAMA BARANG]]="","",INDEX(NOTA[SUPPLIER],MATCH(,INDIRECT(ADDRESS(ROW(NOTA[ID]),COLUMN(NOTA[ID]))&amp;":"&amp;ADDRESS(ROW(),COLUMN(NOTA[ID]))),-1)))</f>
        <v/>
      </c>
      <c r="AI1072" s="42" t="str">
        <f ca="1">IF(NOTA[[#This Row],[ID_H]]="","",IF(NOTA[[#This Row],[FAKTUR]]="",INDIRECT(ADDRESS(ROW()-1,COLUMN())),NOTA[[#This Row],[FAKTUR]]))</f>
        <v/>
      </c>
      <c r="AJ1072" s="39" t="str">
        <f ca="1">IF(NOTA[[#This Row],[ID]]="","",COUNTIF(NOTA[ID_H],NOTA[[#This Row],[ID_H]]))</f>
        <v/>
      </c>
      <c r="AK1072" s="39" t="str">
        <f ca="1">IF(NOTA[[#This Row],[TGL.NOTA]]="",IF(NOTA[[#This Row],[SUPPLIER_H]]="","",AK1071),MONTH(NOTA[[#This Row],[TGL.NOTA]]))</f>
        <v/>
      </c>
      <c r="AL1072" s="39" t="str">
        <f>LOWER(SUBSTITUTE(SUBSTITUTE(SUBSTITUTE(SUBSTITUTE(SUBSTITUTE(SUBSTITUTE(SUBSTITUTE(SUBSTITUTE(SUBSTITUTE(NOTA[NAMA BARANG]," ",),".",""),"-",""),"(",""),")",""),",",""),"/",""),"""",""),"+",""))</f>
        <v/>
      </c>
      <c r="AM10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39" t="str">
        <f>IF(NOTA[[#This Row],[CONCAT4]]="","",_xlfn.IFNA(MATCH(NOTA[[#This Row],[CONCAT4]],[2]!RAW[CONCAT_H],0),FALSE))</f>
        <v/>
      </c>
      <c r="AQ1072" s="39" t="str">
        <f>IF(NOTA[[#This Row],[CONCAT1]]="","",MATCH(NOTA[[#This Row],[CONCAT1]],[3]!db[NB NOTA_C],0))</f>
        <v/>
      </c>
      <c r="AR1072" s="39" t="str">
        <f>IF(NOTA[[#This Row],[QTY/ CTN]]="","",TRUE)</f>
        <v/>
      </c>
      <c r="AS1072" s="39" t="str">
        <f ca="1">IF(NOTA[[#This Row],[ID_H]]="","",IF(NOTA[[#This Row],[Column3]]=TRUE,NOTA[[#This Row],[QTY/ CTN]],INDEX([3]!db[QTY/ CTN],NOTA[[#This Row],[//DB]])))</f>
        <v/>
      </c>
      <c r="AT10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2" s="39" t="str">
        <f ca="1">IF(NOTA[[#This Row],[ID_H]]="","",MATCH(NOTA[[#This Row],[NB NOTA_C_QTY]],[4]!db[NB NOTA_C_QTY+F],0))</f>
        <v/>
      </c>
      <c r="AV1072" s="55" t="str">
        <f ca="1">IF(NOTA[[#This Row],[NB NOTA_C_QTY]]="","",ROW()-2)</f>
        <v/>
      </c>
    </row>
    <row r="1073" spans="1:48" ht="20.100000000000001" customHeight="1" x14ac:dyDescent="0.25">
      <c r="A10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3" s="39" t="str">
        <f>IF(NOTA[[#This Row],[ID_P]]="","",MATCH(NOTA[[#This Row],[ID_P]],[1]!B_MSK[N_ID],0))</f>
        <v/>
      </c>
      <c r="D1073" s="39" t="str">
        <f ca="1">IF(NOTA[[#This Row],[NAMA BARANG]]="","",INDEX(NOTA[ID],MATCH(,INDIRECT(ADDRESS(ROW(NOTA[ID]),COLUMN(NOTA[ID]))&amp;":"&amp;ADDRESS(ROW(),COLUMN(NOTA[ID]))),-1)))</f>
        <v/>
      </c>
      <c r="E1073" s="47"/>
      <c r="H1073" s="48"/>
      <c r="N1073" s="39"/>
      <c r="Q1073" s="43"/>
      <c r="R1073" s="49"/>
      <c r="S1073" s="50"/>
      <c r="U1073" s="51"/>
      <c r="V1073" s="46"/>
      <c r="W1073" s="51" t="str">
        <f>IF(NOTA[[#This Row],[HARGA/ CTN]]="",NOTA[[#This Row],[JUMLAH_H]],NOTA[[#This Row],[HARGA/ CTN]]*IF(NOTA[[#This Row],[C]]="",0,NOTA[[#This Row],[C]]))</f>
        <v/>
      </c>
      <c r="X1073" s="51" t="str">
        <f>IF(NOTA[[#This Row],[JUMLAH]]="","",NOTA[[#This Row],[JUMLAH]]*NOTA[[#This Row],[DISC 1]])</f>
        <v/>
      </c>
      <c r="Y1073" s="51" t="str">
        <f>IF(NOTA[[#This Row],[JUMLAH]]="","",(NOTA[[#This Row],[JUMLAH]]-NOTA[[#This Row],[DISC 1-]])*NOTA[[#This Row],[DISC 2]])</f>
        <v/>
      </c>
      <c r="Z1073" s="51" t="str">
        <f>IF(NOTA[[#This Row],[JUMLAH]]="","",NOTA[[#This Row],[DISC 1-]]+NOTA[[#This Row],[DISC 2-]])</f>
        <v/>
      </c>
      <c r="AA1073" s="51" t="str">
        <f>IF(NOTA[[#This Row],[JUMLAH]]="","",NOTA[[#This Row],[JUMLAH]]-NOTA[[#This Row],[DISC]])</f>
        <v/>
      </c>
      <c r="AB1073" s="51"/>
      <c r="AC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3" s="51" t="str">
        <f>IF(OR(NOTA[[#This Row],[QTY]]="",NOTA[[#This Row],[HARGA SATUAN]]="",),"",NOTA[[#This Row],[QTY]]*NOTA[[#This Row],[HARGA SATUAN]])</f>
        <v/>
      </c>
      <c r="AG1073" s="40" t="str">
        <f ca="1">IF(NOTA[ID_H]="","",INDEX(NOTA[TANGGAL],MATCH(,INDIRECT(ADDRESS(ROW(NOTA[TANGGAL]),COLUMN(NOTA[TANGGAL]))&amp;":"&amp;ADDRESS(ROW(),COLUMN(NOTA[TANGGAL]))),-1)))</f>
        <v/>
      </c>
      <c r="AH1073" s="42" t="str">
        <f ca="1">IF(NOTA[[#This Row],[NAMA BARANG]]="","",INDEX(NOTA[SUPPLIER],MATCH(,INDIRECT(ADDRESS(ROW(NOTA[ID]),COLUMN(NOTA[ID]))&amp;":"&amp;ADDRESS(ROW(),COLUMN(NOTA[ID]))),-1)))</f>
        <v/>
      </c>
      <c r="AI1073" s="42" t="str">
        <f ca="1">IF(NOTA[[#This Row],[ID_H]]="","",IF(NOTA[[#This Row],[FAKTUR]]="",INDIRECT(ADDRESS(ROW()-1,COLUMN())),NOTA[[#This Row],[FAKTUR]]))</f>
        <v/>
      </c>
      <c r="AJ1073" s="39" t="str">
        <f ca="1">IF(NOTA[[#This Row],[ID]]="","",COUNTIF(NOTA[ID_H],NOTA[[#This Row],[ID_H]]))</f>
        <v/>
      </c>
      <c r="AK1073" s="39" t="str">
        <f ca="1">IF(NOTA[[#This Row],[TGL.NOTA]]="",IF(NOTA[[#This Row],[SUPPLIER_H]]="","",AK1072),MONTH(NOTA[[#This Row],[TGL.NOTA]]))</f>
        <v/>
      </c>
      <c r="AL1073" s="39" t="str">
        <f>LOWER(SUBSTITUTE(SUBSTITUTE(SUBSTITUTE(SUBSTITUTE(SUBSTITUTE(SUBSTITUTE(SUBSTITUTE(SUBSTITUTE(SUBSTITUTE(NOTA[NAMA BARANG]," ",),".",""),"-",""),"(",""),")",""),",",""),"/",""),"""",""),"+",""))</f>
        <v/>
      </c>
      <c r="AM10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3" s="39" t="str">
        <f>IF(NOTA[[#This Row],[CONCAT4]]="","",_xlfn.IFNA(MATCH(NOTA[[#This Row],[CONCAT4]],[2]!RAW[CONCAT_H],0),FALSE))</f>
        <v/>
      </c>
      <c r="AQ1073" s="39" t="str">
        <f>IF(NOTA[[#This Row],[CONCAT1]]="","",MATCH(NOTA[[#This Row],[CONCAT1]],[3]!db[NB NOTA_C],0))</f>
        <v/>
      </c>
      <c r="AR1073" s="39" t="str">
        <f>IF(NOTA[[#This Row],[QTY/ CTN]]="","",TRUE)</f>
        <v/>
      </c>
      <c r="AS1073" s="39" t="str">
        <f ca="1">IF(NOTA[[#This Row],[ID_H]]="","",IF(NOTA[[#This Row],[Column3]]=TRUE,NOTA[[#This Row],[QTY/ CTN]],INDEX([3]!db[QTY/ CTN],NOTA[[#This Row],[//DB]])))</f>
        <v/>
      </c>
      <c r="AT10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3" s="39" t="str">
        <f ca="1">IF(NOTA[[#This Row],[ID_H]]="","",MATCH(NOTA[[#This Row],[NB NOTA_C_QTY]],[4]!db[NB NOTA_C_QTY+F],0))</f>
        <v/>
      </c>
      <c r="AV1073" s="55" t="str">
        <f ca="1">IF(NOTA[[#This Row],[NB NOTA_C_QTY]]="","",ROW()-2)</f>
        <v/>
      </c>
    </row>
    <row r="1074" spans="1:48" ht="20.100000000000001" customHeight="1" x14ac:dyDescent="0.25">
      <c r="A10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39" t="str">
        <f>IF(NOTA[[#This Row],[ID_P]]="","",MATCH(NOTA[[#This Row],[ID_P]],[1]!B_MSK[N_ID],0))</f>
        <v/>
      </c>
      <c r="D1074" s="39" t="str">
        <f ca="1">IF(NOTA[[#This Row],[NAMA BARANG]]="","",INDEX(NOTA[ID],MATCH(,INDIRECT(ADDRESS(ROW(NOTA[ID]),COLUMN(NOTA[ID]))&amp;":"&amp;ADDRESS(ROW(),COLUMN(NOTA[ID]))),-1)))</f>
        <v/>
      </c>
      <c r="E1074" s="47"/>
      <c r="H1074" s="48"/>
      <c r="N1074" s="39"/>
      <c r="Q1074" s="43"/>
      <c r="R1074" s="49"/>
      <c r="S1074" s="50"/>
      <c r="U1074" s="51"/>
      <c r="V1074" s="46"/>
      <c r="W1074" s="51" t="str">
        <f>IF(NOTA[[#This Row],[HARGA/ CTN]]="",NOTA[[#This Row],[JUMLAH_H]],NOTA[[#This Row],[HARGA/ CTN]]*IF(NOTA[[#This Row],[C]]="",0,NOTA[[#This Row],[C]]))</f>
        <v/>
      </c>
      <c r="X1074" s="51" t="str">
        <f>IF(NOTA[[#This Row],[JUMLAH]]="","",NOTA[[#This Row],[JUMLAH]]*NOTA[[#This Row],[DISC 1]])</f>
        <v/>
      </c>
      <c r="Y1074" s="51" t="str">
        <f>IF(NOTA[[#This Row],[JUMLAH]]="","",(NOTA[[#This Row],[JUMLAH]]-NOTA[[#This Row],[DISC 1-]])*NOTA[[#This Row],[DISC 2]])</f>
        <v/>
      </c>
      <c r="Z1074" s="51" t="str">
        <f>IF(NOTA[[#This Row],[JUMLAH]]="","",NOTA[[#This Row],[DISC 1-]]+NOTA[[#This Row],[DISC 2-]])</f>
        <v/>
      </c>
      <c r="AA1074" s="51" t="str">
        <f>IF(NOTA[[#This Row],[JUMLAH]]="","",NOTA[[#This Row],[JUMLAH]]-NOTA[[#This Row],[DISC]])</f>
        <v/>
      </c>
      <c r="AB1074" s="51"/>
      <c r="AC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4" s="51" t="str">
        <f>IF(OR(NOTA[[#This Row],[QTY]]="",NOTA[[#This Row],[HARGA SATUAN]]="",),"",NOTA[[#This Row],[QTY]]*NOTA[[#This Row],[HARGA SATUAN]])</f>
        <v/>
      </c>
      <c r="AG1074" s="40" t="str">
        <f ca="1">IF(NOTA[ID_H]="","",INDEX(NOTA[TANGGAL],MATCH(,INDIRECT(ADDRESS(ROW(NOTA[TANGGAL]),COLUMN(NOTA[TANGGAL]))&amp;":"&amp;ADDRESS(ROW(),COLUMN(NOTA[TANGGAL]))),-1)))</f>
        <v/>
      </c>
      <c r="AH1074" s="42" t="str">
        <f ca="1">IF(NOTA[[#This Row],[NAMA BARANG]]="","",INDEX(NOTA[SUPPLIER],MATCH(,INDIRECT(ADDRESS(ROW(NOTA[ID]),COLUMN(NOTA[ID]))&amp;":"&amp;ADDRESS(ROW(),COLUMN(NOTA[ID]))),-1)))</f>
        <v/>
      </c>
      <c r="AI1074" s="42" t="str">
        <f ca="1">IF(NOTA[[#This Row],[ID_H]]="","",IF(NOTA[[#This Row],[FAKTUR]]="",INDIRECT(ADDRESS(ROW()-1,COLUMN())),NOTA[[#This Row],[FAKTUR]]))</f>
        <v/>
      </c>
      <c r="AJ1074" s="39" t="str">
        <f ca="1">IF(NOTA[[#This Row],[ID]]="","",COUNTIF(NOTA[ID_H],NOTA[[#This Row],[ID_H]]))</f>
        <v/>
      </c>
      <c r="AK1074" s="39" t="str">
        <f ca="1">IF(NOTA[[#This Row],[TGL.NOTA]]="",IF(NOTA[[#This Row],[SUPPLIER_H]]="","",AK1073),MONTH(NOTA[[#This Row],[TGL.NOTA]]))</f>
        <v/>
      </c>
      <c r="AL1074" s="39" t="str">
        <f>LOWER(SUBSTITUTE(SUBSTITUTE(SUBSTITUTE(SUBSTITUTE(SUBSTITUTE(SUBSTITUTE(SUBSTITUTE(SUBSTITUTE(SUBSTITUTE(NOTA[NAMA BARANG]," ",),".",""),"-",""),"(",""),")",""),",",""),"/",""),"""",""),"+",""))</f>
        <v/>
      </c>
      <c r="AM10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39" t="str">
        <f>IF(NOTA[[#This Row],[CONCAT4]]="","",_xlfn.IFNA(MATCH(NOTA[[#This Row],[CONCAT4]],[2]!RAW[CONCAT_H],0),FALSE))</f>
        <v/>
      </c>
      <c r="AQ1074" s="39" t="str">
        <f>IF(NOTA[[#This Row],[CONCAT1]]="","",MATCH(NOTA[[#This Row],[CONCAT1]],[3]!db[NB NOTA_C],0))</f>
        <v/>
      </c>
      <c r="AR1074" s="39" t="str">
        <f>IF(NOTA[[#This Row],[QTY/ CTN]]="","",TRUE)</f>
        <v/>
      </c>
      <c r="AS1074" s="39" t="str">
        <f ca="1">IF(NOTA[[#This Row],[ID_H]]="","",IF(NOTA[[#This Row],[Column3]]=TRUE,NOTA[[#This Row],[QTY/ CTN]],INDEX([3]!db[QTY/ CTN],NOTA[[#This Row],[//DB]])))</f>
        <v/>
      </c>
      <c r="AT10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4" s="39" t="str">
        <f ca="1">IF(NOTA[[#This Row],[ID_H]]="","",MATCH(NOTA[[#This Row],[NB NOTA_C_QTY]],[4]!db[NB NOTA_C_QTY+F],0))</f>
        <v/>
      </c>
      <c r="AV1074" s="55" t="str">
        <f ca="1">IF(NOTA[[#This Row],[NB NOTA_C_QTY]]="","",ROW()-2)</f>
        <v/>
      </c>
    </row>
    <row r="1075" spans="1:48" ht="20.100000000000001" customHeight="1" x14ac:dyDescent="0.25">
      <c r="A10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39" t="str">
        <f>IF(NOTA[[#This Row],[ID_P]]="","",MATCH(NOTA[[#This Row],[ID_P]],[1]!B_MSK[N_ID],0))</f>
        <v/>
      </c>
      <c r="D1075" s="39" t="str">
        <f ca="1">IF(NOTA[[#This Row],[NAMA BARANG]]="","",INDEX(NOTA[ID],MATCH(,INDIRECT(ADDRESS(ROW(NOTA[ID]),COLUMN(NOTA[ID]))&amp;":"&amp;ADDRESS(ROW(),COLUMN(NOTA[ID]))),-1)))</f>
        <v/>
      </c>
      <c r="E1075" s="47"/>
      <c r="H1075" s="48"/>
      <c r="N1075" s="39"/>
      <c r="Q1075" s="43"/>
      <c r="R1075" s="49"/>
      <c r="S1075" s="50"/>
      <c r="U1075" s="51"/>
      <c r="V1075" s="46"/>
      <c r="W1075" s="51" t="str">
        <f>IF(NOTA[[#This Row],[HARGA/ CTN]]="",NOTA[[#This Row],[JUMLAH_H]],NOTA[[#This Row],[HARGA/ CTN]]*IF(NOTA[[#This Row],[C]]="",0,NOTA[[#This Row],[C]]))</f>
        <v/>
      </c>
      <c r="X1075" s="51" t="str">
        <f>IF(NOTA[[#This Row],[JUMLAH]]="","",NOTA[[#This Row],[JUMLAH]]*NOTA[[#This Row],[DISC 1]])</f>
        <v/>
      </c>
      <c r="Y1075" s="51" t="str">
        <f>IF(NOTA[[#This Row],[JUMLAH]]="","",(NOTA[[#This Row],[JUMLAH]]-NOTA[[#This Row],[DISC 1-]])*NOTA[[#This Row],[DISC 2]])</f>
        <v/>
      </c>
      <c r="Z1075" s="51" t="str">
        <f>IF(NOTA[[#This Row],[JUMLAH]]="","",NOTA[[#This Row],[DISC 1-]]+NOTA[[#This Row],[DISC 2-]])</f>
        <v/>
      </c>
      <c r="AA1075" s="51" t="str">
        <f>IF(NOTA[[#This Row],[JUMLAH]]="","",NOTA[[#This Row],[JUMLAH]]-NOTA[[#This Row],[DISC]])</f>
        <v/>
      </c>
      <c r="AB1075" s="51"/>
      <c r="AC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5" s="51" t="str">
        <f>IF(OR(NOTA[[#This Row],[QTY]]="",NOTA[[#This Row],[HARGA SATUAN]]="",),"",NOTA[[#This Row],[QTY]]*NOTA[[#This Row],[HARGA SATUAN]])</f>
        <v/>
      </c>
      <c r="AG1075" s="40" t="str">
        <f ca="1">IF(NOTA[ID_H]="","",INDEX(NOTA[TANGGAL],MATCH(,INDIRECT(ADDRESS(ROW(NOTA[TANGGAL]),COLUMN(NOTA[TANGGAL]))&amp;":"&amp;ADDRESS(ROW(),COLUMN(NOTA[TANGGAL]))),-1)))</f>
        <v/>
      </c>
      <c r="AH1075" s="42" t="str">
        <f ca="1">IF(NOTA[[#This Row],[NAMA BARANG]]="","",INDEX(NOTA[SUPPLIER],MATCH(,INDIRECT(ADDRESS(ROW(NOTA[ID]),COLUMN(NOTA[ID]))&amp;":"&amp;ADDRESS(ROW(),COLUMN(NOTA[ID]))),-1)))</f>
        <v/>
      </c>
      <c r="AI1075" s="42" t="str">
        <f ca="1">IF(NOTA[[#This Row],[ID_H]]="","",IF(NOTA[[#This Row],[FAKTUR]]="",INDIRECT(ADDRESS(ROW()-1,COLUMN())),NOTA[[#This Row],[FAKTUR]]))</f>
        <v/>
      </c>
      <c r="AJ1075" s="39" t="str">
        <f ca="1">IF(NOTA[[#This Row],[ID]]="","",COUNTIF(NOTA[ID_H],NOTA[[#This Row],[ID_H]]))</f>
        <v/>
      </c>
      <c r="AK1075" s="39" t="str">
        <f ca="1">IF(NOTA[[#This Row],[TGL.NOTA]]="",IF(NOTA[[#This Row],[SUPPLIER_H]]="","",AK1074),MONTH(NOTA[[#This Row],[TGL.NOTA]]))</f>
        <v/>
      </c>
      <c r="AL1075" s="39" t="str">
        <f>LOWER(SUBSTITUTE(SUBSTITUTE(SUBSTITUTE(SUBSTITUTE(SUBSTITUTE(SUBSTITUTE(SUBSTITUTE(SUBSTITUTE(SUBSTITUTE(NOTA[NAMA BARANG]," ",),".",""),"-",""),"(",""),")",""),",",""),"/",""),"""",""),"+",""))</f>
        <v/>
      </c>
      <c r="AM10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39" t="str">
        <f>IF(NOTA[[#This Row],[CONCAT4]]="","",_xlfn.IFNA(MATCH(NOTA[[#This Row],[CONCAT4]],[2]!RAW[CONCAT_H],0),FALSE))</f>
        <v/>
      </c>
      <c r="AQ1075" s="39" t="str">
        <f>IF(NOTA[[#This Row],[CONCAT1]]="","",MATCH(NOTA[[#This Row],[CONCAT1]],[3]!db[NB NOTA_C],0))</f>
        <v/>
      </c>
      <c r="AR1075" s="39" t="str">
        <f>IF(NOTA[[#This Row],[QTY/ CTN]]="","",TRUE)</f>
        <v/>
      </c>
      <c r="AS1075" s="39" t="str">
        <f ca="1">IF(NOTA[[#This Row],[ID_H]]="","",IF(NOTA[[#This Row],[Column3]]=TRUE,NOTA[[#This Row],[QTY/ CTN]],INDEX([3]!db[QTY/ CTN],NOTA[[#This Row],[//DB]])))</f>
        <v/>
      </c>
      <c r="AT10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5" s="39" t="str">
        <f ca="1">IF(NOTA[[#This Row],[ID_H]]="","",MATCH(NOTA[[#This Row],[NB NOTA_C_QTY]],[4]!db[NB NOTA_C_QTY+F],0))</f>
        <v/>
      </c>
      <c r="AV1075" s="55" t="str">
        <f ca="1">IF(NOTA[[#This Row],[NB NOTA_C_QTY]]="","",ROW()-2)</f>
        <v/>
      </c>
    </row>
    <row r="1076" spans="1:48" ht="20.100000000000001" customHeight="1" x14ac:dyDescent="0.25">
      <c r="A10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39" t="str">
        <f>IF(NOTA[[#This Row],[ID_P]]="","",MATCH(NOTA[[#This Row],[ID_P]],[1]!B_MSK[N_ID],0))</f>
        <v/>
      </c>
      <c r="D1076" s="39" t="str">
        <f ca="1">IF(NOTA[[#This Row],[NAMA BARANG]]="","",INDEX(NOTA[ID],MATCH(,INDIRECT(ADDRESS(ROW(NOTA[ID]),COLUMN(NOTA[ID]))&amp;":"&amp;ADDRESS(ROW(),COLUMN(NOTA[ID]))),-1)))</f>
        <v/>
      </c>
      <c r="E1076" s="47"/>
      <c r="H1076" s="48"/>
      <c r="N1076" s="39"/>
      <c r="Q1076" s="43"/>
      <c r="R1076" s="49"/>
      <c r="S1076" s="50"/>
      <c r="U1076" s="51"/>
      <c r="V1076" s="46"/>
      <c r="W1076" s="51" t="str">
        <f>IF(NOTA[[#This Row],[HARGA/ CTN]]="",NOTA[[#This Row],[JUMLAH_H]],NOTA[[#This Row],[HARGA/ CTN]]*IF(NOTA[[#This Row],[C]]="",0,NOTA[[#This Row],[C]]))</f>
        <v/>
      </c>
      <c r="X1076" s="51" t="str">
        <f>IF(NOTA[[#This Row],[JUMLAH]]="","",NOTA[[#This Row],[JUMLAH]]*NOTA[[#This Row],[DISC 1]])</f>
        <v/>
      </c>
      <c r="Y1076" s="51" t="str">
        <f>IF(NOTA[[#This Row],[JUMLAH]]="","",(NOTA[[#This Row],[JUMLAH]]-NOTA[[#This Row],[DISC 1-]])*NOTA[[#This Row],[DISC 2]])</f>
        <v/>
      </c>
      <c r="Z1076" s="51" t="str">
        <f>IF(NOTA[[#This Row],[JUMLAH]]="","",NOTA[[#This Row],[DISC 1-]]+NOTA[[#This Row],[DISC 2-]])</f>
        <v/>
      </c>
      <c r="AA1076" s="51" t="str">
        <f>IF(NOTA[[#This Row],[JUMLAH]]="","",NOTA[[#This Row],[JUMLAH]]-NOTA[[#This Row],[DISC]])</f>
        <v/>
      </c>
      <c r="AB1076" s="51"/>
      <c r="AC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6" s="51" t="str">
        <f>IF(OR(NOTA[[#This Row],[QTY]]="",NOTA[[#This Row],[HARGA SATUAN]]="",),"",NOTA[[#This Row],[QTY]]*NOTA[[#This Row],[HARGA SATUAN]])</f>
        <v/>
      </c>
      <c r="AG1076" s="40" t="str">
        <f ca="1">IF(NOTA[ID_H]="","",INDEX(NOTA[TANGGAL],MATCH(,INDIRECT(ADDRESS(ROW(NOTA[TANGGAL]),COLUMN(NOTA[TANGGAL]))&amp;":"&amp;ADDRESS(ROW(),COLUMN(NOTA[TANGGAL]))),-1)))</f>
        <v/>
      </c>
      <c r="AH1076" s="42" t="str">
        <f ca="1">IF(NOTA[[#This Row],[NAMA BARANG]]="","",INDEX(NOTA[SUPPLIER],MATCH(,INDIRECT(ADDRESS(ROW(NOTA[ID]),COLUMN(NOTA[ID]))&amp;":"&amp;ADDRESS(ROW(),COLUMN(NOTA[ID]))),-1)))</f>
        <v/>
      </c>
      <c r="AI1076" s="42" t="str">
        <f ca="1">IF(NOTA[[#This Row],[ID_H]]="","",IF(NOTA[[#This Row],[FAKTUR]]="",INDIRECT(ADDRESS(ROW()-1,COLUMN())),NOTA[[#This Row],[FAKTUR]]))</f>
        <v/>
      </c>
      <c r="AJ1076" s="39" t="str">
        <f ca="1">IF(NOTA[[#This Row],[ID]]="","",COUNTIF(NOTA[ID_H],NOTA[[#This Row],[ID_H]]))</f>
        <v/>
      </c>
      <c r="AK1076" s="39" t="str">
        <f ca="1">IF(NOTA[[#This Row],[TGL.NOTA]]="",IF(NOTA[[#This Row],[SUPPLIER_H]]="","",AK1075),MONTH(NOTA[[#This Row],[TGL.NOTA]]))</f>
        <v/>
      </c>
      <c r="AL1076" s="39" t="str">
        <f>LOWER(SUBSTITUTE(SUBSTITUTE(SUBSTITUTE(SUBSTITUTE(SUBSTITUTE(SUBSTITUTE(SUBSTITUTE(SUBSTITUTE(SUBSTITUTE(NOTA[NAMA BARANG]," ",),".",""),"-",""),"(",""),")",""),",",""),"/",""),"""",""),"+",""))</f>
        <v/>
      </c>
      <c r="AM10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39" t="str">
        <f>IF(NOTA[[#This Row],[CONCAT4]]="","",_xlfn.IFNA(MATCH(NOTA[[#This Row],[CONCAT4]],[2]!RAW[CONCAT_H],0),FALSE))</f>
        <v/>
      </c>
      <c r="AQ1076" s="39" t="str">
        <f>IF(NOTA[[#This Row],[CONCAT1]]="","",MATCH(NOTA[[#This Row],[CONCAT1]],[3]!db[NB NOTA_C],0))</f>
        <v/>
      </c>
      <c r="AR1076" s="39" t="str">
        <f>IF(NOTA[[#This Row],[QTY/ CTN]]="","",TRUE)</f>
        <v/>
      </c>
      <c r="AS1076" s="39" t="str">
        <f ca="1">IF(NOTA[[#This Row],[ID_H]]="","",IF(NOTA[[#This Row],[Column3]]=TRUE,NOTA[[#This Row],[QTY/ CTN]],INDEX([3]!db[QTY/ CTN],NOTA[[#This Row],[//DB]])))</f>
        <v/>
      </c>
      <c r="AT10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6" s="39" t="str">
        <f ca="1">IF(NOTA[[#This Row],[ID_H]]="","",MATCH(NOTA[[#This Row],[NB NOTA_C_QTY]],[4]!db[NB NOTA_C_QTY+F],0))</f>
        <v/>
      </c>
      <c r="AV1076" s="55" t="str">
        <f ca="1">IF(NOTA[[#This Row],[NB NOTA_C_QTY]]="","",ROW()-2)</f>
        <v/>
      </c>
    </row>
    <row r="1077" spans="1:48" ht="20.100000000000001" customHeight="1" x14ac:dyDescent="0.25">
      <c r="A10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39" t="str">
        <f>IF(NOTA[[#This Row],[ID_P]]="","",MATCH(NOTA[[#This Row],[ID_P]],[1]!B_MSK[N_ID],0))</f>
        <v/>
      </c>
      <c r="D1077" s="39" t="str">
        <f ca="1">IF(NOTA[[#This Row],[NAMA BARANG]]="","",INDEX(NOTA[ID],MATCH(,INDIRECT(ADDRESS(ROW(NOTA[ID]),COLUMN(NOTA[ID]))&amp;":"&amp;ADDRESS(ROW(),COLUMN(NOTA[ID]))),-1)))</f>
        <v/>
      </c>
      <c r="E1077" s="47"/>
      <c r="H1077" s="48"/>
      <c r="N1077" s="39"/>
      <c r="Q1077" s="43"/>
      <c r="R1077" s="49"/>
      <c r="S1077" s="50"/>
      <c r="U1077" s="51"/>
      <c r="V1077" s="46"/>
      <c r="W1077" s="51" t="str">
        <f>IF(NOTA[[#This Row],[HARGA/ CTN]]="",NOTA[[#This Row],[JUMLAH_H]],NOTA[[#This Row],[HARGA/ CTN]]*IF(NOTA[[#This Row],[C]]="",0,NOTA[[#This Row],[C]]))</f>
        <v/>
      </c>
      <c r="X1077" s="51" t="str">
        <f>IF(NOTA[[#This Row],[JUMLAH]]="","",NOTA[[#This Row],[JUMLAH]]*NOTA[[#This Row],[DISC 1]])</f>
        <v/>
      </c>
      <c r="Y1077" s="51" t="str">
        <f>IF(NOTA[[#This Row],[JUMLAH]]="","",(NOTA[[#This Row],[JUMLAH]]-NOTA[[#This Row],[DISC 1-]])*NOTA[[#This Row],[DISC 2]])</f>
        <v/>
      </c>
      <c r="Z1077" s="51" t="str">
        <f>IF(NOTA[[#This Row],[JUMLAH]]="","",NOTA[[#This Row],[DISC 1-]]+NOTA[[#This Row],[DISC 2-]])</f>
        <v/>
      </c>
      <c r="AA1077" s="51" t="str">
        <f>IF(NOTA[[#This Row],[JUMLAH]]="","",NOTA[[#This Row],[JUMLAH]]-NOTA[[#This Row],[DISC]])</f>
        <v/>
      </c>
      <c r="AB1077" s="51"/>
      <c r="AC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7" s="51" t="str">
        <f>IF(OR(NOTA[[#This Row],[QTY]]="",NOTA[[#This Row],[HARGA SATUAN]]="",),"",NOTA[[#This Row],[QTY]]*NOTA[[#This Row],[HARGA SATUAN]])</f>
        <v/>
      </c>
      <c r="AG1077" s="40" t="str">
        <f ca="1">IF(NOTA[ID_H]="","",INDEX(NOTA[TANGGAL],MATCH(,INDIRECT(ADDRESS(ROW(NOTA[TANGGAL]),COLUMN(NOTA[TANGGAL]))&amp;":"&amp;ADDRESS(ROW(),COLUMN(NOTA[TANGGAL]))),-1)))</f>
        <v/>
      </c>
      <c r="AH1077" s="42" t="str">
        <f ca="1">IF(NOTA[[#This Row],[NAMA BARANG]]="","",INDEX(NOTA[SUPPLIER],MATCH(,INDIRECT(ADDRESS(ROW(NOTA[ID]),COLUMN(NOTA[ID]))&amp;":"&amp;ADDRESS(ROW(),COLUMN(NOTA[ID]))),-1)))</f>
        <v/>
      </c>
      <c r="AI1077" s="42" t="str">
        <f ca="1">IF(NOTA[[#This Row],[ID_H]]="","",IF(NOTA[[#This Row],[FAKTUR]]="",INDIRECT(ADDRESS(ROW()-1,COLUMN())),NOTA[[#This Row],[FAKTUR]]))</f>
        <v/>
      </c>
      <c r="AJ1077" s="39" t="str">
        <f ca="1">IF(NOTA[[#This Row],[ID]]="","",COUNTIF(NOTA[ID_H],NOTA[[#This Row],[ID_H]]))</f>
        <v/>
      </c>
      <c r="AK1077" s="39" t="str">
        <f ca="1">IF(NOTA[[#This Row],[TGL.NOTA]]="",IF(NOTA[[#This Row],[SUPPLIER_H]]="","",AK1076),MONTH(NOTA[[#This Row],[TGL.NOTA]]))</f>
        <v/>
      </c>
      <c r="AL1077" s="39" t="str">
        <f>LOWER(SUBSTITUTE(SUBSTITUTE(SUBSTITUTE(SUBSTITUTE(SUBSTITUTE(SUBSTITUTE(SUBSTITUTE(SUBSTITUTE(SUBSTITUTE(NOTA[NAMA BARANG]," ",),".",""),"-",""),"(",""),")",""),",",""),"/",""),"""",""),"+",""))</f>
        <v/>
      </c>
      <c r="AM10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39" t="str">
        <f>IF(NOTA[[#This Row],[CONCAT4]]="","",_xlfn.IFNA(MATCH(NOTA[[#This Row],[CONCAT4]],[2]!RAW[CONCAT_H],0),FALSE))</f>
        <v/>
      </c>
      <c r="AQ1077" s="39" t="str">
        <f>IF(NOTA[[#This Row],[CONCAT1]]="","",MATCH(NOTA[[#This Row],[CONCAT1]],[3]!db[NB NOTA_C],0))</f>
        <v/>
      </c>
      <c r="AR1077" s="39" t="str">
        <f>IF(NOTA[[#This Row],[QTY/ CTN]]="","",TRUE)</f>
        <v/>
      </c>
      <c r="AS1077" s="39" t="str">
        <f ca="1">IF(NOTA[[#This Row],[ID_H]]="","",IF(NOTA[[#This Row],[Column3]]=TRUE,NOTA[[#This Row],[QTY/ CTN]],INDEX([3]!db[QTY/ CTN],NOTA[[#This Row],[//DB]])))</f>
        <v/>
      </c>
      <c r="AT10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7" s="39" t="str">
        <f ca="1">IF(NOTA[[#This Row],[ID_H]]="","",MATCH(NOTA[[#This Row],[NB NOTA_C_QTY]],[4]!db[NB NOTA_C_QTY+F],0))</f>
        <v/>
      </c>
      <c r="AV1077" s="55" t="str">
        <f ca="1">IF(NOTA[[#This Row],[NB NOTA_C_QTY]]="","",ROW()-2)</f>
        <v/>
      </c>
    </row>
    <row r="1078" spans="1:48" ht="20.100000000000001" customHeight="1" x14ac:dyDescent="0.25">
      <c r="A10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39" t="str">
        <f>IF(NOTA[[#This Row],[ID_P]]="","",MATCH(NOTA[[#This Row],[ID_P]],[1]!B_MSK[N_ID],0))</f>
        <v/>
      </c>
      <c r="D1078" s="39" t="str">
        <f ca="1">IF(NOTA[[#This Row],[NAMA BARANG]]="","",INDEX(NOTA[ID],MATCH(,INDIRECT(ADDRESS(ROW(NOTA[ID]),COLUMN(NOTA[ID]))&amp;":"&amp;ADDRESS(ROW(),COLUMN(NOTA[ID]))),-1)))</f>
        <v/>
      </c>
      <c r="E1078" s="47"/>
      <c r="H1078" s="48"/>
      <c r="N1078" s="39"/>
      <c r="Q1078" s="43"/>
      <c r="R1078" s="49"/>
      <c r="S1078" s="50"/>
      <c r="U1078" s="51"/>
      <c r="V1078" s="46"/>
      <c r="W1078" s="51" t="str">
        <f>IF(NOTA[[#This Row],[HARGA/ CTN]]="",NOTA[[#This Row],[JUMLAH_H]],NOTA[[#This Row],[HARGA/ CTN]]*IF(NOTA[[#This Row],[C]]="",0,NOTA[[#This Row],[C]]))</f>
        <v/>
      </c>
      <c r="X1078" s="51" t="str">
        <f>IF(NOTA[[#This Row],[JUMLAH]]="","",NOTA[[#This Row],[JUMLAH]]*NOTA[[#This Row],[DISC 1]])</f>
        <v/>
      </c>
      <c r="Y1078" s="51" t="str">
        <f>IF(NOTA[[#This Row],[JUMLAH]]="","",(NOTA[[#This Row],[JUMLAH]]-NOTA[[#This Row],[DISC 1-]])*NOTA[[#This Row],[DISC 2]])</f>
        <v/>
      </c>
      <c r="Z1078" s="51" t="str">
        <f>IF(NOTA[[#This Row],[JUMLAH]]="","",NOTA[[#This Row],[DISC 1-]]+NOTA[[#This Row],[DISC 2-]])</f>
        <v/>
      </c>
      <c r="AA1078" s="51" t="str">
        <f>IF(NOTA[[#This Row],[JUMLAH]]="","",NOTA[[#This Row],[JUMLAH]]-NOTA[[#This Row],[DISC]])</f>
        <v/>
      </c>
      <c r="AB1078" s="51"/>
      <c r="AC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8" s="51" t="str">
        <f>IF(OR(NOTA[[#This Row],[QTY]]="",NOTA[[#This Row],[HARGA SATUAN]]="",),"",NOTA[[#This Row],[QTY]]*NOTA[[#This Row],[HARGA SATUAN]])</f>
        <v/>
      </c>
      <c r="AG1078" s="40" t="str">
        <f ca="1">IF(NOTA[ID_H]="","",INDEX(NOTA[TANGGAL],MATCH(,INDIRECT(ADDRESS(ROW(NOTA[TANGGAL]),COLUMN(NOTA[TANGGAL]))&amp;":"&amp;ADDRESS(ROW(),COLUMN(NOTA[TANGGAL]))),-1)))</f>
        <v/>
      </c>
      <c r="AH1078" s="42" t="str">
        <f ca="1">IF(NOTA[[#This Row],[NAMA BARANG]]="","",INDEX(NOTA[SUPPLIER],MATCH(,INDIRECT(ADDRESS(ROW(NOTA[ID]),COLUMN(NOTA[ID]))&amp;":"&amp;ADDRESS(ROW(),COLUMN(NOTA[ID]))),-1)))</f>
        <v/>
      </c>
      <c r="AI1078" s="42" t="str">
        <f ca="1">IF(NOTA[[#This Row],[ID_H]]="","",IF(NOTA[[#This Row],[FAKTUR]]="",INDIRECT(ADDRESS(ROW()-1,COLUMN())),NOTA[[#This Row],[FAKTUR]]))</f>
        <v/>
      </c>
      <c r="AJ1078" s="39" t="str">
        <f ca="1">IF(NOTA[[#This Row],[ID]]="","",COUNTIF(NOTA[ID_H],NOTA[[#This Row],[ID_H]]))</f>
        <v/>
      </c>
      <c r="AK1078" s="39" t="str">
        <f ca="1">IF(NOTA[[#This Row],[TGL.NOTA]]="",IF(NOTA[[#This Row],[SUPPLIER_H]]="","",AK1077),MONTH(NOTA[[#This Row],[TGL.NOTA]]))</f>
        <v/>
      </c>
      <c r="AL1078" s="39" t="str">
        <f>LOWER(SUBSTITUTE(SUBSTITUTE(SUBSTITUTE(SUBSTITUTE(SUBSTITUTE(SUBSTITUTE(SUBSTITUTE(SUBSTITUTE(SUBSTITUTE(NOTA[NAMA BARANG]," ",),".",""),"-",""),"(",""),")",""),",",""),"/",""),"""",""),"+",""))</f>
        <v/>
      </c>
      <c r="AM10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39" t="str">
        <f>IF(NOTA[[#This Row],[CONCAT4]]="","",_xlfn.IFNA(MATCH(NOTA[[#This Row],[CONCAT4]],[2]!RAW[CONCAT_H],0),FALSE))</f>
        <v/>
      </c>
      <c r="AQ1078" s="39" t="str">
        <f>IF(NOTA[[#This Row],[CONCAT1]]="","",MATCH(NOTA[[#This Row],[CONCAT1]],[3]!db[NB NOTA_C],0))</f>
        <v/>
      </c>
      <c r="AR1078" s="39" t="str">
        <f>IF(NOTA[[#This Row],[QTY/ CTN]]="","",TRUE)</f>
        <v/>
      </c>
      <c r="AS1078" s="39" t="str">
        <f ca="1">IF(NOTA[[#This Row],[ID_H]]="","",IF(NOTA[[#This Row],[Column3]]=TRUE,NOTA[[#This Row],[QTY/ CTN]],INDEX([3]!db[QTY/ CTN],NOTA[[#This Row],[//DB]])))</f>
        <v/>
      </c>
      <c r="AT10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8" s="39" t="str">
        <f ca="1">IF(NOTA[[#This Row],[ID_H]]="","",MATCH(NOTA[[#This Row],[NB NOTA_C_QTY]],[4]!db[NB NOTA_C_QTY+F],0))</f>
        <v/>
      </c>
      <c r="AV1078" s="55" t="str">
        <f ca="1">IF(NOTA[[#This Row],[NB NOTA_C_QTY]]="","",ROW()-2)</f>
        <v/>
      </c>
    </row>
    <row r="1079" spans="1:48" ht="20.100000000000001" customHeight="1" x14ac:dyDescent="0.25">
      <c r="A10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39" t="str">
        <f>IF(NOTA[[#This Row],[ID_P]]="","",MATCH(NOTA[[#This Row],[ID_P]],[1]!B_MSK[N_ID],0))</f>
        <v/>
      </c>
      <c r="D1079" s="39" t="str">
        <f ca="1">IF(NOTA[[#This Row],[NAMA BARANG]]="","",INDEX(NOTA[ID],MATCH(,INDIRECT(ADDRESS(ROW(NOTA[ID]),COLUMN(NOTA[ID]))&amp;":"&amp;ADDRESS(ROW(),COLUMN(NOTA[ID]))),-1)))</f>
        <v/>
      </c>
      <c r="E1079" s="47"/>
      <c r="H1079" s="48"/>
      <c r="N1079" s="39"/>
      <c r="Q1079" s="43"/>
      <c r="R1079" s="49"/>
      <c r="S1079" s="50"/>
      <c r="U1079" s="51"/>
      <c r="V1079" s="46"/>
      <c r="W1079" s="51" t="str">
        <f>IF(NOTA[[#This Row],[HARGA/ CTN]]="",NOTA[[#This Row],[JUMLAH_H]],NOTA[[#This Row],[HARGA/ CTN]]*IF(NOTA[[#This Row],[C]]="",0,NOTA[[#This Row],[C]]))</f>
        <v/>
      </c>
      <c r="X1079" s="51" t="str">
        <f>IF(NOTA[[#This Row],[JUMLAH]]="","",NOTA[[#This Row],[JUMLAH]]*NOTA[[#This Row],[DISC 1]])</f>
        <v/>
      </c>
      <c r="Y1079" s="51" t="str">
        <f>IF(NOTA[[#This Row],[JUMLAH]]="","",(NOTA[[#This Row],[JUMLAH]]-NOTA[[#This Row],[DISC 1-]])*NOTA[[#This Row],[DISC 2]])</f>
        <v/>
      </c>
      <c r="Z1079" s="51" t="str">
        <f>IF(NOTA[[#This Row],[JUMLAH]]="","",NOTA[[#This Row],[DISC 1-]]+NOTA[[#This Row],[DISC 2-]])</f>
        <v/>
      </c>
      <c r="AA1079" s="51" t="str">
        <f>IF(NOTA[[#This Row],[JUMLAH]]="","",NOTA[[#This Row],[JUMLAH]]-NOTA[[#This Row],[DISC]])</f>
        <v/>
      </c>
      <c r="AB1079" s="51"/>
      <c r="AC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9" s="51" t="str">
        <f>IF(OR(NOTA[[#This Row],[QTY]]="",NOTA[[#This Row],[HARGA SATUAN]]="",),"",NOTA[[#This Row],[QTY]]*NOTA[[#This Row],[HARGA SATUAN]])</f>
        <v/>
      </c>
      <c r="AG1079" s="40" t="str">
        <f ca="1">IF(NOTA[ID_H]="","",INDEX(NOTA[TANGGAL],MATCH(,INDIRECT(ADDRESS(ROW(NOTA[TANGGAL]),COLUMN(NOTA[TANGGAL]))&amp;":"&amp;ADDRESS(ROW(),COLUMN(NOTA[TANGGAL]))),-1)))</f>
        <v/>
      </c>
      <c r="AH1079" s="42" t="str">
        <f ca="1">IF(NOTA[[#This Row],[NAMA BARANG]]="","",INDEX(NOTA[SUPPLIER],MATCH(,INDIRECT(ADDRESS(ROW(NOTA[ID]),COLUMN(NOTA[ID]))&amp;":"&amp;ADDRESS(ROW(),COLUMN(NOTA[ID]))),-1)))</f>
        <v/>
      </c>
      <c r="AI1079" s="42" t="str">
        <f ca="1">IF(NOTA[[#This Row],[ID_H]]="","",IF(NOTA[[#This Row],[FAKTUR]]="",INDIRECT(ADDRESS(ROW()-1,COLUMN())),NOTA[[#This Row],[FAKTUR]]))</f>
        <v/>
      </c>
      <c r="AJ1079" s="39" t="str">
        <f ca="1">IF(NOTA[[#This Row],[ID]]="","",COUNTIF(NOTA[ID_H],NOTA[[#This Row],[ID_H]]))</f>
        <v/>
      </c>
      <c r="AK1079" s="39" t="str">
        <f ca="1">IF(NOTA[[#This Row],[TGL.NOTA]]="",IF(NOTA[[#This Row],[SUPPLIER_H]]="","",AK1078),MONTH(NOTA[[#This Row],[TGL.NOTA]]))</f>
        <v/>
      </c>
      <c r="AL1079" s="39" t="str">
        <f>LOWER(SUBSTITUTE(SUBSTITUTE(SUBSTITUTE(SUBSTITUTE(SUBSTITUTE(SUBSTITUTE(SUBSTITUTE(SUBSTITUTE(SUBSTITUTE(NOTA[NAMA BARANG]," ",),".",""),"-",""),"(",""),")",""),",",""),"/",""),"""",""),"+",""))</f>
        <v/>
      </c>
      <c r="AM10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39" t="str">
        <f>IF(NOTA[[#This Row],[CONCAT4]]="","",_xlfn.IFNA(MATCH(NOTA[[#This Row],[CONCAT4]],[2]!RAW[CONCAT_H],0),FALSE))</f>
        <v/>
      </c>
      <c r="AQ1079" s="39" t="str">
        <f>IF(NOTA[[#This Row],[CONCAT1]]="","",MATCH(NOTA[[#This Row],[CONCAT1]],[3]!db[NB NOTA_C],0))</f>
        <v/>
      </c>
      <c r="AR1079" s="39" t="str">
        <f>IF(NOTA[[#This Row],[QTY/ CTN]]="","",TRUE)</f>
        <v/>
      </c>
      <c r="AS1079" s="39" t="str">
        <f ca="1">IF(NOTA[[#This Row],[ID_H]]="","",IF(NOTA[[#This Row],[Column3]]=TRUE,NOTA[[#This Row],[QTY/ CTN]],INDEX([3]!db[QTY/ CTN],NOTA[[#This Row],[//DB]])))</f>
        <v/>
      </c>
      <c r="AT10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9" s="39" t="str">
        <f ca="1">IF(NOTA[[#This Row],[ID_H]]="","",MATCH(NOTA[[#This Row],[NB NOTA_C_QTY]],[4]!db[NB NOTA_C_QTY+F],0))</f>
        <v/>
      </c>
      <c r="AV1079" s="55" t="str">
        <f ca="1">IF(NOTA[[#This Row],[NB NOTA_C_QTY]]="","",ROW()-2)</f>
        <v/>
      </c>
    </row>
    <row r="1080" spans="1:48" ht="20.100000000000001" customHeight="1" x14ac:dyDescent="0.25">
      <c r="A10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39" t="str">
        <f>IF(NOTA[[#This Row],[ID_P]]="","",MATCH(NOTA[[#This Row],[ID_P]],[1]!B_MSK[N_ID],0))</f>
        <v/>
      </c>
      <c r="D1080" s="39" t="str">
        <f ca="1">IF(NOTA[[#This Row],[NAMA BARANG]]="","",INDEX(NOTA[ID],MATCH(,INDIRECT(ADDRESS(ROW(NOTA[ID]),COLUMN(NOTA[ID]))&amp;":"&amp;ADDRESS(ROW(),COLUMN(NOTA[ID]))),-1)))</f>
        <v/>
      </c>
      <c r="E1080" s="47"/>
      <c r="H1080" s="48"/>
      <c r="N1080" s="39"/>
      <c r="Q1080" s="43"/>
      <c r="R1080" s="49"/>
      <c r="S1080" s="50"/>
      <c r="U1080" s="51"/>
      <c r="V1080" s="46"/>
      <c r="W1080" s="51" t="str">
        <f>IF(NOTA[[#This Row],[HARGA/ CTN]]="",NOTA[[#This Row],[JUMLAH_H]],NOTA[[#This Row],[HARGA/ CTN]]*IF(NOTA[[#This Row],[C]]="",0,NOTA[[#This Row],[C]]))</f>
        <v/>
      </c>
      <c r="X1080" s="51" t="str">
        <f>IF(NOTA[[#This Row],[JUMLAH]]="","",NOTA[[#This Row],[JUMLAH]]*NOTA[[#This Row],[DISC 1]])</f>
        <v/>
      </c>
      <c r="Y1080" s="51" t="str">
        <f>IF(NOTA[[#This Row],[JUMLAH]]="","",(NOTA[[#This Row],[JUMLAH]]-NOTA[[#This Row],[DISC 1-]])*NOTA[[#This Row],[DISC 2]])</f>
        <v/>
      </c>
      <c r="Z1080" s="51" t="str">
        <f>IF(NOTA[[#This Row],[JUMLAH]]="","",NOTA[[#This Row],[DISC 1-]]+NOTA[[#This Row],[DISC 2-]])</f>
        <v/>
      </c>
      <c r="AA1080" s="51" t="str">
        <f>IF(NOTA[[#This Row],[JUMLAH]]="","",NOTA[[#This Row],[JUMLAH]]-NOTA[[#This Row],[DISC]])</f>
        <v/>
      </c>
      <c r="AB1080" s="51"/>
      <c r="AC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0" s="51" t="str">
        <f>IF(OR(NOTA[[#This Row],[QTY]]="",NOTA[[#This Row],[HARGA SATUAN]]="",),"",NOTA[[#This Row],[QTY]]*NOTA[[#This Row],[HARGA SATUAN]])</f>
        <v/>
      </c>
      <c r="AG1080" s="40" t="str">
        <f ca="1">IF(NOTA[ID_H]="","",INDEX(NOTA[TANGGAL],MATCH(,INDIRECT(ADDRESS(ROW(NOTA[TANGGAL]),COLUMN(NOTA[TANGGAL]))&amp;":"&amp;ADDRESS(ROW(),COLUMN(NOTA[TANGGAL]))),-1)))</f>
        <v/>
      </c>
      <c r="AH1080" s="42" t="str">
        <f ca="1">IF(NOTA[[#This Row],[NAMA BARANG]]="","",INDEX(NOTA[SUPPLIER],MATCH(,INDIRECT(ADDRESS(ROW(NOTA[ID]),COLUMN(NOTA[ID]))&amp;":"&amp;ADDRESS(ROW(),COLUMN(NOTA[ID]))),-1)))</f>
        <v/>
      </c>
      <c r="AI1080" s="42" t="str">
        <f ca="1">IF(NOTA[[#This Row],[ID_H]]="","",IF(NOTA[[#This Row],[FAKTUR]]="",INDIRECT(ADDRESS(ROW()-1,COLUMN())),NOTA[[#This Row],[FAKTUR]]))</f>
        <v/>
      </c>
      <c r="AJ1080" s="39" t="str">
        <f ca="1">IF(NOTA[[#This Row],[ID]]="","",COUNTIF(NOTA[ID_H],NOTA[[#This Row],[ID_H]]))</f>
        <v/>
      </c>
      <c r="AK1080" s="39" t="str">
        <f ca="1">IF(NOTA[[#This Row],[TGL.NOTA]]="",IF(NOTA[[#This Row],[SUPPLIER_H]]="","",AK1079),MONTH(NOTA[[#This Row],[TGL.NOTA]]))</f>
        <v/>
      </c>
      <c r="AL1080" s="39" t="str">
        <f>LOWER(SUBSTITUTE(SUBSTITUTE(SUBSTITUTE(SUBSTITUTE(SUBSTITUTE(SUBSTITUTE(SUBSTITUTE(SUBSTITUTE(SUBSTITUTE(NOTA[NAMA BARANG]," ",),".",""),"-",""),"(",""),")",""),",",""),"/",""),"""",""),"+",""))</f>
        <v/>
      </c>
      <c r="AM10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39" t="str">
        <f>IF(NOTA[[#This Row],[CONCAT4]]="","",_xlfn.IFNA(MATCH(NOTA[[#This Row],[CONCAT4]],[2]!RAW[CONCAT_H],0),FALSE))</f>
        <v/>
      </c>
      <c r="AQ1080" s="39" t="str">
        <f>IF(NOTA[[#This Row],[CONCAT1]]="","",MATCH(NOTA[[#This Row],[CONCAT1]],[3]!db[NB NOTA_C],0))</f>
        <v/>
      </c>
      <c r="AR1080" s="39" t="str">
        <f>IF(NOTA[[#This Row],[QTY/ CTN]]="","",TRUE)</f>
        <v/>
      </c>
      <c r="AS1080" s="39" t="str">
        <f ca="1">IF(NOTA[[#This Row],[ID_H]]="","",IF(NOTA[[#This Row],[Column3]]=TRUE,NOTA[[#This Row],[QTY/ CTN]],INDEX([3]!db[QTY/ CTN],NOTA[[#This Row],[//DB]])))</f>
        <v/>
      </c>
      <c r="AT10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0" s="39" t="str">
        <f ca="1">IF(NOTA[[#This Row],[ID_H]]="","",MATCH(NOTA[[#This Row],[NB NOTA_C_QTY]],[4]!db[NB NOTA_C_QTY+F],0))</f>
        <v/>
      </c>
      <c r="AV1080" s="55" t="str">
        <f ca="1">IF(NOTA[[#This Row],[NB NOTA_C_QTY]]="","",ROW()-2)</f>
        <v/>
      </c>
    </row>
    <row r="1081" spans="1:48" ht="20.100000000000001" customHeight="1" x14ac:dyDescent="0.25">
      <c r="A10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39" t="str">
        <f>IF(NOTA[[#This Row],[ID_P]]="","",MATCH(NOTA[[#This Row],[ID_P]],[1]!B_MSK[N_ID],0))</f>
        <v/>
      </c>
      <c r="D1081" s="39" t="str">
        <f ca="1">IF(NOTA[[#This Row],[NAMA BARANG]]="","",INDEX(NOTA[ID],MATCH(,INDIRECT(ADDRESS(ROW(NOTA[ID]),COLUMN(NOTA[ID]))&amp;":"&amp;ADDRESS(ROW(),COLUMN(NOTA[ID]))),-1)))</f>
        <v/>
      </c>
      <c r="E1081" s="47"/>
      <c r="H1081" s="48"/>
      <c r="N1081" s="39"/>
      <c r="Q1081" s="43"/>
      <c r="R1081" s="49"/>
      <c r="S1081" s="50"/>
      <c r="U1081" s="51"/>
      <c r="V1081" s="46"/>
      <c r="W1081" s="51" t="str">
        <f>IF(NOTA[[#This Row],[HARGA/ CTN]]="",NOTA[[#This Row],[JUMLAH_H]],NOTA[[#This Row],[HARGA/ CTN]]*IF(NOTA[[#This Row],[C]]="",0,NOTA[[#This Row],[C]]))</f>
        <v/>
      </c>
      <c r="X1081" s="51" t="str">
        <f>IF(NOTA[[#This Row],[JUMLAH]]="","",NOTA[[#This Row],[JUMLAH]]*NOTA[[#This Row],[DISC 1]])</f>
        <v/>
      </c>
      <c r="Y1081" s="51" t="str">
        <f>IF(NOTA[[#This Row],[JUMLAH]]="","",(NOTA[[#This Row],[JUMLAH]]-NOTA[[#This Row],[DISC 1-]])*NOTA[[#This Row],[DISC 2]])</f>
        <v/>
      </c>
      <c r="Z1081" s="51" t="str">
        <f>IF(NOTA[[#This Row],[JUMLAH]]="","",NOTA[[#This Row],[DISC 1-]]+NOTA[[#This Row],[DISC 2-]])</f>
        <v/>
      </c>
      <c r="AA1081" s="51" t="str">
        <f>IF(NOTA[[#This Row],[JUMLAH]]="","",NOTA[[#This Row],[JUMLAH]]-NOTA[[#This Row],[DISC]])</f>
        <v/>
      </c>
      <c r="AB1081" s="51"/>
      <c r="AC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1" s="51" t="str">
        <f>IF(OR(NOTA[[#This Row],[QTY]]="",NOTA[[#This Row],[HARGA SATUAN]]="",),"",NOTA[[#This Row],[QTY]]*NOTA[[#This Row],[HARGA SATUAN]])</f>
        <v/>
      </c>
      <c r="AG1081" s="40" t="str">
        <f ca="1">IF(NOTA[ID_H]="","",INDEX(NOTA[TANGGAL],MATCH(,INDIRECT(ADDRESS(ROW(NOTA[TANGGAL]),COLUMN(NOTA[TANGGAL]))&amp;":"&amp;ADDRESS(ROW(),COLUMN(NOTA[TANGGAL]))),-1)))</f>
        <v/>
      </c>
      <c r="AH1081" s="42" t="str">
        <f ca="1">IF(NOTA[[#This Row],[NAMA BARANG]]="","",INDEX(NOTA[SUPPLIER],MATCH(,INDIRECT(ADDRESS(ROW(NOTA[ID]),COLUMN(NOTA[ID]))&amp;":"&amp;ADDRESS(ROW(),COLUMN(NOTA[ID]))),-1)))</f>
        <v/>
      </c>
      <c r="AI1081" s="42" t="str">
        <f ca="1">IF(NOTA[[#This Row],[ID_H]]="","",IF(NOTA[[#This Row],[FAKTUR]]="",INDIRECT(ADDRESS(ROW()-1,COLUMN())),NOTA[[#This Row],[FAKTUR]]))</f>
        <v/>
      </c>
      <c r="AJ1081" s="39" t="str">
        <f ca="1">IF(NOTA[[#This Row],[ID]]="","",COUNTIF(NOTA[ID_H],NOTA[[#This Row],[ID_H]]))</f>
        <v/>
      </c>
      <c r="AK1081" s="39" t="str">
        <f ca="1">IF(NOTA[[#This Row],[TGL.NOTA]]="",IF(NOTA[[#This Row],[SUPPLIER_H]]="","",AK1080),MONTH(NOTA[[#This Row],[TGL.NOTA]]))</f>
        <v/>
      </c>
      <c r="AL1081" s="39" t="str">
        <f>LOWER(SUBSTITUTE(SUBSTITUTE(SUBSTITUTE(SUBSTITUTE(SUBSTITUTE(SUBSTITUTE(SUBSTITUTE(SUBSTITUTE(SUBSTITUTE(NOTA[NAMA BARANG]," ",),".",""),"-",""),"(",""),")",""),",",""),"/",""),"""",""),"+",""))</f>
        <v/>
      </c>
      <c r="AM10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39" t="str">
        <f>IF(NOTA[[#This Row],[CONCAT4]]="","",_xlfn.IFNA(MATCH(NOTA[[#This Row],[CONCAT4]],[2]!RAW[CONCAT_H],0),FALSE))</f>
        <v/>
      </c>
      <c r="AQ1081" s="39" t="str">
        <f>IF(NOTA[[#This Row],[CONCAT1]]="","",MATCH(NOTA[[#This Row],[CONCAT1]],[3]!db[NB NOTA_C],0))</f>
        <v/>
      </c>
      <c r="AR1081" s="39" t="str">
        <f>IF(NOTA[[#This Row],[QTY/ CTN]]="","",TRUE)</f>
        <v/>
      </c>
      <c r="AS1081" s="39" t="str">
        <f ca="1">IF(NOTA[[#This Row],[ID_H]]="","",IF(NOTA[[#This Row],[Column3]]=TRUE,NOTA[[#This Row],[QTY/ CTN]],INDEX([3]!db[QTY/ CTN],NOTA[[#This Row],[//DB]])))</f>
        <v/>
      </c>
      <c r="AT10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1" s="39" t="str">
        <f ca="1">IF(NOTA[[#This Row],[ID_H]]="","",MATCH(NOTA[[#This Row],[NB NOTA_C_QTY]],[4]!db[NB NOTA_C_QTY+F],0))</f>
        <v/>
      </c>
      <c r="AV1081" s="55" t="str">
        <f ca="1">IF(NOTA[[#This Row],[NB NOTA_C_QTY]]="","",ROW()-2)</f>
        <v/>
      </c>
    </row>
    <row r="1082" spans="1:48" ht="20.100000000000001" customHeight="1" x14ac:dyDescent="0.25">
      <c r="A10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39" t="str">
        <f>IF(NOTA[[#This Row],[ID_P]]="","",MATCH(NOTA[[#This Row],[ID_P]],[1]!B_MSK[N_ID],0))</f>
        <v/>
      </c>
      <c r="D1082" s="39" t="str">
        <f ca="1">IF(NOTA[[#This Row],[NAMA BARANG]]="","",INDEX(NOTA[ID],MATCH(,INDIRECT(ADDRESS(ROW(NOTA[ID]),COLUMN(NOTA[ID]))&amp;":"&amp;ADDRESS(ROW(),COLUMN(NOTA[ID]))),-1)))</f>
        <v/>
      </c>
      <c r="E1082" s="47"/>
      <c r="H1082" s="48"/>
      <c r="N1082" s="39"/>
      <c r="Q1082" s="43"/>
      <c r="R1082" s="49"/>
      <c r="S1082" s="50"/>
      <c r="U1082" s="51"/>
      <c r="V1082" s="46"/>
      <c r="W1082" s="51" t="str">
        <f>IF(NOTA[[#This Row],[HARGA/ CTN]]="",NOTA[[#This Row],[JUMLAH_H]],NOTA[[#This Row],[HARGA/ CTN]]*IF(NOTA[[#This Row],[C]]="",0,NOTA[[#This Row],[C]]))</f>
        <v/>
      </c>
      <c r="X1082" s="51" t="str">
        <f>IF(NOTA[[#This Row],[JUMLAH]]="","",NOTA[[#This Row],[JUMLAH]]*NOTA[[#This Row],[DISC 1]])</f>
        <v/>
      </c>
      <c r="Y1082" s="51" t="str">
        <f>IF(NOTA[[#This Row],[JUMLAH]]="","",(NOTA[[#This Row],[JUMLAH]]-NOTA[[#This Row],[DISC 1-]])*NOTA[[#This Row],[DISC 2]])</f>
        <v/>
      </c>
      <c r="Z1082" s="51" t="str">
        <f>IF(NOTA[[#This Row],[JUMLAH]]="","",NOTA[[#This Row],[DISC 1-]]+NOTA[[#This Row],[DISC 2-]])</f>
        <v/>
      </c>
      <c r="AA1082" s="51" t="str">
        <f>IF(NOTA[[#This Row],[JUMLAH]]="","",NOTA[[#This Row],[JUMLAH]]-NOTA[[#This Row],[DISC]])</f>
        <v/>
      </c>
      <c r="AB1082" s="51"/>
      <c r="AC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51" t="str">
        <f>IF(OR(NOTA[[#This Row],[QTY]]="",NOTA[[#This Row],[HARGA SATUAN]]="",),"",NOTA[[#This Row],[QTY]]*NOTA[[#This Row],[HARGA SATUAN]])</f>
        <v/>
      </c>
      <c r="AG1082" s="40" t="str">
        <f ca="1">IF(NOTA[ID_H]="","",INDEX(NOTA[TANGGAL],MATCH(,INDIRECT(ADDRESS(ROW(NOTA[TANGGAL]),COLUMN(NOTA[TANGGAL]))&amp;":"&amp;ADDRESS(ROW(),COLUMN(NOTA[TANGGAL]))),-1)))</f>
        <v/>
      </c>
      <c r="AH1082" s="42" t="str">
        <f ca="1">IF(NOTA[[#This Row],[NAMA BARANG]]="","",INDEX(NOTA[SUPPLIER],MATCH(,INDIRECT(ADDRESS(ROW(NOTA[ID]),COLUMN(NOTA[ID]))&amp;":"&amp;ADDRESS(ROW(),COLUMN(NOTA[ID]))),-1)))</f>
        <v/>
      </c>
      <c r="AI1082" s="42" t="str">
        <f ca="1">IF(NOTA[[#This Row],[ID_H]]="","",IF(NOTA[[#This Row],[FAKTUR]]="",INDIRECT(ADDRESS(ROW()-1,COLUMN())),NOTA[[#This Row],[FAKTUR]]))</f>
        <v/>
      </c>
      <c r="AJ1082" s="39" t="str">
        <f ca="1">IF(NOTA[[#This Row],[ID]]="","",COUNTIF(NOTA[ID_H],NOTA[[#This Row],[ID_H]]))</f>
        <v/>
      </c>
      <c r="AK1082" s="39" t="str">
        <f ca="1">IF(NOTA[[#This Row],[TGL.NOTA]]="",IF(NOTA[[#This Row],[SUPPLIER_H]]="","",AK1081),MONTH(NOTA[[#This Row],[TGL.NOTA]]))</f>
        <v/>
      </c>
      <c r="AL1082" s="39" t="str">
        <f>LOWER(SUBSTITUTE(SUBSTITUTE(SUBSTITUTE(SUBSTITUTE(SUBSTITUTE(SUBSTITUTE(SUBSTITUTE(SUBSTITUTE(SUBSTITUTE(NOTA[NAMA BARANG]," ",),".",""),"-",""),"(",""),")",""),",",""),"/",""),"""",""),"+",""))</f>
        <v/>
      </c>
      <c r="AM10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39" t="str">
        <f>IF(NOTA[[#This Row],[CONCAT4]]="","",_xlfn.IFNA(MATCH(NOTA[[#This Row],[CONCAT4]],[2]!RAW[CONCAT_H],0),FALSE))</f>
        <v/>
      </c>
      <c r="AQ1082" s="39" t="str">
        <f>IF(NOTA[[#This Row],[CONCAT1]]="","",MATCH(NOTA[[#This Row],[CONCAT1]],[3]!db[NB NOTA_C],0))</f>
        <v/>
      </c>
      <c r="AR1082" s="39" t="str">
        <f>IF(NOTA[[#This Row],[QTY/ CTN]]="","",TRUE)</f>
        <v/>
      </c>
      <c r="AS1082" s="39" t="str">
        <f ca="1">IF(NOTA[[#This Row],[ID_H]]="","",IF(NOTA[[#This Row],[Column3]]=TRUE,NOTA[[#This Row],[QTY/ CTN]],INDEX([3]!db[QTY/ CTN],NOTA[[#This Row],[//DB]])))</f>
        <v/>
      </c>
      <c r="AT10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2" s="39" t="str">
        <f ca="1">IF(NOTA[[#This Row],[ID_H]]="","",MATCH(NOTA[[#This Row],[NB NOTA_C_QTY]],[4]!db[NB NOTA_C_QTY+F],0))</f>
        <v/>
      </c>
      <c r="AV1082" s="55" t="str">
        <f ca="1">IF(NOTA[[#This Row],[NB NOTA_C_QTY]]="","",ROW()-2)</f>
        <v/>
      </c>
    </row>
    <row r="1083" spans="1:48" ht="20.100000000000001" customHeight="1" x14ac:dyDescent="0.25">
      <c r="A10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3" s="39" t="str">
        <f>IF(NOTA[[#This Row],[ID_P]]="","",MATCH(NOTA[[#This Row],[ID_P]],[1]!B_MSK[N_ID],0))</f>
        <v/>
      </c>
      <c r="D1083" s="39" t="str">
        <f ca="1">IF(NOTA[[#This Row],[NAMA BARANG]]="","",INDEX(NOTA[ID],MATCH(,INDIRECT(ADDRESS(ROW(NOTA[ID]),COLUMN(NOTA[ID]))&amp;":"&amp;ADDRESS(ROW(),COLUMN(NOTA[ID]))),-1)))</f>
        <v/>
      </c>
      <c r="E1083" s="47"/>
      <c r="H1083" s="48"/>
      <c r="N1083" s="39"/>
      <c r="Q1083" s="43"/>
      <c r="R1083" s="49"/>
      <c r="S1083" s="50"/>
      <c r="U1083" s="51"/>
      <c r="V1083" s="46"/>
      <c r="W1083" s="51" t="str">
        <f>IF(NOTA[[#This Row],[HARGA/ CTN]]="",NOTA[[#This Row],[JUMLAH_H]],NOTA[[#This Row],[HARGA/ CTN]]*IF(NOTA[[#This Row],[C]]="",0,NOTA[[#This Row],[C]]))</f>
        <v/>
      </c>
      <c r="X1083" s="51" t="str">
        <f>IF(NOTA[[#This Row],[JUMLAH]]="","",NOTA[[#This Row],[JUMLAH]]*NOTA[[#This Row],[DISC 1]])</f>
        <v/>
      </c>
      <c r="Y1083" s="51" t="str">
        <f>IF(NOTA[[#This Row],[JUMLAH]]="","",(NOTA[[#This Row],[JUMLAH]]-NOTA[[#This Row],[DISC 1-]])*NOTA[[#This Row],[DISC 2]])</f>
        <v/>
      </c>
      <c r="Z1083" s="51" t="str">
        <f>IF(NOTA[[#This Row],[JUMLAH]]="","",NOTA[[#This Row],[DISC 1-]]+NOTA[[#This Row],[DISC 2-]])</f>
        <v/>
      </c>
      <c r="AA1083" s="51" t="str">
        <f>IF(NOTA[[#This Row],[JUMLAH]]="","",NOTA[[#This Row],[JUMLAH]]-NOTA[[#This Row],[DISC]])</f>
        <v/>
      </c>
      <c r="AB1083" s="51"/>
      <c r="AC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3" s="51" t="str">
        <f>IF(OR(NOTA[[#This Row],[QTY]]="",NOTA[[#This Row],[HARGA SATUAN]]="",),"",NOTA[[#This Row],[QTY]]*NOTA[[#This Row],[HARGA SATUAN]])</f>
        <v/>
      </c>
      <c r="AG1083" s="40" t="str">
        <f ca="1">IF(NOTA[ID_H]="","",INDEX(NOTA[TANGGAL],MATCH(,INDIRECT(ADDRESS(ROW(NOTA[TANGGAL]),COLUMN(NOTA[TANGGAL]))&amp;":"&amp;ADDRESS(ROW(),COLUMN(NOTA[TANGGAL]))),-1)))</f>
        <v/>
      </c>
      <c r="AH1083" s="42" t="str">
        <f ca="1">IF(NOTA[[#This Row],[NAMA BARANG]]="","",INDEX(NOTA[SUPPLIER],MATCH(,INDIRECT(ADDRESS(ROW(NOTA[ID]),COLUMN(NOTA[ID]))&amp;":"&amp;ADDRESS(ROW(),COLUMN(NOTA[ID]))),-1)))</f>
        <v/>
      </c>
      <c r="AI1083" s="42" t="str">
        <f ca="1">IF(NOTA[[#This Row],[ID_H]]="","",IF(NOTA[[#This Row],[FAKTUR]]="",INDIRECT(ADDRESS(ROW()-1,COLUMN())),NOTA[[#This Row],[FAKTUR]]))</f>
        <v/>
      </c>
      <c r="AJ1083" s="39" t="str">
        <f ca="1">IF(NOTA[[#This Row],[ID]]="","",COUNTIF(NOTA[ID_H],NOTA[[#This Row],[ID_H]]))</f>
        <v/>
      </c>
      <c r="AK1083" s="39" t="str">
        <f ca="1">IF(NOTA[[#This Row],[TGL.NOTA]]="",IF(NOTA[[#This Row],[SUPPLIER_H]]="","",AK1082),MONTH(NOTA[[#This Row],[TGL.NOTA]]))</f>
        <v/>
      </c>
      <c r="AL1083" s="39" t="str">
        <f>LOWER(SUBSTITUTE(SUBSTITUTE(SUBSTITUTE(SUBSTITUTE(SUBSTITUTE(SUBSTITUTE(SUBSTITUTE(SUBSTITUTE(SUBSTITUTE(NOTA[NAMA BARANG]," ",),".",""),"-",""),"(",""),")",""),",",""),"/",""),"""",""),"+",""))</f>
        <v/>
      </c>
      <c r="AM10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3" s="39" t="str">
        <f>IF(NOTA[[#This Row],[CONCAT4]]="","",_xlfn.IFNA(MATCH(NOTA[[#This Row],[CONCAT4]],[2]!RAW[CONCAT_H],0),FALSE))</f>
        <v/>
      </c>
      <c r="AQ1083" s="39" t="str">
        <f>IF(NOTA[[#This Row],[CONCAT1]]="","",MATCH(NOTA[[#This Row],[CONCAT1]],[3]!db[NB NOTA_C],0))</f>
        <v/>
      </c>
      <c r="AR1083" s="39" t="str">
        <f>IF(NOTA[[#This Row],[QTY/ CTN]]="","",TRUE)</f>
        <v/>
      </c>
      <c r="AS1083" s="39" t="str">
        <f ca="1">IF(NOTA[[#This Row],[ID_H]]="","",IF(NOTA[[#This Row],[Column3]]=TRUE,NOTA[[#This Row],[QTY/ CTN]],INDEX([3]!db[QTY/ CTN],NOTA[[#This Row],[//DB]])))</f>
        <v/>
      </c>
      <c r="AT10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3" s="39" t="str">
        <f ca="1">IF(NOTA[[#This Row],[ID_H]]="","",MATCH(NOTA[[#This Row],[NB NOTA_C_QTY]],[4]!db[NB NOTA_C_QTY+F],0))</f>
        <v/>
      </c>
      <c r="AV1083" s="55" t="str">
        <f ca="1">IF(NOTA[[#This Row],[NB NOTA_C_QTY]]="","",ROW()-2)</f>
        <v/>
      </c>
    </row>
    <row r="1084" spans="1:48" ht="20.100000000000001" customHeight="1" x14ac:dyDescent="0.25">
      <c r="A10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39" t="str">
        <f>IF(NOTA[[#This Row],[ID_P]]="","",MATCH(NOTA[[#This Row],[ID_P]],[1]!B_MSK[N_ID],0))</f>
        <v/>
      </c>
      <c r="D1084" s="39" t="str">
        <f ca="1">IF(NOTA[[#This Row],[NAMA BARANG]]="","",INDEX(NOTA[ID],MATCH(,INDIRECT(ADDRESS(ROW(NOTA[ID]),COLUMN(NOTA[ID]))&amp;":"&amp;ADDRESS(ROW(),COLUMN(NOTA[ID]))),-1)))</f>
        <v/>
      </c>
      <c r="E1084" s="47"/>
      <c r="H1084" s="48"/>
      <c r="N1084" s="39"/>
      <c r="Q1084" s="43"/>
      <c r="R1084" s="49"/>
      <c r="S1084" s="50"/>
      <c r="U1084" s="51"/>
      <c r="V1084" s="46"/>
      <c r="W1084" s="51" t="str">
        <f>IF(NOTA[[#This Row],[HARGA/ CTN]]="",NOTA[[#This Row],[JUMLAH_H]],NOTA[[#This Row],[HARGA/ CTN]]*IF(NOTA[[#This Row],[C]]="",0,NOTA[[#This Row],[C]]))</f>
        <v/>
      </c>
      <c r="X1084" s="51" t="str">
        <f>IF(NOTA[[#This Row],[JUMLAH]]="","",NOTA[[#This Row],[JUMLAH]]*NOTA[[#This Row],[DISC 1]])</f>
        <v/>
      </c>
      <c r="Y1084" s="51" t="str">
        <f>IF(NOTA[[#This Row],[JUMLAH]]="","",(NOTA[[#This Row],[JUMLAH]]-NOTA[[#This Row],[DISC 1-]])*NOTA[[#This Row],[DISC 2]])</f>
        <v/>
      </c>
      <c r="Z1084" s="51" t="str">
        <f>IF(NOTA[[#This Row],[JUMLAH]]="","",NOTA[[#This Row],[DISC 1-]]+NOTA[[#This Row],[DISC 2-]])</f>
        <v/>
      </c>
      <c r="AA1084" s="51" t="str">
        <f>IF(NOTA[[#This Row],[JUMLAH]]="","",NOTA[[#This Row],[JUMLAH]]-NOTA[[#This Row],[DISC]])</f>
        <v/>
      </c>
      <c r="AB1084" s="51"/>
      <c r="AC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4" s="51" t="str">
        <f>IF(OR(NOTA[[#This Row],[QTY]]="",NOTA[[#This Row],[HARGA SATUAN]]="",),"",NOTA[[#This Row],[QTY]]*NOTA[[#This Row],[HARGA SATUAN]])</f>
        <v/>
      </c>
      <c r="AG1084" s="40" t="str">
        <f ca="1">IF(NOTA[ID_H]="","",INDEX(NOTA[TANGGAL],MATCH(,INDIRECT(ADDRESS(ROW(NOTA[TANGGAL]),COLUMN(NOTA[TANGGAL]))&amp;":"&amp;ADDRESS(ROW(),COLUMN(NOTA[TANGGAL]))),-1)))</f>
        <v/>
      </c>
      <c r="AH1084" s="42" t="str">
        <f ca="1">IF(NOTA[[#This Row],[NAMA BARANG]]="","",INDEX(NOTA[SUPPLIER],MATCH(,INDIRECT(ADDRESS(ROW(NOTA[ID]),COLUMN(NOTA[ID]))&amp;":"&amp;ADDRESS(ROW(),COLUMN(NOTA[ID]))),-1)))</f>
        <v/>
      </c>
      <c r="AI1084" s="42" t="str">
        <f ca="1">IF(NOTA[[#This Row],[ID_H]]="","",IF(NOTA[[#This Row],[FAKTUR]]="",INDIRECT(ADDRESS(ROW()-1,COLUMN())),NOTA[[#This Row],[FAKTUR]]))</f>
        <v/>
      </c>
      <c r="AJ1084" s="39" t="str">
        <f ca="1">IF(NOTA[[#This Row],[ID]]="","",COUNTIF(NOTA[ID_H],NOTA[[#This Row],[ID_H]]))</f>
        <v/>
      </c>
      <c r="AK1084" s="39" t="str">
        <f ca="1">IF(NOTA[[#This Row],[TGL.NOTA]]="",IF(NOTA[[#This Row],[SUPPLIER_H]]="","",AK1083),MONTH(NOTA[[#This Row],[TGL.NOTA]]))</f>
        <v/>
      </c>
      <c r="AL1084" s="39" t="str">
        <f>LOWER(SUBSTITUTE(SUBSTITUTE(SUBSTITUTE(SUBSTITUTE(SUBSTITUTE(SUBSTITUTE(SUBSTITUTE(SUBSTITUTE(SUBSTITUTE(NOTA[NAMA BARANG]," ",),".",""),"-",""),"(",""),")",""),",",""),"/",""),"""",""),"+",""))</f>
        <v/>
      </c>
      <c r="AM10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39" t="str">
        <f>IF(NOTA[[#This Row],[CONCAT4]]="","",_xlfn.IFNA(MATCH(NOTA[[#This Row],[CONCAT4]],[2]!RAW[CONCAT_H],0),FALSE))</f>
        <v/>
      </c>
      <c r="AQ1084" s="39" t="str">
        <f>IF(NOTA[[#This Row],[CONCAT1]]="","",MATCH(NOTA[[#This Row],[CONCAT1]],[3]!db[NB NOTA_C],0))</f>
        <v/>
      </c>
      <c r="AR1084" s="39" t="str">
        <f>IF(NOTA[[#This Row],[QTY/ CTN]]="","",TRUE)</f>
        <v/>
      </c>
      <c r="AS1084" s="39" t="str">
        <f ca="1">IF(NOTA[[#This Row],[ID_H]]="","",IF(NOTA[[#This Row],[Column3]]=TRUE,NOTA[[#This Row],[QTY/ CTN]],INDEX([3]!db[QTY/ CTN],NOTA[[#This Row],[//DB]])))</f>
        <v/>
      </c>
      <c r="AT10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4" s="39" t="str">
        <f ca="1">IF(NOTA[[#This Row],[ID_H]]="","",MATCH(NOTA[[#This Row],[NB NOTA_C_QTY]],[4]!db[NB NOTA_C_QTY+F],0))</f>
        <v/>
      </c>
      <c r="AV1084" s="55" t="str">
        <f ca="1">IF(NOTA[[#This Row],[NB NOTA_C_QTY]]="","",ROW()-2)</f>
        <v/>
      </c>
    </row>
    <row r="1085" spans="1:48" ht="20.100000000000001" customHeight="1" x14ac:dyDescent="0.25">
      <c r="A10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39" t="str">
        <f>IF(NOTA[[#This Row],[ID_P]]="","",MATCH(NOTA[[#This Row],[ID_P]],[1]!B_MSK[N_ID],0))</f>
        <v/>
      </c>
      <c r="D1085" s="39" t="str">
        <f ca="1">IF(NOTA[[#This Row],[NAMA BARANG]]="","",INDEX(NOTA[ID],MATCH(,INDIRECT(ADDRESS(ROW(NOTA[ID]),COLUMN(NOTA[ID]))&amp;":"&amp;ADDRESS(ROW(),COLUMN(NOTA[ID]))),-1)))</f>
        <v/>
      </c>
      <c r="E1085" s="47"/>
      <c r="H1085" s="48"/>
      <c r="N1085" s="39"/>
      <c r="Q1085" s="43"/>
      <c r="R1085" s="49"/>
      <c r="S1085" s="50"/>
      <c r="U1085" s="51"/>
      <c r="V1085" s="46"/>
      <c r="W1085" s="51" t="str">
        <f>IF(NOTA[[#This Row],[HARGA/ CTN]]="",NOTA[[#This Row],[JUMLAH_H]],NOTA[[#This Row],[HARGA/ CTN]]*IF(NOTA[[#This Row],[C]]="",0,NOTA[[#This Row],[C]]))</f>
        <v/>
      </c>
      <c r="X1085" s="51" t="str">
        <f>IF(NOTA[[#This Row],[JUMLAH]]="","",NOTA[[#This Row],[JUMLAH]]*NOTA[[#This Row],[DISC 1]])</f>
        <v/>
      </c>
      <c r="Y1085" s="51" t="str">
        <f>IF(NOTA[[#This Row],[JUMLAH]]="","",(NOTA[[#This Row],[JUMLAH]]-NOTA[[#This Row],[DISC 1-]])*NOTA[[#This Row],[DISC 2]])</f>
        <v/>
      </c>
      <c r="Z1085" s="51" t="str">
        <f>IF(NOTA[[#This Row],[JUMLAH]]="","",NOTA[[#This Row],[DISC 1-]]+NOTA[[#This Row],[DISC 2-]])</f>
        <v/>
      </c>
      <c r="AA1085" s="51" t="str">
        <f>IF(NOTA[[#This Row],[JUMLAH]]="","",NOTA[[#This Row],[JUMLAH]]-NOTA[[#This Row],[DISC]])</f>
        <v/>
      </c>
      <c r="AB1085" s="51"/>
      <c r="AC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5" s="51" t="str">
        <f>IF(OR(NOTA[[#This Row],[QTY]]="",NOTA[[#This Row],[HARGA SATUAN]]="",),"",NOTA[[#This Row],[QTY]]*NOTA[[#This Row],[HARGA SATUAN]])</f>
        <v/>
      </c>
      <c r="AG1085" s="40" t="str">
        <f ca="1">IF(NOTA[ID_H]="","",INDEX(NOTA[TANGGAL],MATCH(,INDIRECT(ADDRESS(ROW(NOTA[TANGGAL]),COLUMN(NOTA[TANGGAL]))&amp;":"&amp;ADDRESS(ROW(),COLUMN(NOTA[TANGGAL]))),-1)))</f>
        <v/>
      </c>
      <c r="AH1085" s="42" t="str">
        <f ca="1">IF(NOTA[[#This Row],[NAMA BARANG]]="","",INDEX(NOTA[SUPPLIER],MATCH(,INDIRECT(ADDRESS(ROW(NOTA[ID]),COLUMN(NOTA[ID]))&amp;":"&amp;ADDRESS(ROW(),COLUMN(NOTA[ID]))),-1)))</f>
        <v/>
      </c>
      <c r="AI1085" s="42" t="str">
        <f ca="1">IF(NOTA[[#This Row],[ID_H]]="","",IF(NOTA[[#This Row],[FAKTUR]]="",INDIRECT(ADDRESS(ROW()-1,COLUMN())),NOTA[[#This Row],[FAKTUR]]))</f>
        <v/>
      </c>
      <c r="AJ1085" s="39" t="str">
        <f ca="1">IF(NOTA[[#This Row],[ID]]="","",COUNTIF(NOTA[ID_H],NOTA[[#This Row],[ID_H]]))</f>
        <v/>
      </c>
      <c r="AK1085" s="39" t="str">
        <f ca="1">IF(NOTA[[#This Row],[TGL.NOTA]]="",IF(NOTA[[#This Row],[SUPPLIER_H]]="","",AK1084),MONTH(NOTA[[#This Row],[TGL.NOTA]]))</f>
        <v/>
      </c>
      <c r="AL1085" s="39" t="str">
        <f>LOWER(SUBSTITUTE(SUBSTITUTE(SUBSTITUTE(SUBSTITUTE(SUBSTITUTE(SUBSTITUTE(SUBSTITUTE(SUBSTITUTE(SUBSTITUTE(NOTA[NAMA BARANG]," ",),".",""),"-",""),"(",""),")",""),",",""),"/",""),"""",""),"+",""))</f>
        <v/>
      </c>
      <c r="AM10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39" t="str">
        <f>IF(NOTA[[#This Row],[CONCAT4]]="","",_xlfn.IFNA(MATCH(NOTA[[#This Row],[CONCAT4]],[2]!RAW[CONCAT_H],0),FALSE))</f>
        <v/>
      </c>
      <c r="AQ1085" s="39" t="str">
        <f>IF(NOTA[[#This Row],[CONCAT1]]="","",MATCH(NOTA[[#This Row],[CONCAT1]],[3]!db[NB NOTA_C],0))</f>
        <v/>
      </c>
      <c r="AR1085" s="39" t="str">
        <f>IF(NOTA[[#This Row],[QTY/ CTN]]="","",TRUE)</f>
        <v/>
      </c>
      <c r="AS1085" s="39" t="str">
        <f ca="1">IF(NOTA[[#This Row],[ID_H]]="","",IF(NOTA[[#This Row],[Column3]]=TRUE,NOTA[[#This Row],[QTY/ CTN]],INDEX([3]!db[QTY/ CTN],NOTA[[#This Row],[//DB]])))</f>
        <v/>
      </c>
      <c r="AT10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5" s="39" t="str">
        <f ca="1">IF(NOTA[[#This Row],[ID_H]]="","",MATCH(NOTA[[#This Row],[NB NOTA_C_QTY]],[4]!db[NB NOTA_C_QTY+F],0))</f>
        <v/>
      </c>
      <c r="AV1085" s="55" t="str">
        <f ca="1">IF(NOTA[[#This Row],[NB NOTA_C_QTY]]="","",ROW()-2)</f>
        <v/>
      </c>
    </row>
    <row r="1086" spans="1:48" ht="20.100000000000001" customHeight="1" x14ac:dyDescent="0.25">
      <c r="A10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39" t="str">
        <f>IF(NOTA[[#This Row],[ID_P]]="","",MATCH(NOTA[[#This Row],[ID_P]],[1]!B_MSK[N_ID],0))</f>
        <v/>
      </c>
      <c r="D1086" s="39" t="str">
        <f ca="1">IF(NOTA[[#This Row],[NAMA BARANG]]="","",INDEX(NOTA[ID],MATCH(,INDIRECT(ADDRESS(ROW(NOTA[ID]),COLUMN(NOTA[ID]))&amp;":"&amp;ADDRESS(ROW(),COLUMN(NOTA[ID]))),-1)))</f>
        <v/>
      </c>
      <c r="E1086" s="47"/>
      <c r="H1086" s="48"/>
      <c r="N1086" s="39"/>
      <c r="Q1086" s="43"/>
      <c r="R1086" s="49"/>
      <c r="S1086" s="50"/>
      <c r="U1086" s="51"/>
      <c r="V1086" s="46"/>
      <c r="W1086" s="51" t="str">
        <f>IF(NOTA[[#This Row],[HARGA/ CTN]]="",NOTA[[#This Row],[JUMLAH_H]],NOTA[[#This Row],[HARGA/ CTN]]*IF(NOTA[[#This Row],[C]]="",0,NOTA[[#This Row],[C]]))</f>
        <v/>
      </c>
      <c r="X1086" s="51" t="str">
        <f>IF(NOTA[[#This Row],[JUMLAH]]="","",NOTA[[#This Row],[JUMLAH]]*NOTA[[#This Row],[DISC 1]])</f>
        <v/>
      </c>
      <c r="Y1086" s="51" t="str">
        <f>IF(NOTA[[#This Row],[JUMLAH]]="","",(NOTA[[#This Row],[JUMLAH]]-NOTA[[#This Row],[DISC 1-]])*NOTA[[#This Row],[DISC 2]])</f>
        <v/>
      </c>
      <c r="Z1086" s="51" t="str">
        <f>IF(NOTA[[#This Row],[JUMLAH]]="","",NOTA[[#This Row],[DISC 1-]]+NOTA[[#This Row],[DISC 2-]])</f>
        <v/>
      </c>
      <c r="AA1086" s="51" t="str">
        <f>IF(NOTA[[#This Row],[JUMLAH]]="","",NOTA[[#This Row],[JUMLAH]]-NOTA[[#This Row],[DISC]])</f>
        <v/>
      </c>
      <c r="AB1086" s="51"/>
      <c r="AC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6" s="51" t="str">
        <f>IF(OR(NOTA[[#This Row],[QTY]]="",NOTA[[#This Row],[HARGA SATUAN]]="",),"",NOTA[[#This Row],[QTY]]*NOTA[[#This Row],[HARGA SATUAN]])</f>
        <v/>
      </c>
      <c r="AG1086" s="40" t="str">
        <f ca="1">IF(NOTA[ID_H]="","",INDEX(NOTA[TANGGAL],MATCH(,INDIRECT(ADDRESS(ROW(NOTA[TANGGAL]),COLUMN(NOTA[TANGGAL]))&amp;":"&amp;ADDRESS(ROW(),COLUMN(NOTA[TANGGAL]))),-1)))</f>
        <v/>
      </c>
      <c r="AH1086" s="42" t="str">
        <f ca="1">IF(NOTA[[#This Row],[NAMA BARANG]]="","",INDEX(NOTA[SUPPLIER],MATCH(,INDIRECT(ADDRESS(ROW(NOTA[ID]),COLUMN(NOTA[ID]))&amp;":"&amp;ADDRESS(ROW(),COLUMN(NOTA[ID]))),-1)))</f>
        <v/>
      </c>
      <c r="AI1086" s="42" t="str">
        <f ca="1">IF(NOTA[[#This Row],[ID_H]]="","",IF(NOTA[[#This Row],[FAKTUR]]="",INDIRECT(ADDRESS(ROW()-1,COLUMN())),NOTA[[#This Row],[FAKTUR]]))</f>
        <v/>
      </c>
      <c r="AJ1086" s="39" t="str">
        <f ca="1">IF(NOTA[[#This Row],[ID]]="","",COUNTIF(NOTA[ID_H],NOTA[[#This Row],[ID_H]]))</f>
        <v/>
      </c>
      <c r="AK1086" s="39" t="str">
        <f ca="1">IF(NOTA[[#This Row],[TGL.NOTA]]="",IF(NOTA[[#This Row],[SUPPLIER_H]]="","",AK1085),MONTH(NOTA[[#This Row],[TGL.NOTA]]))</f>
        <v/>
      </c>
      <c r="AL1086" s="39" t="str">
        <f>LOWER(SUBSTITUTE(SUBSTITUTE(SUBSTITUTE(SUBSTITUTE(SUBSTITUTE(SUBSTITUTE(SUBSTITUTE(SUBSTITUTE(SUBSTITUTE(NOTA[NAMA BARANG]," ",),".",""),"-",""),"(",""),")",""),",",""),"/",""),"""",""),"+",""))</f>
        <v/>
      </c>
      <c r="AM10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39" t="str">
        <f>IF(NOTA[[#This Row],[CONCAT4]]="","",_xlfn.IFNA(MATCH(NOTA[[#This Row],[CONCAT4]],[2]!RAW[CONCAT_H],0),FALSE))</f>
        <v/>
      </c>
      <c r="AQ1086" s="39" t="str">
        <f>IF(NOTA[[#This Row],[CONCAT1]]="","",MATCH(NOTA[[#This Row],[CONCAT1]],[3]!db[NB NOTA_C],0))</f>
        <v/>
      </c>
      <c r="AR1086" s="39" t="str">
        <f>IF(NOTA[[#This Row],[QTY/ CTN]]="","",TRUE)</f>
        <v/>
      </c>
      <c r="AS1086" s="39" t="str">
        <f ca="1">IF(NOTA[[#This Row],[ID_H]]="","",IF(NOTA[[#This Row],[Column3]]=TRUE,NOTA[[#This Row],[QTY/ CTN]],INDEX([3]!db[QTY/ CTN],NOTA[[#This Row],[//DB]])))</f>
        <v/>
      </c>
      <c r="AT10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6" s="39" t="str">
        <f ca="1">IF(NOTA[[#This Row],[ID_H]]="","",MATCH(NOTA[[#This Row],[NB NOTA_C_QTY]],[4]!db[NB NOTA_C_QTY+F],0))</f>
        <v/>
      </c>
      <c r="AV1086" s="55" t="str">
        <f ca="1">IF(NOTA[[#This Row],[NB NOTA_C_QTY]]="","",ROW()-2)</f>
        <v/>
      </c>
    </row>
    <row r="1087" spans="1:48" ht="20.100000000000001" customHeight="1" x14ac:dyDescent="0.25">
      <c r="A10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39" t="str">
        <f>IF(NOTA[[#This Row],[ID_P]]="","",MATCH(NOTA[[#This Row],[ID_P]],[1]!B_MSK[N_ID],0))</f>
        <v/>
      </c>
      <c r="D1087" s="39" t="str">
        <f ca="1">IF(NOTA[[#This Row],[NAMA BARANG]]="","",INDEX(NOTA[ID],MATCH(,INDIRECT(ADDRESS(ROW(NOTA[ID]),COLUMN(NOTA[ID]))&amp;":"&amp;ADDRESS(ROW(),COLUMN(NOTA[ID]))),-1)))</f>
        <v/>
      </c>
      <c r="E1087" s="47"/>
      <c r="H1087" s="48"/>
      <c r="N1087" s="39"/>
      <c r="Q1087" s="43"/>
      <c r="R1087" s="49"/>
      <c r="S1087" s="50"/>
      <c r="U1087" s="51"/>
      <c r="V1087" s="46"/>
      <c r="W1087" s="51" t="str">
        <f>IF(NOTA[[#This Row],[HARGA/ CTN]]="",NOTA[[#This Row],[JUMLAH_H]],NOTA[[#This Row],[HARGA/ CTN]]*IF(NOTA[[#This Row],[C]]="",0,NOTA[[#This Row],[C]]))</f>
        <v/>
      </c>
      <c r="X1087" s="51" t="str">
        <f>IF(NOTA[[#This Row],[JUMLAH]]="","",NOTA[[#This Row],[JUMLAH]]*NOTA[[#This Row],[DISC 1]])</f>
        <v/>
      </c>
      <c r="Y1087" s="51" t="str">
        <f>IF(NOTA[[#This Row],[JUMLAH]]="","",(NOTA[[#This Row],[JUMLAH]]-NOTA[[#This Row],[DISC 1-]])*NOTA[[#This Row],[DISC 2]])</f>
        <v/>
      </c>
      <c r="Z1087" s="51" t="str">
        <f>IF(NOTA[[#This Row],[JUMLAH]]="","",NOTA[[#This Row],[DISC 1-]]+NOTA[[#This Row],[DISC 2-]])</f>
        <v/>
      </c>
      <c r="AA1087" s="51" t="str">
        <f>IF(NOTA[[#This Row],[JUMLAH]]="","",NOTA[[#This Row],[JUMLAH]]-NOTA[[#This Row],[DISC]])</f>
        <v/>
      </c>
      <c r="AB1087" s="51"/>
      <c r="AC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7" s="51" t="str">
        <f>IF(OR(NOTA[[#This Row],[QTY]]="",NOTA[[#This Row],[HARGA SATUAN]]="",),"",NOTA[[#This Row],[QTY]]*NOTA[[#This Row],[HARGA SATUAN]])</f>
        <v/>
      </c>
      <c r="AG1087" s="40" t="str">
        <f ca="1">IF(NOTA[ID_H]="","",INDEX(NOTA[TANGGAL],MATCH(,INDIRECT(ADDRESS(ROW(NOTA[TANGGAL]),COLUMN(NOTA[TANGGAL]))&amp;":"&amp;ADDRESS(ROW(),COLUMN(NOTA[TANGGAL]))),-1)))</f>
        <v/>
      </c>
      <c r="AH1087" s="42" t="str">
        <f ca="1">IF(NOTA[[#This Row],[NAMA BARANG]]="","",INDEX(NOTA[SUPPLIER],MATCH(,INDIRECT(ADDRESS(ROW(NOTA[ID]),COLUMN(NOTA[ID]))&amp;":"&amp;ADDRESS(ROW(),COLUMN(NOTA[ID]))),-1)))</f>
        <v/>
      </c>
      <c r="AI1087" s="42" t="str">
        <f ca="1">IF(NOTA[[#This Row],[ID_H]]="","",IF(NOTA[[#This Row],[FAKTUR]]="",INDIRECT(ADDRESS(ROW()-1,COLUMN())),NOTA[[#This Row],[FAKTUR]]))</f>
        <v/>
      </c>
      <c r="AJ1087" s="39" t="str">
        <f ca="1">IF(NOTA[[#This Row],[ID]]="","",COUNTIF(NOTA[ID_H],NOTA[[#This Row],[ID_H]]))</f>
        <v/>
      </c>
      <c r="AK1087" s="39" t="str">
        <f ca="1">IF(NOTA[[#This Row],[TGL.NOTA]]="",IF(NOTA[[#This Row],[SUPPLIER_H]]="","",AK1086),MONTH(NOTA[[#This Row],[TGL.NOTA]]))</f>
        <v/>
      </c>
      <c r="AL1087" s="39" t="str">
        <f>LOWER(SUBSTITUTE(SUBSTITUTE(SUBSTITUTE(SUBSTITUTE(SUBSTITUTE(SUBSTITUTE(SUBSTITUTE(SUBSTITUTE(SUBSTITUTE(NOTA[NAMA BARANG]," ",),".",""),"-",""),"(",""),")",""),",",""),"/",""),"""",""),"+",""))</f>
        <v/>
      </c>
      <c r="AM10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39" t="str">
        <f>IF(NOTA[[#This Row],[CONCAT4]]="","",_xlfn.IFNA(MATCH(NOTA[[#This Row],[CONCAT4]],[2]!RAW[CONCAT_H],0),FALSE))</f>
        <v/>
      </c>
      <c r="AQ1087" s="39" t="str">
        <f>IF(NOTA[[#This Row],[CONCAT1]]="","",MATCH(NOTA[[#This Row],[CONCAT1]],[3]!db[NB NOTA_C],0))</f>
        <v/>
      </c>
      <c r="AR1087" s="39" t="str">
        <f>IF(NOTA[[#This Row],[QTY/ CTN]]="","",TRUE)</f>
        <v/>
      </c>
      <c r="AS1087" s="39" t="str">
        <f ca="1">IF(NOTA[[#This Row],[ID_H]]="","",IF(NOTA[[#This Row],[Column3]]=TRUE,NOTA[[#This Row],[QTY/ CTN]],INDEX([3]!db[QTY/ CTN],NOTA[[#This Row],[//DB]])))</f>
        <v/>
      </c>
      <c r="AT10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7" s="39" t="str">
        <f ca="1">IF(NOTA[[#This Row],[ID_H]]="","",MATCH(NOTA[[#This Row],[NB NOTA_C_QTY]],[4]!db[NB NOTA_C_QTY+F],0))</f>
        <v/>
      </c>
      <c r="AV1087" s="55" t="str">
        <f ca="1">IF(NOTA[[#This Row],[NB NOTA_C_QTY]]="","",ROW()-2)</f>
        <v/>
      </c>
    </row>
    <row r="1088" spans="1:48" ht="20.100000000000001" customHeight="1" x14ac:dyDescent="0.25">
      <c r="A10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39" t="str">
        <f>IF(NOTA[[#This Row],[ID_P]]="","",MATCH(NOTA[[#This Row],[ID_P]],[1]!B_MSK[N_ID],0))</f>
        <v/>
      </c>
      <c r="D1088" s="39" t="str">
        <f ca="1">IF(NOTA[[#This Row],[NAMA BARANG]]="","",INDEX(NOTA[ID],MATCH(,INDIRECT(ADDRESS(ROW(NOTA[ID]),COLUMN(NOTA[ID]))&amp;":"&amp;ADDRESS(ROW(),COLUMN(NOTA[ID]))),-1)))</f>
        <v/>
      </c>
      <c r="E1088" s="47"/>
      <c r="H1088" s="48"/>
      <c r="N1088" s="39"/>
      <c r="Q1088" s="43"/>
      <c r="R1088" s="49"/>
      <c r="S1088" s="50"/>
      <c r="U1088" s="51"/>
      <c r="V1088" s="46"/>
      <c r="W1088" s="51" t="str">
        <f>IF(NOTA[[#This Row],[HARGA/ CTN]]="",NOTA[[#This Row],[JUMLAH_H]],NOTA[[#This Row],[HARGA/ CTN]]*IF(NOTA[[#This Row],[C]]="",0,NOTA[[#This Row],[C]]))</f>
        <v/>
      </c>
      <c r="X1088" s="51" t="str">
        <f>IF(NOTA[[#This Row],[JUMLAH]]="","",NOTA[[#This Row],[JUMLAH]]*NOTA[[#This Row],[DISC 1]])</f>
        <v/>
      </c>
      <c r="Y1088" s="51" t="str">
        <f>IF(NOTA[[#This Row],[JUMLAH]]="","",(NOTA[[#This Row],[JUMLAH]]-NOTA[[#This Row],[DISC 1-]])*NOTA[[#This Row],[DISC 2]])</f>
        <v/>
      </c>
      <c r="Z1088" s="51" t="str">
        <f>IF(NOTA[[#This Row],[JUMLAH]]="","",NOTA[[#This Row],[DISC 1-]]+NOTA[[#This Row],[DISC 2-]])</f>
        <v/>
      </c>
      <c r="AA1088" s="51" t="str">
        <f>IF(NOTA[[#This Row],[JUMLAH]]="","",NOTA[[#This Row],[JUMLAH]]-NOTA[[#This Row],[DISC]])</f>
        <v/>
      </c>
      <c r="AB1088" s="51"/>
      <c r="AC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8" s="51" t="str">
        <f>IF(OR(NOTA[[#This Row],[QTY]]="",NOTA[[#This Row],[HARGA SATUAN]]="",),"",NOTA[[#This Row],[QTY]]*NOTA[[#This Row],[HARGA SATUAN]])</f>
        <v/>
      </c>
      <c r="AG1088" s="40" t="str">
        <f ca="1">IF(NOTA[ID_H]="","",INDEX(NOTA[TANGGAL],MATCH(,INDIRECT(ADDRESS(ROW(NOTA[TANGGAL]),COLUMN(NOTA[TANGGAL]))&amp;":"&amp;ADDRESS(ROW(),COLUMN(NOTA[TANGGAL]))),-1)))</f>
        <v/>
      </c>
      <c r="AH1088" s="42" t="str">
        <f ca="1">IF(NOTA[[#This Row],[NAMA BARANG]]="","",INDEX(NOTA[SUPPLIER],MATCH(,INDIRECT(ADDRESS(ROW(NOTA[ID]),COLUMN(NOTA[ID]))&amp;":"&amp;ADDRESS(ROW(),COLUMN(NOTA[ID]))),-1)))</f>
        <v/>
      </c>
      <c r="AI1088" s="42" t="str">
        <f ca="1">IF(NOTA[[#This Row],[ID_H]]="","",IF(NOTA[[#This Row],[FAKTUR]]="",INDIRECT(ADDRESS(ROW()-1,COLUMN())),NOTA[[#This Row],[FAKTUR]]))</f>
        <v/>
      </c>
      <c r="AJ1088" s="39" t="str">
        <f ca="1">IF(NOTA[[#This Row],[ID]]="","",COUNTIF(NOTA[ID_H],NOTA[[#This Row],[ID_H]]))</f>
        <v/>
      </c>
      <c r="AK1088" s="39" t="str">
        <f ca="1">IF(NOTA[[#This Row],[TGL.NOTA]]="",IF(NOTA[[#This Row],[SUPPLIER_H]]="","",AK1087),MONTH(NOTA[[#This Row],[TGL.NOTA]]))</f>
        <v/>
      </c>
      <c r="AL1088" s="39" t="str">
        <f>LOWER(SUBSTITUTE(SUBSTITUTE(SUBSTITUTE(SUBSTITUTE(SUBSTITUTE(SUBSTITUTE(SUBSTITUTE(SUBSTITUTE(SUBSTITUTE(NOTA[NAMA BARANG]," ",),".",""),"-",""),"(",""),")",""),",",""),"/",""),"""",""),"+",""))</f>
        <v/>
      </c>
      <c r="AM10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39" t="str">
        <f>IF(NOTA[[#This Row],[CONCAT4]]="","",_xlfn.IFNA(MATCH(NOTA[[#This Row],[CONCAT4]],[2]!RAW[CONCAT_H],0),FALSE))</f>
        <v/>
      </c>
      <c r="AQ1088" s="39" t="str">
        <f>IF(NOTA[[#This Row],[CONCAT1]]="","",MATCH(NOTA[[#This Row],[CONCAT1]],[3]!db[NB NOTA_C],0))</f>
        <v/>
      </c>
      <c r="AR1088" s="39" t="str">
        <f>IF(NOTA[[#This Row],[QTY/ CTN]]="","",TRUE)</f>
        <v/>
      </c>
      <c r="AS1088" s="39" t="str">
        <f ca="1">IF(NOTA[[#This Row],[ID_H]]="","",IF(NOTA[[#This Row],[Column3]]=TRUE,NOTA[[#This Row],[QTY/ CTN]],INDEX([3]!db[QTY/ CTN],NOTA[[#This Row],[//DB]])))</f>
        <v/>
      </c>
      <c r="AT10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8" s="39" t="str">
        <f ca="1">IF(NOTA[[#This Row],[ID_H]]="","",MATCH(NOTA[[#This Row],[NB NOTA_C_QTY]],[4]!db[NB NOTA_C_QTY+F],0))</f>
        <v/>
      </c>
      <c r="AV1088" s="55" t="str">
        <f ca="1">IF(NOTA[[#This Row],[NB NOTA_C_QTY]]="","",ROW()-2)</f>
        <v/>
      </c>
    </row>
    <row r="1089" spans="1:48" ht="20.100000000000001" customHeight="1" x14ac:dyDescent="0.25">
      <c r="A10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39" t="str">
        <f>IF(NOTA[[#This Row],[ID_P]]="","",MATCH(NOTA[[#This Row],[ID_P]],[1]!B_MSK[N_ID],0))</f>
        <v/>
      </c>
      <c r="D1089" s="39" t="str">
        <f ca="1">IF(NOTA[[#This Row],[NAMA BARANG]]="","",INDEX(NOTA[ID],MATCH(,INDIRECT(ADDRESS(ROW(NOTA[ID]),COLUMN(NOTA[ID]))&amp;":"&amp;ADDRESS(ROW(),COLUMN(NOTA[ID]))),-1)))</f>
        <v/>
      </c>
      <c r="E1089" s="47"/>
      <c r="H1089" s="48"/>
      <c r="N1089" s="39"/>
      <c r="Q1089" s="43"/>
      <c r="R1089" s="49"/>
      <c r="S1089" s="50"/>
      <c r="U1089" s="51"/>
      <c r="V1089" s="46"/>
      <c r="W1089" s="51" t="str">
        <f>IF(NOTA[[#This Row],[HARGA/ CTN]]="",NOTA[[#This Row],[JUMLAH_H]],NOTA[[#This Row],[HARGA/ CTN]]*IF(NOTA[[#This Row],[C]]="",0,NOTA[[#This Row],[C]]))</f>
        <v/>
      </c>
      <c r="X1089" s="51" t="str">
        <f>IF(NOTA[[#This Row],[JUMLAH]]="","",NOTA[[#This Row],[JUMLAH]]*NOTA[[#This Row],[DISC 1]])</f>
        <v/>
      </c>
      <c r="Y1089" s="51" t="str">
        <f>IF(NOTA[[#This Row],[JUMLAH]]="","",(NOTA[[#This Row],[JUMLAH]]-NOTA[[#This Row],[DISC 1-]])*NOTA[[#This Row],[DISC 2]])</f>
        <v/>
      </c>
      <c r="Z1089" s="51" t="str">
        <f>IF(NOTA[[#This Row],[JUMLAH]]="","",NOTA[[#This Row],[DISC 1-]]+NOTA[[#This Row],[DISC 2-]])</f>
        <v/>
      </c>
      <c r="AA1089" s="51" t="str">
        <f>IF(NOTA[[#This Row],[JUMLAH]]="","",NOTA[[#This Row],[JUMLAH]]-NOTA[[#This Row],[DISC]])</f>
        <v/>
      </c>
      <c r="AB1089" s="51"/>
      <c r="AC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9" s="51" t="str">
        <f>IF(OR(NOTA[[#This Row],[QTY]]="",NOTA[[#This Row],[HARGA SATUAN]]="",),"",NOTA[[#This Row],[QTY]]*NOTA[[#This Row],[HARGA SATUAN]])</f>
        <v/>
      </c>
      <c r="AG1089" s="40" t="str">
        <f ca="1">IF(NOTA[ID_H]="","",INDEX(NOTA[TANGGAL],MATCH(,INDIRECT(ADDRESS(ROW(NOTA[TANGGAL]),COLUMN(NOTA[TANGGAL]))&amp;":"&amp;ADDRESS(ROW(),COLUMN(NOTA[TANGGAL]))),-1)))</f>
        <v/>
      </c>
      <c r="AH1089" s="42" t="str">
        <f ca="1">IF(NOTA[[#This Row],[NAMA BARANG]]="","",INDEX(NOTA[SUPPLIER],MATCH(,INDIRECT(ADDRESS(ROW(NOTA[ID]),COLUMN(NOTA[ID]))&amp;":"&amp;ADDRESS(ROW(),COLUMN(NOTA[ID]))),-1)))</f>
        <v/>
      </c>
      <c r="AI1089" s="42" t="str">
        <f ca="1">IF(NOTA[[#This Row],[ID_H]]="","",IF(NOTA[[#This Row],[FAKTUR]]="",INDIRECT(ADDRESS(ROW()-1,COLUMN())),NOTA[[#This Row],[FAKTUR]]))</f>
        <v/>
      </c>
      <c r="AJ1089" s="39" t="str">
        <f ca="1">IF(NOTA[[#This Row],[ID]]="","",COUNTIF(NOTA[ID_H],NOTA[[#This Row],[ID_H]]))</f>
        <v/>
      </c>
      <c r="AK1089" s="39" t="str">
        <f ca="1">IF(NOTA[[#This Row],[TGL.NOTA]]="",IF(NOTA[[#This Row],[SUPPLIER_H]]="","",AK1088),MONTH(NOTA[[#This Row],[TGL.NOTA]]))</f>
        <v/>
      </c>
      <c r="AL1089" s="39" t="str">
        <f>LOWER(SUBSTITUTE(SUBSTITUTE(SUBSTITUTE(SUBSTITUTE(SUBSTITUTE(SUBSTITUTE(SUBSTITUTE(SUBSTITUTE(SUBSTITUTE(NOTA[NAMA BARANG]," ",),".",""),"-",""),"(",""),")",""),",",""),"/",""),"""",""),"+",""))</f>
        <v/>
      </c>
      <c r="AM10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39" t="str">
        <f>IF(NOTA[[#This Row],[CONCAT4]]="","",_xlfn.IFNA(MATCH(NOTA[[#This Row],[CONCAT4]],[2]!RAW[CONCAT_H],0),FALSE))</f>
        <v/>
      </c>
      <c r="AQ1089" s="39" t="str">
        <f>IF(NOTA[[#This Row],[CONCAT1]]="","",MATCH(NOTA[[#This Row],[CONCAT1]],[3]!db[NB NOTA_C],0))</f>
        <v/>
      </c>
      <c r="AR1089" s="39" t="str">
        <f>IF(NOTA[[#This Row],[QTY/ CTN]]="","",TRUE)</f>
        <v/>
      </c>
      <c r="AS1089" s="39" t="str">
        <f ca="1">IF(NOTA[[#This Row],[ID_H]]="","",IF(NOTA[[#This Row],[Column3]]=TRUE,NOTA[[#This Row],[QTY/ CTN]],INDEX([3]!db[QTY/ CTN],NOTA[[#This Row],[//DB]])))</f>
        <v/>
      </c>
      <c r="AT10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9" s="39" t="str">
        <f ca="1">IF(NOTA[[#This Row],[ID_H]]="","",MATCH(NOTA[[#This Row],[NB NOTA_C_QTY]],[4]!db[NB NOTA_C_QTY+F],0))</f>
        <v/>
      </c>
      <c r="AV1089" s="55" t="str">
        <f ca="1">IF(NOTA[[#This Row],[NB NOTA_C_QTY]]="","",ROW()-2)</f>
        <v/>
      </c>
    </row>
    <row r="1090" spans="1:48" ht="20.100000000000001" customHeight="1" x14ac:dyDescent="0.25">
      <c r="A10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39" t="str">
        <f>IF(NOTA[[#This Row],[ID_P]]="","",MATCH(NOTA[[#This Row],[ID_P]],[1]!B_MSK[N_ID],0))</f>
        <v/>
      </c>
      <c r="D1090" s="39" t="str">
        <f ca="1">IF(NOTA[[#This Row],[NAMA BARANG]]="","",INDEX(NOTA[ID],MATCH(,INDIRECT(ADDRESS(ROW(NOTA[ID]),COLUMN(NOTA[ID]))&amp;":"&amp;ADDRESS(ROW(),COLUMN(NOTA[ID]))),-1)))</f>
        <v/>
      </c>
      <c r="E1090" s="47"/>
      <c r="H1090" s="48"/>
      <c r="N1090" s="39"/>
      <c r="Q1090" s="43"/>
      <c r="R1090" s="49"/>
      <c r="S1090" s="50"/>
      <c r="U1090" s="51"/>
      <c r="V1090" s="46"/>
      <c r="W1090" s="51" t="str">
        <f>IF(NOTA[[#This Row],[HARGA/ CTN]]="",NOTA[[#This Row],[JUMLAH_H]],NOTA[[#This Row],[HARGA/ CTN]]*IF(NOTA[[#This Row],[C]]="",0,NOTA[[#This Row],[C]]))</f>
        <v/>
      </c>
      <c r="X1090" s="51" t="str">
        <f>IF(NOTA[[#This Row],[JUMLAH]]="","",NOTA[[#This Row],[JUMLAH]]*NOTA[[#This Row],[DISC 1]])</f>
        <v/>
      </c>
      <c r="Y1090" s="51" t="str">
        <f>IF(NOTA[[#This Row],[JUMLAH]]="","",(NOTA[[#This Row],[JUMLAH]]-NOTA[[#This Row],[DISC 1-]])*NOTA[[#This Row],[DISC 2]])</f>
        <v/>
      </c>
      <c r="Z1090" s="51" t="str">
        <f>IF(NOTA[[#This Row],[JUMLAH]]="","",NOTA[[#This Row],[DISC 1-]]+NOTA[[#This Row],[DISC 2-]])</f>
        <v/>
      </c>
      <c r="AA1090" s="51" t="str">
        <f>IF(NOTA[[#This Row],[JUMLAH]]="","",NOTA[[#This Row],[JUMLAH]]-NOTA[[#This Row],[DISC]])</f>
        <v/>
      </c>
      <c r="AB1090" s="51"/>
      <c r="AC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51" t="str">
        <f>IF(OR(NOTA[[#This Row],[QTY]]="",NOTA[[#This Row],[HARGA SATUAN]]="",),"",NOTA[[#This Row],[QTY]]*NOTA[[#This Row],[HARGA SATUAN]])</f>
        <v/>
      </c>
      <c r="AG1090" s="40" t="str">
        <f ca="1">IF(NOTA[ID_H]="","",INDEX(NOTA[TANGGAL],MATCH(,INDIRECT(ADDRESS(ROW(NOTA[TANGGAL]),COLUMN(NOTA[TANGGAL]))&amp;":"&amp;ADDRESS(ROW(),COLUMN(NOTA[TANGGAL]))),-1)))</f>
        <v/>
      </c>
      <c r="AH1090" s="42" t="str">
        <f ca="1">IF(NOTA[[#This Row],[NAMA BARANG]]="","",INDEX(NOTA[SUPPLIER],MATCH(,INDIRECT(ADDRESS(ROW(NOTA[ID]),COLUMN(NOTA[ID]))&amp;":"&amp;ADDRESS(ROW(),COLUMN(NOTA[ID]))),-1)))</f>
        <v/>
      </c>
      <c r="AI1090" s="42" t="str">
        <f ca="1">IF(NOTA[[#This Row],[ID_H]]="","",IF(NOTA[[#This Row],[FAKTUR]]="",INDIRECT(ADDRESS(ROW()-1,COLUMN())),NOTA[[#This Row],[FAKTUR]]))</f>
        <v/>
      </c>
      <c r="AJ1090" s="39" t="str">
        <f ca="1">IF(NOTA[[#This Row],[ID]]="","",COUNTIF(NOTA[ID_H],NOTA[[#This Row],[ID_H]]))</f>
        <v/>
      </c>
      <c r="AK1090" s="39" t="str">
        <f ca="1">IF(NOTA[[#This Row],[TGL.NOTA]]="",IF(NOTA[[#This Row],[SUPPLIER_H]]="","",AK1089),MONTH(NOTA[[#This Row],[TGL.NOTA]]))</f>
        <v/>
      </c>
      <c r="AL1090" s="39" t="str">
        <f>LOWER(SUBSTITUTE(SUBSTITUTE(SUBSTITUTE(SUBSTITUTE(SUBSTITUTE(SUBSTITUTE(SUBSTITUTE(SUBSTITUTE(SUBSTITUTE(NOTA[NAMA BARANG]," ",),".",""),"-",""),"(",""),")",""),",",""),"/",""),"""",""),"+",""))</f>
        <v/>
      </c>
      <c r="AM10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39" t="str">
        <f>IF(NOTA[[#This Row],[CONCAT4]]="","",_xlfn.IFNA(MATCH(NOTA[[#This Row],[CONCAT4]],[2]!RAW[CONCAT_H],0),FALSE))</f>
        <v/>
      </c>
      <c r="AQ1090" s="39" t="str">
        <f>IF(NOTA[[#This Row],[CONCAT1]]="","",MATCH(NOTA[[#This Row],[CONCAT1]],[3]!db[NB NOTA_C],0))</f>
        <v/>
      </c>
      <c r="AR1090" s="39" t="str">
        <f>IF(NOTA[[#This Row],[QTY/ CTN]]="","",TRUE)</f>
        <v/>
      </c>
      <c r="AS1090" s="39" t="str">
        <f ca="1">IF(NOTA[[#This Row],[ID_H]]="","",IF(NOTA[[#This Row],[Column3]]=TRUE,NOTA[[#This Row],[QTY/ CTN]],INDEX([3]!db[QTY/ CTN],NOTA[[#This Row],[//DB]])))</f>
        <v/>
      </c>
      <c r="AT10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0" s="39" t="str">
        <f ca="1">IF(NOTA[[#This Row],[ID_H]]="","",MATCH(NOTA[[#This Row],[NB NOTA_C_QTY]],[4]!db[NB NOTA_C_QTY+F],0))</f>
        <v/>
      </c>
      <c r="AV1090" s="55" t="str">
        <f ca="1">IF(NOTA[[#This Row],[NB NOTA_C_QTY]]="","",ROW()-2)</f>
        <v/>
      </c>
    </row>
    <row r="1091" spans="1:48" ht="20.100000000000001" customHeight="1" x14ac:dyDescent="0.25">
      <c r="A10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1" s="39" t="str">
        <f>IF(NOTA[[#This Row],[ID_P]]="","",MATCH(NOTA[[#This Row],[ID_P]],[1]!B_MSK[N_ID],0))</f>
        <v/>
      </c>
      <c r="D1091" s="39" t="str">
        <f ca="1">IF(NOTA[[#This Row],[NAMA BARANG]]="","",INDEX(NOTA[ID],MATCH(,INDIRECT(ADDRESS(ROW(NOTA[ID]),COLUMN(NOTA[ID]))&amp;":"&amp;ADDRESS(ROW(),COLUMN(NOTA[ID]))),-1)))</f>
        <v/>
      </c>
      <c r="E1091" s="47"/>
      <c r="H1091" s="48"/>
      <c r="N1091" s="39"/>
      <c r="Q1091" s="43"/>
      <c r="R1091" s="49"/>
      <c r="S1091" s="50"/>
      <c r="U1091" s="51"/>
      <c r="V1091" s="46"/>
      <c r="W1091" s="51" t="str">
        <f>IF(NOTA[[#This Row],[HARGA/ CTN]]="",NOTA[[#This Row],[JUMLAH_H]],NOTA[[#This Row],[HARGA/ CTN]]*IF(NOTA[[#This Row],[C]]="",0,NOTA[[#This Row],[C]]))</f>
        <v/>
      </c>
      <c r="X1091" s="51" t="str">
        <f>IF(NOTA[[#This Row],[JUMLAH]]="","",NOTA[[#This Row],[JUMLAH]]*NOTA[[#This Row],[DISC 1]])</f>
        <v/>
      </c>
      <c r="Y1091" s="51" t="str">
        <f>IF(NOTA[[#This Row],[JUMLAH]]="","",(NOTA[[#This Row],[JUMLAH]]-NOTA[[#This Row],[DISC 1-]])*NOTA[[#This Row],[DISC 2]])</f>
        <v/>
      </c>
      <c r="Z1091" s="51" t="str">
        <f>IF(NOTA[[#This Row],[JUMLAH]]="","",NOTA[[#This Row],[DISC 1-]]+NOTA[[#This Row],[DISC 2-]])</f>
        <v/>
      </c>
      <c r="AA1091" s="51" t="str">
        <f>IF(NOTA[[#This Row],[JUMLAH]]="","",NOTA[[#This Row],[JUMLAH]]-NOTA[[#This Row],[DISC]])</f>
        <v/>
      </c>
      <c r="AB1091" s="51"/>
      <c r="AC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1" s="51" t="str">
        <f>IF(OR(NOTA[[#This Row],[QTY]]="",NOTA[[#This Row],[HARGA SATUAN]]="",),"",NOTA[[#This Row],[QTY]]*NOTA[[#This Row],[HARGA SATUAN]])</f>
        <v/>
      </c>
      <c r="AG1091" s="40" t="str">
        <f ca="1">IF(NOTA[ID_H]="","",INDEX(NOTA[TANGGAL],MATCH(,INDIRECT(ADDRESS(ROW(NOTA[TANGGAL]),COLUMN(NOTA[TANGGAL]))&amp;":"&amp;ADDRESS(ROW(),COLUMN(NOTA[TANGGAL]))),-1)))</f>
        <v/>
      </c>
      <c r="AH1091" s="42" t="str">
        <f ca="1">IF(NOTA[[#This Row],[NAMA BARANG]]="","",INDEX(NOTA[SUPPLIER],MATCH(,INDIRECT(ADDRESS(ROW(NOTA[ID]),COLUMN(NOTA[ID]))&amp;":"&amp;ADDRESS(ROW(),COLUMN(NOTA[ID]))),-1)))</f>
        <v/>
      </c>
      <c r="AI1091" s="42" t="str">
        <f ca="1">IF(NOTA[[#This Row],[ID_H]]="","",IF(NOTA[[#This Row],[FAKTUR]]="",INDIRECT(ADDRESS(ROW()-1,COLUMN())),NOTA[[#This Row],[FAKTUR]]))</f>
        <v/>
      </c>
      <c r="AJ1091" s="39" t="str">
        <f ca="1">IF(NOTA[[#This Row],[ID]]="","",COUNTIF(NOTA[ID_H],NOTA[[#This Row],[ID_H]]))</f>
        <v/>
      </c>
      <c r="AK1091" s="39" t="str">
        <f ca="1">IF(NOTA[[#This Row],[TGL.NOTA]]="",IF(NOTA[[#This Row],[SUPPLIER_H]]="","",AK1090),MONTH(NOTA[[#This Row],[TGL.NOTA]]))</f>
        <v/>
      </c>
      <c r="AL1091" s="39" t="str">
        <f>LOWER(SUBSTITUTE(SUBSTITUTE(SUBSTITUTE(SUBSTITUTE(SUBSTITUTE(SUBSTITUTE(SUBSTITUTE(SUBSTITUTE(SUBSTITUTE(NOTA[NAMA BARANG]," ",),".",""),"-",""),"(",""),")",""),",",""),"/",""),"""",""),"+",""))</f>
        <v/>
      </c>
      <c r="AM10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1" s="39" t="str">
        <f>IF(NOTA[[#This Row],[CONCAT4]]="","",_xlfn.IFNA(MATCH(NOTA[[#This Row],[CONCAT4]],[2]!RAW[CONCAT_H],0),FALSE))</f>
        <v/>
      </c>
      <c r="AQ1091" s="39" t="str">
        <f>IF(NOTA[[#This Row],[CONCAT1]]="","",MATCH(NOTA[[#This Row],[CONCAT1]],[3]!db[NB NOTA_C],0))</f>
        <v/>
      </c>
      <c r="AR1091" s="39" t="str">
        <f>IF(NOTA[[#This Row],[QTY/ CTN]]="","",TRUE)</f>
        <v/>
      </c>
      <c r="AS1091" s="39" t="str">
        <f ca="1">IF(NOTA[[#This Row],[ID_H]]="","",IF(NOTA[[#This Row],[Column3]]=TRUE,NOTA[[#This Row],[QTY/ CTN]],INDEX([3]!db[QTY/ CTN],NOTA[[#This Row],[//DB]])))</f>
        <v/>
      </c>
      <c r="AT10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1" s="39" t="str">
        <f ca="1">IF(NOTA[[#This Row],[ID_H]]="","",MATCH(NOTA[[#This Row],[NB NOTA_C_QTY]],[4]!db[NB NOTA_C_QTY+F],0))</f>
        <v/>
      </c>
      <c r="AV1091" s="55" t="str">
        <f ca="1">IF(NOTA[[#This Row],[NB NOTA_C_QTY]]="","",ROW()-2)</f>
        <v/>
      </c>
    </row>
    <row r="1092" spans="1:48" ht="20.100000000000001" customHeight="1" x14ac:dyDescent="0.25">
      <c r="A10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39" t="str">
        <f>IF(NOTA[[#This Row],[ID_P]]="","",MATCH(NOTA[[#This Row],[ID_P]],[1]!B_MSK[N_ID],0))</f>
        <v/>
      </c>
      <c r="D1092" s="39" t="str">
        <f ca="1">IF(NOTA[[#This Row],[NAMA BARANG]]="","",INDEX(NOTA[ID],MATCH(,INDIRECT(ADDRESS(ROW(NOTA[ID]),COLUMN(NOTA[ID]))&amp;":"&amp;ADDRESS(ROW(),COLUMN(NOTA[ID]))),-1)))</f>
        <v/>
      </c>
      <c r="E1092" s="47"/>
      <c r="H1092" s="48"/>
      <c r="N1092" s="39"/>
      <c r="Q1092" s="43"/>
      <c r="R1092" s="49"/>
      <c r="S1092" s="50"/>
      <c r="U1092" s="51"/>
      <c r="V1092" s="46"/>
      <c r="W1092" s="51" t="str">
        <f>IF(NOTA[[#This Row],[HARGA/ CTN]]="",NOTA[[#This Row],[JUMLAH_H]],NOTA[[#This Row],[HARGA/ CTN]]*IF(NOTA[[#This Row],[C]]="",0,NOTA[[#This Row],[C]]))</f>
        <v/>
      </c>
      <c r="X1092" s="51" t="str">
        <f>IF(NOTA[[#This Row],[JUMLAH]]="","",NOTA[[#This Row],[JUMLAH]]*NOTA[[#This Row],[DISC 1]])</f>
        <v/>
      </c>
      <c r="Y1092" s="51" t="str">
        <f>IF(NOTA[[#This Row],[JUMLAH]]="","",(NOTA[[#This Row],[JUMLAH]]-NOTA[[#This Row],[DISC 1-]])*NOTA[[#This Row],[DISC 2]])</f>
        <v/>
      </c>
      <c r="Z1092" s="51" t="str">
        <f>IF(NOTA[[#This Row],[JUMLAH]]="","",NOTA[[#This Row],[DISC 1-]]+NOTA[[#This Row],[DISC 2-]])</f>
        <v/>
      </c>
      <c r="AA1092" s="51" t="str">
        <f>IF(NOTA[[#This Row],[JUMLAH]]="","",NOTA[[#This Row],[JUMLAH]]-NOTA[[#This Row],[DISC]])</f>
        <v/>
      </c>
      <c r="AB1092" s="51"/>
      <c r="AC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2" s="51" t="str">
        <f>IF(OR(NOTA[[#This Row],[QTY]]="",NOTA[[#This Row],[HARGA SATUAN]]="",),"",NOTA[[#This Row],[QTY]]*NOTA[[#This Row],[HARGA SATUAN]])</f>
        <v/>
      </c>
      <c r="AG1092" s="40" t="str">
        <f ca="1">IF(NOTA[ID_H]="","",INDEX(NOTA[TANGGAL],MATCH(,INDIRECT(ADDRESS(ROW(NOTA[TANGGAL]),COLUMN(NOTA[TANGGAL]))&amp;":"&amp;ADDRESS(ROW(),COLUMN(NOTA[TANGGAL]))),-1)))</f>
        <v/>
      </c>
      <c r="AH1092" s="42" t="str">
        <f ca="1">IF(NOTA[[#This Row],[NAMA BARANG]]="","",INDEX(NOTA[SUPPLIER],MATCH(,INDIRECT(ADDRESS(ROW(NOTA[ID]),COLUMN(NOTA[ID]))&amp;":"&amp;ADDRESS(ROW(),COLUMN(NOTA[ID]))),-1)))</f>
        <v/>
      </c>
      <c r="AI1092" s="42" t="str">
        <f ca="1">IF(NOTA[[#This Row],[ID_H]]="","",IF(NOTA[[#This Row],[FAKTUR]]="",INDIRECT(ADDRESS(ROW()-1,COLUMN())),NOTA[[#This Row],[FAKTUR]]))</f>
        <v/>
      </c>
      <c r="AJ1092" s="39" t="str">
        <f ca="1">IF(NOTA[[#This Row],[ID]]="","",COUNTIF(NOTA[ID_H],NOTA[[#This Row],[ID_H]]))</f>
        <v/>
      </c>
      <c r="AK1092" s="39" t="str">
        <f ca="1">IF(NOTA[[#This Row],[TGL.NOTA]]="",IF(NOTA[[#This Row],[SUPPLIER_H]]="","",AK1091),MONTH(NOTA[[#This Row],[TGL.NOTA]]))</f>
        <v/>
      </c>
      <c r="AL1092" s="39" t="str">
        <f>LOWER(SUBSTITUTE(SUBSTITUTE(SUBSTITUTE(SUBSTITUTE(SUBSTITUTE(SUBSTITUTE(SUBSTITUTE(SUBSTITUTE(SUBSTITUTE(NOTA[NAMA BARANG]," ",),".",""),"-",""),"(",""),")",""),",",""),"/",""),"""",""),"+",""))</f>
        <v/>
      </c>
      <c r="AM10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39" t="str">
        <f>IF(NOTA[[#This Row],[CONCAT4]]="","",_xlfn.IFNA(MATCH(NOTA[[#This Row],[CONCAT4]],[2]!RAW[CONCAT_H],0),FALSE))</f>
        <v/>
      </c>
      <c r="AQ1092" s="39" t="str">
        <f>IF(NOTA[[#This Row],[CONCAT1]]="","",MATCH(NOTA[[#This Row],[CONCAT1]],[3]!db[NB NOTA_C],0))</f>
        <v/>
      </c>
      <c r="AR1092" s="39" t="str">
        <f>IF(NOTA[[#This Row],[QTY/ CTN]]="","",TRUE)</f>
        <v/>
      </c>
      <c r="AS1092" s="39" t="str">
        <f ca="1">IF(NOTA[[#This Row],[ID_H]]="","",IF(NOTA[[#This Row],[Column3]]=TRUE,NOTA[[#This Row],[QTY/ CTN]],INDEX([3]!db[QTY/ CTN],NOTA[[#This Row],[//DB]])))</f>
        <v/>
      </c>
      <c r="AT10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2" s="39" t="str">
        <f ca="1">IF(NOTA[[#This Row],[ID_H]]="","",MATCH(NOTA[[#This Row],[NB NOTA_C_QTY]],[4]!db[NB NOTA_C_QTY+F],0))</f>
        <v/>
      </c>
      <c r="AV1092" s="55" t="str">
        <f ca="1">IF(NOTA[[#This Row],[NB NOTA_C_QTY]]="","",ROW()-2)</f>
        <v/>
      </c>
    </row>
    <row r="1093" spans="1:48" ht="20.100000000000001" customHeight="1" x14ac:dyDescent="0.25">
      <c r="A10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39" t="str">
        <f>IF(NOTA[[#This Row],[ID_P]]="","",MATCH(NOTA[[#This Row],[ID_P]],[1]!B_MSK[N_ID],0))</f>
        <v/>
      </c>
      <c r="D1093" s="39" t="str">
        <f ca="1">IF(NOTA[[#This Row],[NAMA BARANG]]="","",INDEX(NOTA[ID],MATCH(,INDIRECT(ADDRESS(ROW(NOTA[ID]),COLUMN(NOTA[ID]))&amp;":"&amp;ADDRESS(ROW(),COLUMN(NOTA[ID]))),-1)))</f>
        <v/>
      </c>
      <c r="E1093" s="47"/>
      <c r="H1093" s="48"/>
      <c r="N1093" s="39"/>
      <c r="Q1093" s="43"/>
      <c r="R1093" s="49"/>
      <c r="S1093" s="50"/>
      <c r="U1093" s="51"/>
      <c r="V1093" s="46"/>
      <c r="W1093" s="51" t="str">
        <f>IF(NOTA[[#This Row],[HARGA/ CTN]]="",NOTA[[#This Row],[JUMLAH_H]],NOTA[[#This Row],[HARGA/ CTN]]*IF(NOTA[[#This Row],[C]]="",0,NOTA[[#This Row],[C]]))</f>
        <v/>
      </c>
      <c r="X1093" s="51" t="str">
        <f>IF(NOTA[[#This Row],[JUMLAH]]="","",NOTA[[#This Row],[JUMLAH]]*NOTA[[#This Row],[DISC 1]])</f>
        <v/>
      </c>
      <c r="Y1093" s="51" t="str">
        <f>IF(NOTA[[#This Row],[JUMLAH]]="","",(NOTA[[#This Row],[JUMLAH]]-NOTA[[#This Row],[DISC 1-]])*NOTA[[#This Row],[DISC 2]])</f>
        <v/>
      </c>
      <c r="Z1093" s="51" t="str">
        <f>IF(NOTA[[#This Row],[JUMLAH]]="","",NOTA[[#This Row],[DISC 1-]]+NOTA[[#This Row],[DISC 2-]])</f>
        <v/>
      </c>
      <c r="AA1093" s="51" t="str">
        <f>IF(NOTA[[#This Row],[JUMLAH]]="","",NOTA[[#This Row],[JUMLAH]]-NOTA[[#This Row],[DISC]])</f>
        <v/>
      </c>
      <c r="AB1093" s="51"/>
      <c r="AC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51" t="str">
        <f>IF(OR(NOTA[[#This Row],[QTY]]="",NOTA[[#This Row],[HARGA SATUAN]]="",),"",NOTA[[#This Row],[QTY]]*NOTA[[#This Row],[HARGA SATUAN]])</f>
        <v/>
      </c>
      <c r="AG1093" s="40" t="str">
        <f ca="1">IF(NOTA[ID_H]="","",INDEX(NOTA[TANGGAL],MATCH(,INDIRECT(ADDRESS(ROW(NOTA[TANGGAL]),COLUMN(NOTA[TANGGAL]))&amp;":"&amp;ADDRESS(ROW(),COLUMN(NOTA[TANGGAL]))),-1)))</f>
        <v/>
      </c>
      <c r="AH1093" s="42" t="str">
        <f ca="1">IF(NOTA[[#This Row],[NAMA BARANG]]="","",INDEX(NOTA[SUPPLIER],MATCH(,INDIRECT(ADDRESS(ROW(NOTA[ID]),COLUMN(NOTA[ID]))&amp;":"&amp;ADDRESS(ROW(),COLUMN(NOTA[ID]))),-1)))</f>
        <v/>
      </c>
      <c r="AI1093" s="42" t="str">
        <f ca="1">IF(NOTA[[#This Row],[ID_H]]="","",IF(NOTA[[#This Row],[FAKTUR]]="",INDIRECT(ADDRESS(ROW()-1,COLUMN())),NOTA[[#This Row],[FAKTUR]]))</f>
        <v/>
      </c>
      <c r="AJ1093" s="39" t="str">
        <f ca="1">IF(NOTA[[#This Row],[ID]]="","",COUNTIF(NOTA[ID_H],NOTA[[#This Row],[ID_H]]))</f>
        <v/>
      </c>
      <c r="AK1093" s="39" t="str">
        <f ca="1">IF(NOTA[[#This Row],[TGL.NOTA]]="",IF(NOTA[[#This Row],[SUPPLIER_H]]="","",AK1092),MONTH(NOTA[[#This Row],[TGL.NOTA]]))</f>
        <v/>
      </c>
      <c r="AL1093" s="39" t="str">
        <f>LOWER(SUBSTITUTE(SUBSTITUTE(SUBSTITUTE(SUBSTITUTE(SUBSTITUTE(SUBSTITUTE(SUBSTITUTE(SUBSTITUTE(SUBSTITUTE(NOTA[NAMA BARANG]," ",),".",""),"-",""),"(",""),")",""),",",""),"/",""),"""",""),"+",""))</f>
        <v/>
      </c>
      <c r="AM10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39" t="str">
        <f>IF(NOTA[[#This Row],[CONCAT4]]="","",_xlfn.IFNA(MATCH(NOTA[[#This Row],[CONCAT4]],[2]!RAW[CONCAT_H],0),FALSE))</f>
        <v/>
      </c>
      <c r="AQ1093" s="39" t="str">
        <f>IF(NOTA[[#This Row],[CONCAT1]]="","",MATCH(NOTA[[#This Row],[CONCAT1]],[3]!db[NB NOTA_C],0))</f>
        <v/>
      </c>
      <c r="AR1093" s="39" t="str">
        <f>IF(NOTA[[#This Row],[QTY/ CTN]]="","",TRUE)</f>
        <v/>
      </c>
      <c r="AS1093" s="39" t="str">
        <f ca="1">IF(NOTA[[#This Row],[ID_H]]="","",IF(NOTA[[#This Row],[Column3]]=TRUE,NOTA[[#This Row],[QTY/ CTN]],INDEX([3]!db[QTY/ CTN],NOTA[[#This Row],[//DB]])))</f>
        <v/>
      </c>
      <c r="AT10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3" s="39" t="str">
        <f ca="1">IF(NOTA[[#This Row],[ID_H]]="","",MATCH(NOTA[[#This Row],[NB NOTA_C_QTY]],[4]!db[NB NOTA_C_QTY+F],0))</f>
        <v/>
      </c>
      <c r="AV1093" s="55" t="str">
        <f ca="1">IF(NOTA[[#This Row],[NB NOTA_C_QTY]]="","",ROW()-2)</f>
        <v/>
      </c>
    </row>
    <row r="1094" spans="1:48" ht="20.100000000000001" customHeight="1" x14ac:dyDescent="0.25">
      <c r="A10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4" s="39" t="str">
        <f>IF(NOTA[[#This Row],[ID_P]]="","",MATCH(NOTA[[#This Row],[ID_P]],[1]!B_MSK[N_ID],0))</f>
        <v/>
      </c>
      <c r="D1094" s="39" t="str">
        <f ca="1">IF(NOTA[[#This Row],[NAMA BARANG]]="","",INDEX(NOTA[ID],MATCH(,INDIRECT(ADDRESS(ROW(NOTA[ID]),COLUMN(NOTA[ID]))&amp;":"&amp;ADDRESS(ROW(),COLUMN(NOTA[ID]))),-1)))</f>
        <v/>
      </c>
      <c r="E1094" s="47"/>
      <c r="H1094" s="48"/>
      <c r="N1094" s="39"/>
      <c r="Q1094" s="43"/>
      <c r="R1094" s="49"/>
      <c r="S1094" s="50"/>
      <c r="U1094" s="51"/>
      <c r="V1094" s="46"/>
      <c r="W1094" s="51" t="str">
        <f>IF(NOTA[[#This Row],[HARGA/ CTN]]="",NOTA[[#This Row],[JUMLAH_H]],NOTA[[#This Row],[HARGA/ CTN]]*IF(NOTA[[#This Row],[C]]="",0,NOTA[[#This Row],[C]]))</f>
        <v/>
      </c>
      <c r="X1094" s="51" t="str">
        <f>IF(NOTA[[#This Row],[JUMLAH]]="","",NOTA[[#This Row],[JUMLAH]]*NOTA[[#This Row],[DISC 1]])</f>
        <v/>
      </c>
      <c r="Y1094" s="51" t="str">
        <f>IF(NOTA[[#This Row],[JUMLAH]]="","",(NOTA[[#This Row],[JUMLAH]]-NOTA[[#This Row],[DISC 1-]])*NOTA[[#This Row],[DISC 2]])</f>
        <v/>
      </c>
      <c r="Z1094" s="51" t="str">
        <f>IF(NOTA[[#This Row],[JUMLAH]]="","",NOTA[[#This Row],[DISC 1-]]+NOTA[[#This Row],[DISC 2-]])</f>
        <v/>
      </c>
      <c r="AA1094" s="51" t="str">
        <f>IF(NOTA[[#This Row],[JUMLAH]]="","",NOTA[[#This Row],[JUMLAH]]-NOTA[[#This Row],[DISC]])</f>
        <v/>
      </c>
      <c r="AB1094" s="51"/>
      <c r="AC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4" s="51" t="str">
        <f>IF(OR(NOTA[[#This Row],[QTY]]="",NOTA[[#This Row],[HARGA SATUAN]]="",),"",NOTA[[#This Row],[QTY]]*NOTA[[#This Row],[HARGA SATUAN]])</f>
        <v/>
      </c>
      <c r="AG1094" s="40" t="str">
        <f ca="1">IF(NOTA[ID_H]="","",INDEX(NOTA[TANGGAL],MATCH(,INDIRECT(ADDRESS(ROW(NOTA[TANGGAL]),COLUMN(NOTA[TANGGAL]))&amp;":"&amp;ADDRESS(ROW(),COLUMN(NOTA[TANGGAL]))),-1)))</f>
        <v/>
      </c>
      <c r="AH1094" s="42" t="str">
        <f ca="1">IF(NOTA[[#This Row],[NAMA BARANG]]="","",INDEX(NOTA[SUPPLIER],MATCH(,INDIRECT(ADDRESS(ROW(NOTA[ID]),COLUMN(NOTA[ID]))&amp;":"&amp;ADDRESS(ROW(),COLUMN(NOTA[ID]))),-1)))</f>
        <v/>
      </c>
      <c r="AI1094" s="42" t="str">
        <f ca="1">IF(NOTA[[#This Row],[ID_H]]="","",IF(NOTA[[#This Row],[FAKTUR]]="",INDIRECT(ADDRESS(ROW()-1,COLUMN())),NOTA[[#This Row],[FAKTUR]]))</f>
        <v/>
      </c>
      <c r="AJ1094" s="39" t="str">
        <f ca="1">IF(NOTA[[#This Row],[ID]]="","",COUNTIF(NOTA[ID_H],NOTA[[#This Row],[ID_H]]))</f>
        <v/>
      </c>
      <c r="AK1094" s="39" t="str">
        <f ca="1">IF(NOTA[[#This Row],[TGL.NOTA]]="",IF(NOTA[[#This Row],[SUPPLIER_H]]="","",AK1093),MONTH(NOTA[[#This Row],[TGL.NOTA]]))</f>
        <v/>
      </c>
      <c r="AL1094" s="39" t="str">
        <f>LOWER(SUBSTITUTE(SUBSTITUTE(SUBSTITUTE(SUBSTITUTE(SUBSTITUTE(SUBSTITUTE(SUBSTITUTE(SUBSTITUTE(SUBSTITUTE(NOTA[NAMA BARANG]," ",),".",""),"-",""),"(",""),")",""),",",""),"/",""),"""",""),"+",""))</f>
        <v/>
      </c>
      <c r="AM10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4" s="39" t="str">
        <f>IF(NOTA[[#This Row],[CONCAT4]]="","",_xlfn.IFNA(MATCH(NOTA[[#This Row],[CONCAT4]],[2]!RAW[CONCAT_H],0),FALSE))</f>
        <v/>
      </c>
      <c r="AQ1094" s="39" t="str">
        <f>IF(NOTA[[#This Row],[CONCAT1]]="","",MATCH(NOTA[[#This Row],[CONCAT1]],[3]!db[NB NOTA_C],0))</f>
        <v/>
      </c>
      <c r="AR1094" s="39" t="str">
        <f>IF(NOTA[[#This Row],[QTY/ CTN]]="","",TRUE)</f>
        <v/>
      </c>
      <c r="AS1094" s="39" t="str">
        <f ca="1">IF(NOTA[[#This Row],[ID_H]]="","",IF(NOTA[[#This Row],[Column3]]=TRUE,NOTA[[#This Row],[QTY/ CTN]],INDEX([3]!db[QTY/ CTN],NOTA[[#This Row],[//DB]])))</f>
        <v/>
      </c>
      <c r="AT10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4" s="39" t="str">
        <f ca="1">IF(NOTA[[#This Row],[ID_H]]="","",MATCH(NOTA[[#This Row],[NB NOTA_C_QTY]],[4]!db[NB NOTA_C_QTY+F],0))</f>
        <v/>
      </c>
      <c r="AV1094" s="55" t="str">
        <f ca="1">IF(NOTA[[#This Row],[NB NOTA_C_QTY]]="","",ROW()-2)</f>
        <v/>
      </c>
    </row>
    <row r="1095" spans="1:48" ht="20.100000000000001" customHeight="1" x14ac:dyDescent="0.25">
      <c r="A10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39" t="str">
        <f>IF(NOTA[[#This Row],[ID_P]]="","",MATCH(NOTA[[#This Row],[ID_P]],[1]!B_MSK[N_ID],0))</f>
        <v/>
      </c>
      <c r="D1095" s="39" t="str">
        <f ca="1">IF(NOTA[[#This Row],[NAMA BARANG]]="","",INDEX(NOTA[ID],MATCH(,INDIRECT(ADDRESS(ROW(NOTA[ID]),COLUMN(NOTA[ID]))&amp;":"&amp;ADDRESS(ROW(),COLUMN(NOTA[ID]))),-1)))</f>
        <v/>
      </c>
      <c r="E1095" s="47"/>
      <c r="H1095" s="48"/>
      <c r="N1095" s="39"/>
      <c r="Q1095" s="43"/>
      <c r="R1095" s="49"/>
      <c r="S1095" s="50"/>
      <c r="U1095" s="51"/>
      <c r="V1095" s="46"/>
      <c r="W1095" s="51" t="str">
        <f>IF(NOTA[[#This Row],[HARGA/ CTN]]="",NOTA[[#This Row],[JUMLAH_H]],NOTA[[#This Row],[HARGA/ CTN]]*IF(NOTA[[#This Row],[C]]="",0,NOTA[[#This Row],[C]]))</f>
        <v/>
      </c>
      <c r="X1095" s="51" t="str">
        <f>IF(NOTA[[#This Row],[JUMLAH]]="","",NOTA[[#This Row],[JUMLAH]]*NOTA[[#This Row],[DISC 1]])</f>
        <v/>
      </c>
      <c r="Y1095" s="51" t="str">
        <f>IF(NOTA[[#This Row],[JUMLAH]]="","",(NOTA[[#This Row],[JUMLAH]]-NOTA[[#This Row],[DISC 1-]])*NOTA[[#This Row],[DISC 2]])</f>
        <v/>
      </c>
      <c r="Z1095" s="51" t="str">
        <f>IF(NOTA[[#This Row],[JUMLAH]]="","",NOTA[[#This Row],[DISC 1-]]+NOTA[[#This Row],[DISC 2-]])</f>
        <v/>
      </c>
      <c r="AA1095" s="51" t="str">
        <f>IF(NOTA[[#This Row],[JUMLAH]]="","",NOTA[[#This Row],[JUMLAH]]-NOTA[[#This Row],[DISC]])</f>
        <v/>
      </c>
      <c r="AB1095" s="51"/>
      <c r="AC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5" s="51" t="str">
        <f>IF(OR(NOTA[[#This Row],[QTY]]="",NOTA[[#This Row],[HARGA SATUAN]]="",),"",NOTA[[#This Row],[QTY]]*NOTA[[#This Row],[HARGA SATUAN]])</f>
        <v/>
      </c>
      <c r="AG1095" s="40" t="str">
        <f ca="1">IF(NOTA[ID_H]="","",INDEX(NOTA[TANGGAL],MATCH(,INDIRECT(ADDRESS(ROW(NOTA[TANGGAL]),COLUMN(NOTA[TANGGAL]))&amp;":"&amp;ADDRESS(ROW(),COLUMN(NOTA[TANGGAL]))),-1)))</f>
        <v/>
      </c>
      <c r="AH1095" s="42" t="str">
        <f ca="1">IF(NOTA[[#This Row],[NAMA BARANG]]="","",INDEX(NOTA[SUPPLIER],MATCH(,INDIRECT(ADDRESS(ROW(NOTA[ID]),COLUMN(NOTA[ID]))&amp;":"&amp;ADDRESS(ROW(),COLUMN(NOTA[ID]))),-1)))</f>
        <v/>
      </c>
      <c r="AI1095" s="42" t="str">
        <f ca="1">IF(NOTA[[#This Row],[ID_H]]="","",IF(NOTA[[#This Row],[FAKTUR]]="",INDIRECT(ADDRESS(ROW()-1,COLUMN())),NOTA[[#This Row],[FAKTUR]]))</f>
        <v/>
      </c>
      <c r="AJ1095" s="39" t="str">
        <f ca="1">IF(NOTA[[#This Row],[ID]]="","",COUNTIF(NOTA[ID_H],NOTA[[#This Row],[ID_H]]))</f>
        <v/>
      </c>
      <c r="AK1095" s="39" t="str">
        <f ca="1">IF(NOTA[[#This Row],[TGL.NOTA]]="",IF(NOTA[[#This Row],[SUPPLIER_H]]="","",AK1094),MONTH(NOTA[[#This Row],[TGL.NOTA]]))</f>
        <v/>
      </c>
      <c r="AL1095" s="39" t="str">
        <f>LOWER(SUBSTITUTE(SUBSTITUTE(SUBSTITUTE(SUBSTITUTE(SUBSTITUTE(SUBSTITUTE(SUBSTITUTE(SUBSTITUTE(SUBSTITUTE(NOTA[NAMA BARANG]," ",),".",""),"-",""),"(",""),")",""),",",""),"/",""),"""",""),"+",""))</f>
        <v/>
      </c>
      <c r="AM10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39" t="str">
        <f>IF(NOTA[[#This Row],[CONCAT4]]="","",_xlfn.IFNA(MATCH(NOTA[[#This Row],[CONCAT4]],[2]!RAW[CONCAT_H],0),FALSE))</f>
        <v/>
      </c>
      <c r="AQ1095" s="39" t="str">
        <f>IF(NOTA[[#This Row],[CONCAT1]]="","",MATCH(NOTA[[#This Row],[CONCAT1]],[3]!db[NB NOTA_C],0))</f>
        <v/>
      </c>
      <c r="AR1095" s="39" t="str">
        <f>IF(NOTA[[#This Row],[QTY/ CTN]]="","",TRUE)</f>
        <v/>
      </c>
      <c r="AS1095" s="39" t="str">
        <f ca="1">IF(NOTA[[#This Row],[ID_H]]="","",IF(NOTA[[#This Row],[Column3]]=TRUE,NOTA[[#This Row],[QTY/ CTN]],INDEX([3]!db[QTY/ CTN],NOTA[[#This Row],[//DB]])))</f>
        <v/>
      </c>
      <c r="AT10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5" s="39" t="str">
        <f ca="1">IF(NOTA[[#This Row],[ID_H]]="","",MATCH(NOTA[[#This Row],[NB NOTA_C_QTY]],[4]!db[NB NOTA_C_QTY+F],0))</f>
        <v/>
      </c>
      <c r="AV1095" s="55" t="str">
        <f ca="1">IF(NOTA[[#This Row],[NB NOTA_C_QTY]]="","",ROW()-2)</f>
        <v/>
      </c>
    </row>
    <row r="1096" spans="1:48" ht="20.100000000000001" customHeight="1" x14ac:dyDescent="0.25">
      <c r="A10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39" t="str">
        <f>IF(NOTA[[#This Row],[ID_P]]="","",MATCH(NOTA[[#This Row],[ID_P]],[1]!B_MSK[N_ID],0))</f>
        <v/>
      </c>
      <c r="D1096" s="39" t="str">
        <f ca="1">IF(NOTA[[#This Row],[NAMA BARANG]]="","",INDEX(NOTA[ID],MATCH(,INDIRECT(ADDRESS(ROW(NOTA[ID]),COLUMN(NOTA[ID]))&amp;":"&amp;ADDRESS(ROW(),COLUMN(NOTA[ID]))),-1)))</f>
        <v/>
      </c>
      <c r="E1096" s="47"/>
      <c r="H1096" s="48"/>
      <c r="N1096" s="39"/>
      <c r="Q1096" s="43"/>
      <c r="R1096" s="49"/>
      <c r="S1096" s="50"/>
      <c r="U1096" s="51"/>
      <c r="V1096" s="46"/>
      <c r="W1096" s="51" t="str">
        <f>IF(NOTA[[#This Row],[HARGA/ CTN]]="",NOTA[[#This Row],[JUMLAH_H]],NOTA[[#This Row],[HARGA/ CTN]]*IF(NOTA[[#This Row],[C]]="",0,NOTA[[#This Row],[C]]))</f>
        <v/>
      </c>
      <c r="X1096" s="51" t="str">
        <f>IF(NOTA[[#This Row],[JUMLAH]]="","",NOTA[[#This Row],[JUMLAH]]*NOTA[[#This Row],[DISC 1]])</f>
        <v/>
      </c>
      <c r="Y1096" s="51" t="str">
        <f>IF(NOTA[[#This Row],[JUMLAH]]="","",(NOTA[[#This Row],[JUMLAH]]-NOTA[[#This Row],[DISC 1-]])*NOTA[[#This Row],[DISC 2]])</f>
        <v/>
      </c>
      <c r="Z1096" s="51" t="str">
        <f>IF(NOTA[[#This Row],[JUMLAH]]="","",NOTA[[#This Row],[DISC 1-]]+NOTA[[#This Row],[DISC 2-]])</f>
        <v/>
      </c>
      <c r="AA1096" s="51" t="str">
        <f>IF(NOTA[[#This Row],[JUMLAH]]="","",NOTA[[#This Row],[JUMLAH]]-NOTA[[#This Row],[DISC]])</f>
        <v/>
      </c>
      <c r="AB1096" s="51"/>
      <c r="AC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6" s="51" t="str">
        <f>IF(OR(NOTA[[#This Row],[QTY]]="",NOTA[[#This Row],[HARGA SATUAN]]="",),"",NOTA[[#This Row],[QTY]]*NOTA[[#This Row],[HARGA SATUAN]])</f>
        <v/>
      </c>
      <c r="AG1096" s="40" t="str">
        <f ca="1">IF(NOTA[ID_H]="","",INDEX(NOTA[TANGGAL],MATCH(,INDIRECT(ADDRESS(ROW(NOTA[TANGGAL]),COLUMN(NOTA[TANGGAL]))&amp;":"&amp;ADDRESS(ROW(),COLUMN(NOTA[TANGGAL]))),-1)))</f>
        <v/>
      </c>
      <c r="AH1096" s="42" t="str">
        <f ca="1">IF(NOTA[[#This Row],[NAMA BARANG]]="","",INDEX(NOTA[SUPPLIER],MATCH(,INDIRECT(ADDRESS(ROW(NOTA[ID]),COLUMN(NOTA[ID]))&amp;":"&amp;ADDRESS(ROW(),COLUMN(NOTA[ID]))),-1)))</f>
        <v/>
      </c>
      <c r="AI1096" s="42" t="str">
        <f ca="1">IF(NOTA[[#This Row],[ID_H]]="","",IF(NOTA[[#This Row],[FAKTUR]]="",INDIRECT(ADDRESS(ROW()-1,COLUMN())),NOTA[[#This Row],[FAKTUR]]))</f>
        <v/>
      </c>
      <c r="AJ1096" s="39" t="str">
        <f ca="1">IF(NOTA[[#This Row],[ID]]="","",COUNTIF(NOTA[ID_H],NOTA[[#This Row],[ID_H]]))</f>
        <v/>
      </c>
      <c r="AK1096" s="39" t="str">
        <f ca="1">IF(NOTA[[#This Row],[TGL.NOTA]]="",IF(NOTA[[#This Row],[SUPPLIER_H]]="","",AK1095),MONTH(NOTA[[#This Row],[TGL.NOTA]]))</f>
        <v/>
      </c>
      <c r="AL1096" s="39" t="str">
        <f>LOWER(SUBSTITUTE(SUBSTITUTE(SUBSTITUTE(SUBSTITUTE(SUBSTITUTE(SUBSTITUTE(SUBSTITUTE(SUBSTITUTE(SUBSTITUTE(NOTA[NAMA BARANG]," ",),".",""),"-",""),"(",""),")",""),",",""),"/",""),"""",""),"+",""))</f>
        <v/>
      </c>
      <c r="AM10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39" t="str">
        <f>IF(NOTA[[#This Row],[CONCAT4]]="","",_xlfn.IFNA(MATCH(NOTA[[#This Row],[CONCAT4]],[2]!RAW[CONCAT_H],0),FALSE))</f>
        <v/>
      </c>
      <c r="AQ1096" s="39" t="str">
        <f>IF(NOTA[[#This Row],[CONCAT1]]="","",MATCH(NOTA[[#This Row],[CONCAT1]],[3]!db[NB NOTA_C],0))</f>
        <v/>
      </c>
      <c r="AR1096" s="39" t="str">
        <f>IF(NOTA[[#This Row],[QTY/ CTN]]="","",TRUE)</f>
        <v/>
      </c>
      <c r="AS1096" s="39" t="str">
        <f ca="1">IF(NOTA[[#This Row],[ID_H]]="","",IF(NOTA[[#This Row],[Column3]]=TRUE,NOTA[[#This Row],[QTY/ CTN]],INDEX([3]!db[QTY/ CTN],NOTA[[#This Row],[//DB]])))</f>
        <v/>
      </c>
      <c r="AT10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6" s="39" t="str">
        <f ca="1">IF(NOTA[[#This Row],[ID_H]]="","",MATCH(NOTA[[#This Row],[NB NOTA_C_QTY]],[4]!db[NB NOTA_C_QTY+F],0))</f>
        <v/>
      </c>
      <c r="AV1096" s="55" t="str">
        <f ca="1">IF(NOTA[[#This Row],[NB NOTA_C_QTY]]="","",ROW()-2)</f>
        <v/>
      </c>
    </row>
    <row r="1097" spans="1:48" ht="20.100000000000001" customHeight="1" x14ac:dyDescent="0.25">
      <c r="A10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39" t="str">
        <f>IF(NOTA[[#This Row],[ID_P]]="","",MATCH(NOTA[[#This Row],[ID_P]],[1]!B_MSK[N_ID],0))</f>
        <v/>
      </c>
      <c r="D1097" s="39" t="str">
        <f ca="1">IF(NOTA[[#This Row],[NAMA BARANG]]="","",INDEX(NOTA[ID],MATCH(,INDIRECT(ADDRESS(ROW(NOTA[ID]),COLUMN(NOTA[ID]))&amp;":"&amp;ADDRESS(ROW(),COLUMN(NOTA[ID]))),-1)))</f>
        <v/>
      </c>
      <c r="E1097" s="47"/>
      <c r="H1097" s="48"/>
      <c r="N1097" s="39"/>
      <c r="Q1097" s="43"/>
      <c r="R1097" s="49"/>
      <c r="S1097" s="50"/>
      <c r="U1097" s="51"/>
      <c r="V1097" s="46"/>
      <c r="W1097" s="51" t="str">
        <f>IF(NOTA[[#This Row],[HARGA/ CTN]]="",NOTA[[#This Row],[JUMLAH_H]],NOTA[[#This Row],[HARGA/ CTN]]*IF(NOTA[[#This Row],[C]]="",0,NOTA[[#This Row],[C]]))</f>
        <v/>
      </c>
      <c r="X1097" s="51" t="str">
        <f>IF(NOTA[[#This Row],[JUMLAH]]="","",NOTA[[#This Row],[JUMLAH]]*NOTA[[#This Row],[DISC 1]])</f>
        <v/>
      </c>
      <c r="Y1097" s="51" t="str">
        <f>IF(NOTA[[#This Row],[JUMLAH]]="","",(NOTA[[#This Row],[JUMLAH]]-NOTA[[#This Row],[DISC 1-]])*NOTA[[#This Row],[DISC 2]])</f>
        <v/>
      </c>
      <c r="Z1097" s="51" t="str">
        <f>IF(NOTA[[#This Row],[JUMLAH]]="","",NOTA[[#This Row],[DISC 1-]]+NOTA[[#This Row],[DISC 2-]])</f>
        <v/>
      </c>
      <c r="AA1097" s="51" t="str">
        <f>IF(NOTA[[#This Row],[JUMLAH]]="","",NOTA[[#This Row],[JUMLAH]]-NOTA[[#This Row],[DISC]])</f>
        <v/>
      </c>
      <c r="AB1097" s="51"/>
      <c r="AC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51" t="str">
        <f>IF(OR(NOTA[[#This Row],[QTY]]="",NOTA[[#This Row],[HARGA SATUAN]]="",),"",NOTA[[#This Row],[QTY]]*NOTA[[#This Row],[HARGA SATUAN]])</f>
        <v/>
      </c>
      <c r="AG1097" s="40" t="str">
        <f ca="1">IF(NOTA[ID_H]="","",INDEX(NOTA[TANGGAL],MATCH(,INDIRECT(ADDRESS(ROW(NOTA[TANGGAL]),COLUMN(NOTA[TANGGAL]))&amp;":"&amp;ADDRESS(ROW(),COLUMN(NOTA[TANGGAL]))),-1)))</f>
        <v/>
      </c>
      <c r="AH1097" s="42" t="str">
        <f ca="1">IF(NOTA[[#This Row],[NAMA BARANG]]="","",INDEX(NOTA[SUPPLIER],MATCH(,INDIRECT(ADDRESS(ROW(NOTA[ID]),COLUMN(NOTA[ID]))&amp;":"&amp;ADDRESS(ROW(),COLUMN(NOTA[ID]))),-1)))</f>
        <v/>
      </c>
      <c r="AI1097" s="42" t="str">
        <f ca="1">IF(NOTA[[#This Row],[ID_H]]="","",IF(NOTA[[#This Row],[FAKTUR]]="",INDIRECT(ADDRESS(ROW()-1,COLUMN())),NOTA[[#This Row],[FAKTUR]]))</f>
        <v/>
      </c>
      <c r="AJ1097" s="39" t="str">
        <f ca="1">IF(NOTA[[#This Row],[ID]]="","",COUNTIF(NOTA[ID_H],NOTA[[#This Row],[ID_H]]))</f>
        <v/>
      </c>
      <c r="AK1097" s="39" t="str">
        <f ca="1">IF(NOTA[[#This Row],[TGL.NOTA]]="",IF(NOTA[[#This Row],[SUPPLIER_H]]="","",AK1096),MONTH(NOTA[[#This Row],[TGL.NOTA]]))</f>
        <v/>
      </c>
      <c r="AL1097" s="39" t="str">
        <f>LOWER(SUBSTITUTE(SUBSTITUTE(SUBSTITUTE(SUBSTITUTE(SUBSTITUTE(SUBSTITUTE(SUBSTITUTE(SUBSTITUTE(SUBSTITUTE(NOTA[NAMA BARANG]," ",),".",""),"-",""),"(",""),")",""),",",""),"/",""),"""",""),"+",""))</f>
        <v/>
      </c>
      <c r="AM10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39" t="str">
        <f>IF(NOTA[[#This Row],[CONCAT4]]="","",_xlfn.IFNA(MATCH(NOTA[[#This Row],[CONCAT4]],[2]!RAW[CONCAT_H],0),FALSE))</f>
        <v/>
      </c>
      <c r="AQ1097" s="39" t="str">
        <f>IF(NOTA[[#This Row],[CONCAT1]]="","",MATCH(NOTA[[#This Row],[CONCAT1]],[3]!db[NB NOTA_C],0))</f>
        <v/>
      </c>
      <c r="AR1097" s="39" t="str">
        <f>IF(NOTA[[#This Row],[QTY/ CTN]]="","",TRUE)</f>
        <v/>
      </c>
      <c r="AS1097" s="39" t="str">
        <f ca="1">IF(NOTA[[#This Row],[ID_H]]="","",IF(NOTA[[#This Row],[Column3]]=TRUE,NOTA[[#This Row],[QTY/ CTN]],INDEX([3]!db[QTY/ CTN],NOTA[[#This Row],[//DB]])))</f>
        <v/>
      </c>
      <c r="AT10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7" s="39" t="str">
        <f ca="1">IF(NOTA[[#This Row],[ID_H]]="","",MATCH(NOTA[[#This Row],[NB NOTA_C_QTY]],[4]!db[NB NOTA_C_QTY+F],0))</f>
        <v/>
      </c>
      <c r="AV1097" s="55" t="str">
        <f ca="1">IF(NOTA[[#This Row],[NB NOTA_C_QTY]]="","",ROW()-2)</f>
        <v/>
      </c>
    </row>
    <row r="1098" spans="1:48" ht="20.100000000000001" customHeight="1" x14ac:dyDescent="0.25">
      <c r="A10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8" s="39" t="str">
        <f>IF(NOTA[[#This Row],[ID_P]]="","",MATCH(NOTA[[#This Row],[ID_P]],[1]!B_MSK[N_ID],0))</f>
        <v/>
      </c>
      <c r="D1098" s="39" t="str">
        <f ca="1">IF(NOTA[[#This Row],[NAMA BARANG]]="","",INDEX(NOTA[ID],MATCH(,INDIRECT(ADDRESS(ROW(NOTA[ID]),COLUMN(NOTA[ID]))&amp;":"&amp;ADDRESS(ROW(),COLUMN(NOTA[ID]))),-1)))</f>
        <v/>
      </c>
      <c r="E1098" s="47"/>
      <c r="H1098" s="48"/>
      <c r="N1098" s="39"/>
      <c r="Q1098" s="43"/>
      <c r="R1098" s="49"/>
      <c r="S1098" s="50"/>
      <c r="U1098" s="51"/>
      <c r="V1098" s="46"/>
      <c r="W1098" s="51" t="str">
        <f>IF(NOTA[[#This Row],[HARGA/ CTN]]="",NOTA[[#This Row],[JUMLAH_H]],NOTA[[#This Row],[HARGA/ CTN]]*IF(NOTA[[#This Row],[C]]="",0,NOTA[[#This Row],[C]]))</f>
        <v/>
      </c>
      <c r="X1098" s="51" t="str">
        <f>IF(NOTA[[#This Row],[JUMLAH]]="","",NOTA[[#This Row],[JUMLAH]]*NOTA[[#This Row],[DISC 1]])</f>
        <v/>
      </c>
      <c r="Y1098" s="51" t="str">
        <f>IF(NOTA[[#This Row],[JUMLAH]]="","",(NOTA[[#This Row],[JUMLAH]]-NOTA[[#This Row],[DISC 1-]])*NOTA[[#This Row],[DISC 2]])</f>
        <v/>
      </c>
      <c r="Z1098" s="51" t="str">
        <f>IF(NOTA[[#This Row],[JUMLAH]]="","",NOTA[[#This Row],[DISC 1-]]+NOTA[[#This Row],[DISC 2-]])</f>
        <v/>
      </c>
      <c r="AA1098" s="51" t="str">
        <f>IF(NOTA[[#This Row],[JUMLAH]]="","",NOTA[[#This Row],[JUMLAH]]-NOTA[[#This Row],[DISC]])</f>
        <v/>
      </c>
      <c r="AB1098" s="51"/>
      <c r="AC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8" s="51" t="str">
        <f>IF(OR(NOTA[[#This Row],[QTY]]="",NOTA[[#This Row],[HARGA SATUAN]]="",),"",NOTA[[#This Row],[QTY]]*NOTA[[#This Row],[HARGA SATUAN]])</f>
        <v/>
      </c>
      <c r="AG1098" s="40" t="str">
        <f ca="1">IF(NOTA[ID_H]="","",INDEX(NOTA[TANGGAL],MATCH(,INDIRECT(ADDRESS(ROW(NOTA[TANGGAL]),COLUMN(NOTA[TANGGAL]))&amp;":"&amp;ADDRESS(ROW(),COLUMN(NOTA[TANGGAL]))),-1)))</f>
        <v/>
      </c>
      <c r="AH1098" s="42" t="str">
        <f ca="1">IF(NOTA[[#This Row],[NAMA BARANG]]="","",INDEX(NOTA[SUPPLIER],MATCH(,INDIRECT(ADDRESS(ROW(NOTA[ID]),COLUMN(NOTA[ID]))&amp;":"&amp;ADDRESS(ROW(),COLUMN(NOTA[ID]))),-1)))</f>
        <v/>
      </c>
      <c r="AI1098" s="42" t="str">
        <f ca="1">IF(NOTA[[#This Row],[ID_H]]="","",IF(NOTA[[#This Row],[FAKTUR]]="",INDIRECT(ADDRESS(ROW()-1,COLUMN())),NOTA[[#This Row],[FAKTUR]]))</f>
        <v/>
      </c>
      <c r="AJ1098" s="39" t="str">
        <f ca="1">IF(NOTA[[#This Row],[ID]]="","",COUNTIF(NOTA[ID_H],NOTA[[#This Row],[ID_H]]))</f>
        <v/>
      </c>
      <c r="AK1098" s="39" t="str">
        <f ca="1">IF(NOTA[[#This Row],[TGL.NOTA]]="",IF(NOTA[[#This Row],[SUPPLIER_H]]="","",AK1097),MONTH(NOTA[[#This Row],[TGL.NOTA]]))</f>
        <v/>
      </c>
      <c r="AL1098" s="39" t="str">
        <f>LOWER(SUBSTITUTE(SUBSTITUTE(SUBSTITUTE(SUBSTITUTE(SUBSTITUTE(SUBSTITUTE(SUBSTITUTE(SUBSTITUTE(SUBSTITUTE(NOTA[NAMA BARANG]," ",),".",""),"-",""),"(",""),")",""),",",""),"/",""),"""",""),"+",""))</f>
        <v/>
      </c>
      <c r="AM10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8" s="39" t="str">
        <f>IF(NOTA[[#This Row],[CONCAT4]]="","",_xlfn.IFNA(MATCH(NOTA[[#This Row],[CONCAT4]],[2]!RAW[CONCAT_H],0),FALSE))</f>
        <v/>
      </c>
      <c r="AQ1098" s="39" t="str">
        <f>IF(NOTA[[#This Row],[CONCAT1]]="","",MATCH(NOTA[[#This Row],[CONCAT1]],[3]!db[NB NOTA_C],0))</f>
        <v/>
      </c>
      <c r="AR1098" s="39" t="str">
        <f>IF(NOTA[[#This Row],[QTY/ CTN]]="","",TRUE)</f>
        <v/>
      </c>
      <c r="AS1098" s="39" t="str">
        <f ca="1">IF(NOTA[[#This Row],[ID_H]]="","",IF(NOTA[[#This Row],[Column3]]=TRUE,NOTA[[#This Row],[QTY/ CTN]],INDEX([3]!db[QTY/ CTN],NOTA[[#This Row],[//DB]])))</f>
        <v/>
      </c>
      <c r="AT10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8" s="39" t="str">
        <f ca="1">IF(NOTA[[#This Row],[ID_H]]="","",MATCH(NOTA[[#This Row],[NB NOTA_C_QTY]],[4]!db[NB NOTA_C_QTY+F],0))</f>
        <v/>
      </c>
      <c r="AV1098" s="55" t="str">
        <f ca="1">IF(NOTA[[#This Row],[NB NOTA_C_QTY]]="","",ROW()-2)</f>
        <v/>
      </c>
    </row>
    <row r="1099" spans="1:48" ht="20.100000000000001" customHeight="1" x14ac:dyDescent="0.25">
      <c r="A10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39" t="str">
        <f>IF(NOTA[[#This Row],[ID_P]]="","",MATCH(NOTA[[#This Row],[ID_P]],[1]!B_MSK[N_ID],0))</f>
        <v/>
      </c>
      <c r="D1099" s="39" t="str">
        <f ca="1">IF(NOTA[[#This Row],[NAMA BARANG]]="","",INDEX(NOTA[ID],MATCH(,INDIRECT(ADDRESS(ROW(NOTA[ID]),COLUMN(NOTA[ID]))&amp;":"&amp;ADDRESS(ROW(),COLUMN(NOTA[ID]))),-1)))</f>
        <v/>
      </c>
      <c r="E1099" s="47"/>
      <c r="H1099" s="48"/>
      <c r="N1099" s="39"/>
      <c r="Q1099" s="43"/>
      <c r="R1099" s="49"/>
      <c r="S1099" s="50"/>
      <c r="U1099" s="51"/>
      <c r="V1099" s="46"/>
      <c r="W1099" s="51" t="str">
        <f>IF(NOTA[[#This Row],[HARGA/ CTN]]="",NOTA[[#This Row],[JUMLAH_H]],NOTA[[#This Row],[HARGA/ CTN]]*IF(NOTA[[#This Row],[C]]="",0,NOTA[[#This Row],[C]]))</f>
        <v/>
      </c>
      <c r="X1099" s="51" t="str">
        <f>IF(NOTA[[#This Row],[JUMLAH]]="","",NOTA[[#This Row],[JUMLAH]]*NOTA[[#This Row],[DISC 1]])</f>
        <v/>
      </c>
      <c r="Y1099" s="51" t="str">
        <f>IF(NOTA[[#This Row],[JUMLAH]]="","",(NOTA[[#This Row],[JUMLAH]]-NOTA[[#This Row],[DISC 1-]])*NOTA[[#This Row],[DISC 2]])</f>
        <v/>
      </c>
      <c r="Z1099" s="51" t="str">
        <f>IF(NOTA[[#This Row],[JUMLAH]]="","",NOTA[[#This Row],[DISC 1-]]+NOTA[[#This Row],[DISC 2-]])</f>
        <v/>
      </c>
      <c r="AA1099" s="51" t="str">
        <f>IF(NOTA[[#This Row],[JUMLAH]]="","",NOTA[[#This Row],[JUMLAH]]-NOTA[[#This Row],[DISC]])</f>
        <v/>
      </c>
      <c r="AB1099" s="51"/>
      <c r="AC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9" s="51" t="str">
        <f>IF(OR(NOTA[[#This Row],[QTY]]="",NOTA[[#This Row],[HARGA SATUAN]]="",),"",NOTA[[#This Row],[QTY]]*NOTA[[#This Row],[HARGA SATUAN]])</f>
        <v/>
      </c>
      <c r="AG1099" s="40" t="str">
        <f ca="1">IF(NOTA[ID_H]="","",INDEX(NOTA[TANGGAL],MATCH(,INDIRECT(ADDRESS(ROW(NOTA[TANGGAL]),COLUMN(NOTA[TANGGAL]))&amp;":"&amp;ADDRESS(ROW(),COLUMN(NOTA[TANGGAL]))),-1)))</f>
        <v/>
      </c>
      <c r="AH1099" s="42" t="str">
        <f ca="1">IF(NOTA[[#This Row],[NAMA BARANG]]="","",INDEX(NOTA[SUPPLIER],MATCH(,INDIRECT(ADDRESS(ROW(NOTA[ID]),COLUMN(NOTA[ID]))&amp;":"&amp;ADDRESS(ROW(),COLUMN(NOTA[ID]))),-1)))</f>
        <v/>
      </c>
      <c r="AI1099" s="42" t="str">
        <f ca="1">IF(NOTA[[#This Row],[ID_H]]="","",IF(NOTA[[#This Row],[FAKTUR]]="",INDIRECT(ADDRESS(ROW()-1,COLUMN())),NOTA[[#This Row],[FAKTUR]]))</f>
        <v/>
      </c>
      <c r="AJ1099" s="39" t="str">
        <f ca="1">IF(NOTA[[#This Row],[ID]]="","",COUNTIF(NOTA[ID_H],NOTA[[#This Row],[ID_H]]))</f>
        <v/>
      </c>
      <c r="AK1099" s="39" t="str">
        <f ca="1">IF(NOTA[[#This Row],[TGL.NOTA]]="",IF(NOTA[[#This Row],[SUPPLIER_H]]="","",AK1098),MONTH(NOTA[[#This Row],[TGL.NOTA]]))</f>
        <v/>
      </c>
      <c r="AL1099" s="39" t="str">
        <f>LOWER(SUBSTITUTE(SUBSTITUTE(SUBSTITUTE(SUBSTITUTE(SUBSTITUTE(SUBSTITUTE(SUBSTITUTE(SUBSTITUTE(SUBSTITUTE(NOTA[NAMA BARANG]," ",),".",""),"-",""),"(",""),")",""),",",""),"/",""),"""",""),"+",""))</f>
        <v/>
      </c>
      <c r="AM10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39" t="str">
        <f>IF(NOTA[[#This Row],[CONCAT4]]="","",_xlfn.IFNA(MATCH(NOTA[[#This Row],[CONCAT4]],[2]!RAW[CONCAT_H],0),FALSE))</f>
        <v/>
      </c>
      <c r="AQ1099" s="39" t="str">
        <f>IF(NOTA[[#This Row],[CONCAT1]]="","",MATCH(NOTA[[#This Row],[CONCAT1]],[3]!db[NB NOTA_C],0))</f>
        <v/>
      </c>
      <c r="AR1099" s="39" t="str">
        <f>IF(NOTA[[#This Row],[QTY/ CTN]]="","",TRUE)</f>
        <v/>
      </c>
      <c r="AS1099" s="39" t="str">
        <f ca="1">IF(NOTA[[#This Row],[ID_H]]="","",IF(NOTA[[#This Row],[Column3]]=TRUE,NOTA[[#This Row],[QTY/ CTN]],INDEX([3]!db[QTY/ CTN],NOTA[[#This Row],[//DB]])))</f>
        <v/>
      </c>
      <c r="AT10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9" s="39" t="str">
        <f ca="1">IF(NOTA[[#This Row],[ID_H]]="","",MATCH(NOTA[[#This Row],[NB NOTA_C_QTY]],[4]!db[NB NOTA_C_QTY+F],0))</f>
        <v/>
      </c>
      <c r="AV1099" s="55" t="str">
        <f ca="1">IF(NOTA[[#This Row],[NB NOTA_C_QTY]]="","",ROW()-2)</f>
        <v/>
      </c>
    </row>
    <row r="1100" spans="1:48" ht="20.100000000000001" customHeight="1" x14ac:dyDescent="0.25">
      <c r="A11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39" t="str">
        <f>IF(NOTA[[#This Row],[ID_P]]="","",MATCH(NOTA[[#This Row],[ID_P]],[1]!B_MSK[N_ID],0))</f>
        <v/>
      </c>
      <c r="D1100" s="39" t="str">
        <f ca="1">IF(NOTA[[#This Row],[NAMA BARANG]]="","",INDEX(NOTA[ID],MATCH(,INDIRECT(ADDRESS(ROW(NOTA[ID]),COLUMN(NOTA[ID]))&amp;":"&amp;ADDRESS(ROW(),COLUMN(NOTA[ID]))),-1)))</f>
        <v/>
      </c>
      <c r="E1100" s="47"/>
      <c r="H1100" s="48"/>
      <c r="N1100" s="39"/>
      <c r="Q1100" s="43"/>
      <c r="R1100" s="49"/>
      <c r="S1100" s="50"/>
      <c r="U1100" s="51"/>
      <c r="V1100" s="46"/>
      <c r="W1100" s="51" t="str">
        <f>IF(NOTA[[#This Row],[HARGA/ CTN]]="",NOTA[[#This Row],[JUMLAH_H]],NOTA[[#This Row],[HARGA/ CTN]]*IF(NOTA[[#This Row],[C]]="",0,NOTA[[#This Row],[C]]))</f>
        <v/>
      </c>
      <c r="X1100" s="51" t="str">
        <f>IF(NOTA[[#This Row],[JUMLAH]]="","",NOTA[[#This Row],[JUMLAH]]*NOTA[[#This Row],[DISC 1]])</f>
        <v/>
      </c>
      <c r="Y1100" s="51" t="str">
        <f>IF(NOTA[[#This Row],[JUMLAH]]="","",(NOTA[[#This Row],[JUMLAH]]-NOTA[[#This Row],[DISC 1-]])*NOTA[[#This Row],[DISC 2]])</f>
        <v/>
      </c>
      <c r="Z1100" s="51" t="str">
        <f>IF(NOTA[[#This Row],[JUMLAH]]="","",NOTA[[#This Row],[DISC 1-]]+NOTA[[#This Row],[DISC 2-]])</f>
        <v/>
      </c>
      <c r="AA1100" s="51" t="str">
        <f>IF(NOTA[[#This Row],[JUMLAH]]="","",NOTA[[#This Row],[JUMLAH]]-NOTA[[#This Row],[DISC]])</f>
        <v/>
      </c>
      <c r="AB1100" s="51"/>
      <c r="AC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51" t="str">
        <f>IF(OR(NOTA[[#This Row],[QTY]]="",NOTA[[#This Row],[HARGA SATUAN]]="",),"",NOTA[[#This Row],[QTY]]*NOTA[[#This Row],[HARGA SATUAN]])</f>
        <v/>
      </c>
      <c r="AG1100" s="40" t="str">
        <f ca="1">IF(NOTA[ID_H]="","",INDEX(NOTA[TANGGAL],MATCH(,INDIRECT(ADDRESS(ROW(NOTA[TANGGAL]),COLUMN(NOTA[TANGGAL]))&amp;":"&amp;ADDRESS(ROW(),COLUMN(NOTA[TANGGAL]))),-1)))</f>
        <v/>
      </c>
      <c r="AH1100" s="42" t="str">
        <f ca="1">IF(NOTA[[#This Row],[NAMA BARANG]]="","",INDEX(NOTA[SUPPLIER],MATCH(,INDIRECT(ADDRESS(ROW(NOTA[ID]),COLUMN(NOTA[ID]))&amp;":"&amp;ADDRESS(ROW(),COLUMN(NOTA[ID]))),-1)))</f>
        <v/>
      </c>
      <c r="AI1100" s="42" t="str">
        <f ca="1">IF(NOTA[[#This Row],[ID_H]]="","",IF(NOTA[[#This Row],[FAKTUR]]="",INDIRECT(ADDRESS(ROW()-1,COLUMN())),NOTA[[#This Row],[FAKTUR]]))</f>
        <v/>
      </c>
      <c r="AJ1100" s="39" t="str">
        <f ca="1">IF(NOTA[[#This Row],[ID]]="","",COUNTIF(NOTA[ID_H],NOTA[[#This Row],[ID_H]]))</f>
        <v/>
      </c>
      <c r="AK1100" s="39" t="str">
        <f ca="1">IF(NOTA[[#This Row],[TGL.NOTA]]="",IF(NOTA[[#This Row],[SUPPLIER_H]]="","",AK1099),MONTH(NOTA[[#This Row],[TGL.NOTA]]))</f>
        <v/>
      </c>
      <c r="AL1100" s="39" t="str">
        <f>LOWER(SUBSTITUTE(SUBSTITUTE(SUBSTITUTE(SUBSTITUTE(SUBSTITUTE(SUBSTITUTE(SUBSTITUTE(SUBSTITUTE(SUBSTITUTE(NOTA[NAMA BARANG]," ",),".",""),"-",""),"(",""),")",""),",",""),"/",""),"""",""),"+",""))</f>
        <v/>
      </c>
      <c r="AM1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39" t="str">
        <f>IF(NOTA[[#This Row],[CONCAT4]]="","",_xlfn.IFNA(MATCH(NOTA[[#This Row],[CONCAT4]],[2]!RAW[CONCAT_H],0),FALSE))</f>
        <v/>
      </c>
      <c r="AQ1100" s="39" t="str">
        <f>IF(NOTA[[#This Row],[CONCAT1]]="","",MATCH(NOTA[[#This Row],[CONCAT1]],[3]!db[NB NOTA_C],0))</f>
        <v/>
      </c>
      <c r="AR1100" s="39" t="str">
        <f>IF(NOTA[[#This Row],[QTY/ CTN]]="","",TRUE)</f>
        <v/>
      </c>
      <c r="AS1100" s="39" t="str">
        <f ca="1">IF(NOTA[[#This Row],[ID_H]]="","",IF(NOTA[[#This Row],[Column3]]=TRUE,NOTA[[#This Row],[QTY/ CTN]],INDEX([3]!db[QTY/ CTN],NOTA[[#This Row],[//DB]])))</f>
        <v/>
      </c>
      <c r="AT1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0" s="39" t="str">
        <f ca="1">IF(NOTA[[#This Row],[ID_H]]="","",MATCH(NOTA[[#This Row],[NB NOTA_C_QTY]],[4]!db[NB NOTA_C_QTY+F],0))</f>
        <v/>
      </c>
      <c r="AV1100" s="55" t="str">
        <f ca="1">IF(NOTA[[#This Row],[NB NOTA_C_QTY]]="","",ROW()-2)</f>
        <v/>
      </c>
    </row>
    <row r="1101" spans="1:48" ht="20.100000000000001" customHeight="1" x14ac:dyDescent="0.25">
      <c r="A1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1" s="39" t="str">
        <f>IF(NOTA[[#This Row],[ID_P]]="","",MATCH(NOTA[[#This Row],[ID_P]],[1]!B_MSK[N_ID],0))</f>
        <v/>
      </c>
      <c r="D1101" s="39" t="str">
        <f ca="1">IF(NOTA[[#This Row],[NAMA BARANG]]="","",INDEX(NOTA[ID],MATCH(,INDIRECT(ADDRESS(ROW(NOTA[ID]),COLUMN(NOTA[ID]))&amp;":"&amp;ADDRESS(ROW(),COLUMN(NOTA[ID]))),-1)))</f>
        <v/>
      </c>
      <c r="E1101" s="47"/>
      <c r="H1101" s="48"/>
      <c r="N1101" s="39"/>
      <c r="Q1101" s="43"/>
      <c r="R1101" s="49"/>
      <c r="S1101" s="50"/>
      <c r="U1101" s="51"/>
      <c r="V1101" s="46"/>
      <c r="W1101" s="51" t="str">
        <f>IF(NOTA[[#This Row],[HARGA/ CTN]]="",NOTA[[#This Row],[JUMLAH_H]],NOTA[[#This Row],[HARGA/ CTN]]*IF(NOTA[[#This Row],[C]]="",0,NOTA[[#This Row],[C]]))</f>
        <v/>
      </c>
      <c r="X1101" s="51" t="str">
        <f>IF(NOTA[[#This Row],[JUMLAH]]="","",NOTA[[#This Row],[JUMLAH]]*NOTA[[#This Row],[DISC 1]])</f>
        <v/>
      </c>
      <c r="Y1101" s="51" t="str">
        <f>IF(NOTA[[#This Row],[JUMLAH]]="","",(NOTA[[#This Row],[JUMLAH]]-NOTA[[#This Row],[DISC 1-]])*NOTA[[#This Row],[DISC 2]])</f>
        <v/>
      </c>
      <c r="Z1101" s="51" t="str">
        <f>IF(NOTA[[#This Row],[JUMLAH]]="","",NOTA[[#This Row],[DISC 1-]]+NOTA[[#This Row],[DISC 2-]])</f>
        <v/>
      </c>
      <c r="AA1101" s="51" t="str">
        <f>IF(NOTA[[#This Row],[JUMLAH]]="","",NOTA[[#This Row],[JUMLAH]]-NOTA[[#This Row],[DISC]])</f>
        <v/>
      </c>
      <c r="AB1101" s="51"/>
      <c r="AC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1" s="51" t="str">
        <f>IF(OR(NOTA[[#This Row],[QTY]]="",NOTA[[#This Row],[HARGA SATUAN]]="",),"",NOTA[[#This Row],[QTY]]*NOTA[[#This Row],[HARGA SATUAN]])</f>
        <v/>
      </c>
      <c r="AG1101" s="40" t="str">
        <f ca="1">IF(NOTA[ID_H]="","",INDEX(NOTA[TANGGAL],MATCH(,INDIRECT(ADDRESS(ROW(NOTA[TANGGAL]),COLUMN(NOTA[TANGGAL]))&amp;":"&amp;ADDRESS(ROW(),COLUMN(NOTA[TANGGAL]))),-1)))</f>
        <v/>
      </c>
      <c r="AH1101" s="42" t="str">
        <f ca="1">IF(NOTA[[#This Row],[NAMA BARANG]]="","",INDEX(NOTA[SUPPLIER],MATCH(,INDIRECT(ADDRESS(ROW(NOTA[ID]),COLUMN(NOTA[ID]))&amp;":"&amp;ADDRESS(ROW(),COLUMN(NOTA[ID]))),-1)))</f>
        <v/>
      </c>
      <c r="AI1101" s="42" t="str">
        <f ca="1">IF(NOTA[[#This Row],[ID_H]]="","",IF(NOTA[[#This Row],[FAKTUR]]="",INDIRECT(ADDRESS(ROW()-1,COLUMN())),NOTA[[#This Row],[FAKTUR]]))</f>
        <v/>
      </c>
      <c r="AJ1101" s="39" t="str">
        <f ca="1">IF(NOTA[[#This Row],[ID]]="","",COUNTIF(NOTA[ID_H],NOTA[[#This Row],[ID_H]]))</f>
        <v/>
      </c>
      <c r="AK1101" s="39" t="str">
        <f ca="1">IF(NOTA[[#This Row],[TGL.NOTA]]="",IF(NOTA[[#This Row],[SUPPLIER_H]]="","",AK1100),MONTH(NOTA[[#This Row],[TGL.NOTA]]))</f>
        <v/>
      </c>
      <c r="AL1101" s="39" t="str">
        <f>LOWER(SUBSTITUTE(SUBSTITUTE(SUBSTITUTE(SUBSTITUTE(SUBSTITUTE(SUBSTITUTE(SUBSTITUTE(SUBSTITUTE(SUBSTITUTE(NOTA[NAMA BARANG]," ",),".",""),"-",""),"(",""),")",""),",",""),"/",""),"""",""),"+",""))</f>
        <v/>
      </c>
      <c r="AM1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1" s="39" t="str">
        <f>IF(NOTA[[#This Row],[CONCAT4]]="","",_xlfn.IFNA(MATCH(NOTA[[#This Row],[CONCAT4]],[2]!RAW[CONCAT_H],0),FALSE))</f>
        <v/>
      </c>
      <c r="AQ1101" s="39" t="str">
        <f>IF(NOTA[[#This Row],[CONCAT1]]="","",MATCH(NOTA[[#This Row],[CONCAT1]],[3]!db[NB NOTA_C],0))</f>
        <v/>
      </c>
      <c r="AR1101" s="39" t="str">
        <f>IF(NOTA[[#This Row],[QTY/ CTN]]="","",TRUE)</f>
        <v/>
      </c>
      <c r="AS1101" s="39" t="str">
        <f ca="1">IF(NOTA[[#This Row],[ID_H]]="","",IF(NOTA[[#This Row],[Column3]]=TRUE,NOTA[[#This Row],[QTY/ CTN]],INDEX([3]!db[QTY/ CTN],NOTA[[#This Row],[//DB]])))</f>
        <v/>
      </c>
      <c r="AT1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1" s="39" t="str">
        <f ca="1">IF(NOTA[[#This Row],[ID_H]]="","",MATCH(NOTA[[#This Row],[NB NOTA_C_QTY]],[4]!db[NB NOTA_C_QTY+F],0))</f>
        <v/>
      </c>
      <c r="AV1101" s="55" t="str">
        <f ca="1">IF(NOTA[[#This Row],[NB NOTA_C_QTY]]="","",ROW()-2)</f>
        <v/>
      </c>
    </row>
    <row r="1102" spans="1:48" ht="20.100000000000001" customHeight="1" x14ac:dyDescent="0.25">
      <c r="A1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39" t="str">
        <f>IF(NOTA[[#This Row],[ID_P]]="","",MATCH(NOTA[[#This Row],[ID_P]],[1]!B_MSK[N_ID],0))</f>
        <v/>
      </c>
      <c r="D1102" s="39" t="str">
        <f ca="1">IF(NOTA[[#This Row],[NAMA BARANG]]="","",INDEX(NOTA[ID],MATCH(,INDIRECT(ADDRESS(ROW(NOTA[ID]),COLUMN(NOTA[ID]))&amp;":"&amp;ADDRESS(ROW(),COLUMN(NOTA[ID]))),-1)))</f>
        <v/>
      </c>
      <c r="E1102" s="47"/>
      <c r="H1102" s="48"/>
      <c r="N1102" s="39"/>
      <c r="Q1102" s="43"/>
      <c r="R1102" s="49"/>
      <c r="S1102" s="50"/>
      <c r="U1102" s="51"/>
      <c r="V1102" s="46"/>
      <c r="W1102" s="51" t="str">
        <f>IF(NOTA[[#This Row],[HARGA/ CTN]]="",NOTA[[#This Row],[JUMLAH_H]],NOTA[[#This Row],[HARGA/ CTN]]*IF(NOTA[[#This Row],[C]]="",0,NOTA[[#This Row],[C]]))</f>
        <v/>
      </c>
      <c r="X1102" s="51" t="str">
        <f>IF(NOTA[[#This Row],[JUMLAH]]="","",NOTA[[#This Row],[JUMLAH]]*NOTA[[#This Row],[DISC 1]])</f>
        <v/>
      </c>
      <c r="Y1102" s="51" t="str">
        <f>IF(NOTA[[#This Row],[JUMLAH]]="","",(NOTA[[#This Row],[JUMLAH]]-NOTA[[#This Row],[DISC 1-]])*NOTA[[#This Row],[DISC 2]])</f>
        <v/>
      </c>
      <c r="Z1102" s="51" t="str">
        <f>IF(NOTA[[#This Row],[JUMLAH]]="","",NOTA[[#This Row],[DISC 1-]]+NOTA[[#This Row],[DISC 2-]])</f>
        <v/>
      </c>
      <c r="AA1102" s="51" t="str">
        <f>IF(NOTA[[#This Row],[JUMLAH]]="","",NOTA[[#This Row],[JUMLAH]]-NOTA[[#This Row],[DISC]])</f>
        <v/>
      </c>
      <c r="AB1102" s="51"/>
      <c r="AC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2" s="51" t="str">
        <f>IF(OR(NOTA[[#This Row],[QTY]]="",NOTA[[#This Row],[HARGA SATUAN]]="",),"",NOTA[[#This Row],[QTY]]*NOTA[[#This Row],[HARGA SATUAN]])</f>
        <v/>
      </c>
      <c r="AG1102" s="40" t="str">
        <f ca="1">IF(NOTA[ID_H]="","",INDEX(NOTA[TANGGAL],MATCH(,INDIRECT(ADDRESS(ROW(NOTA[TANGGAL]),COLUMN(NOTA[TANGGAL]))&amp;":"&amp;ADDRESS(ROW(),COLUMN(NOTA[TANGGAL]))),-1)))</f>
        <v/>
      </c>
      <c r="AH1102" s="42" t="str">
        <f ca="1">IF(NOTA[[#This Row],[NAMA BARANG]]="","",INDEX(NOTA[SUPPLIER],MATCH(,INDIRECT(ADDRESS(ROW(NOTA[ID]),COLUMN(NOTA[ID]))&amp;":"&amp;ADDRESS(ROW(),COLUMN(NOTA[ID]))),-1)))</f>
        <v/>
      </c>
      <c r="AI1102" s="42" t="str">
        <f ca="1">IF(NOTA[[#This Row],[ID_H]]="","",IF(NOTA[[#This Row],[FAKTUR]]="",INDIRECT(ADDRESS(ROW()-1,COLUMN())),NOTA[[#This Row],[FAKTUR]]))</f>
        <v/>
      </c>
      <c r="AJ1102" s="39" t="str">
        <f ca="1">IF(NOTA[[#This Row],[ID]]="","",COUNTIF(NOTA[ID_H],NOTA[[#This Row],[ID_H]]))</f>
        <v/>
      </c>
      <c r="AK1102" s="39" t="str">
        <f ca="1">IF(NOTA[[#This Row],[TGL.NOTA]]="",IF(NOTA[[#This Row],[SUPPLIER_H]]="","",AK1101),MONTH(NOTA[[#This Row],[TGL.NOTA]]))</f>
        <v/>
      </c>
      <c r="AL1102" s="39" t="str">
        <f>LOWER(SUBSTITUTE(SUBSTITUTE(SUBSTITUTE(SUBSTITUTE(SUBSTITUTE(SUBSTITUTE(SUBSTITUTE(SUBSTITUTE(SUBSTITUTE(NOTA[NAMA BARANG]," ",),".",""),"-",""),"(",""),")",""),",",""),"/",""),"""",""),"+",""))</f>
        <v/>
      </c>
      <c r="AM1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39" t="str">
        <f>IF(NOTA[[#This Row],[CONCAT4]]="","",_xlfn.IFNA(MATCH(NOTA[[#This Row],[CONCAT4]],[2]!RAW[CONCAT_H],0),FALSE))</f>
        <v/>
      </c>
      <c r="AQ1102" s="39" t="str">
        <f>IF(NOTA[[#This Row],[CONCAT1]]="","",MATCH(NOTA[[#This Row],[CONCAT1]],[3]!db[NB NOTA_C],0))</f>
        <v/>
      </c>
      <c r="AR1102" s="39" t="str">
        <f>IF(NOTA[[#This Row],[QTY/ CTN]]="","",TRUE)</f>
        <v/>
      </c>
      <c r="AS1102" s="39" t="str">
        <f ca="1">IF(NOTA[[#This Row],[ID_H]]="","",IF(NOTA[[#This Row],[Column3]]=TRUE,NOTA[[#This Row],[QTY/ CTN]],INDEX([3]!db[QTY/ CTN],NOTA[[#This Row],[//DB]])))</f>
        <v/>
      </c>
      <c r="AT1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2" s="39" t="str">
        <f ca="1">IF(NOTA[[#This Row],[ID_H]]="","",MATCH(NOTA[[#This Row],[NB NOTA_C_QTY]],[4]!db[NB NOTA_C_QTY+F],0))</f>
        <v/>
      </c>
      <c r="AV1102" s="55" t="str">
        <f ca="1">IF(NOTA[[#This Row],[NB NOTA_C_QTY]]="","",ROW()-2)</f>
        <v/>
      </c>
    </row>
    <row r="1103" spans="1:48" ht="20.100000000000001" customHeight="1" x14ac:dyDescent="0.25">
      <c r="A1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39" t="str">
        <f>IF(NOTA[[#This Row],[ID_P]]="","",MATCH(NOTA[[#This Row],[ID_P]],[1]!B_MSK[N_ID],0))</f>
        <v/>
      </c>
      <c r="D1103" s="39" t="str">
        <f ca="1">IF(NOTA[[#This Row],[NAMA BARANG]]="","",INDEX(NOTA[ID],MATCH(,INDIRECT(ADDRESS(ROW(NOTA[ID]),COLUMN(NOTA[ID]))&amp;":"&amp;ADDRESS(ROW(),COLUMN(NOTA[ID]))),-1)))</f>
        <v/>
      </c>
      <c r="E1103" s="47"/>
      <c r="H1103" s="48"/>
      <c r="N1103" s="39"/>
      <c r="Q1103" s="43"/>
      <c r="R1103" s="49"/>
      <c r="S1103" s="50"/>
      <c r="U1103" s="51"/>
      <c r="V1103" s="46"/>
      <c r="W1103" s="51" t="str">
        <f>IF(NOTA[[#This Row],[HARGA/ CTN]]="",NOTA[[#This Row],[JUMLAH_H]],NOTA[[#This Row],[HARGA/ CTN]]*IF(NOTA[[#This Row],[C]]="",0,NOTA[[#This Row],[C]]))</f>
        <v/>
      </c>
      <c r="X1103" s="51" t="str">
        <f>IF(NOTA[[#This Row],[JUMLAH]]="","",NOTA[[#This Row],[JUMLAH]]*NOTA[[#This Row],[DISC 1]])</f>
        <v/>
      </c>
      <c r="Y1103" s="51" t="str">
        <f>IF(NOTA[[#This Row],[JUMLAH]]="","",(NOTA[[#This Row],[JUMLAH]]-NOTA[[#This Row],[DISC 1-]])*NOTA[[#This Row],[DISC 2]])</f>
        <v/>
      </c>
      <c r="Z1103" s="51" t="str">
        <f>IF(NOTA[[#This Row],[JUMLAH]]="","",NOTA[[#This Row],[DISC 1-]]+NOTA[[#This Row],[DISC 2-]])</f>
        <v/>
      </c>
      <c r="AA1103" s="51" t="str">
        <f>IF(NOTA[[#This Row],[JUMLAH]]="","",NOTA[[#This Row],[JUMLAH]]-NOTA[[#This Row],[DISC]])</f>
        <v/>
      </c>
      <c r="AB1103" s="51"/>
      <c r="AC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3" s="51" t="str">
        <f>IF(OR(NOTA[[#This Row],[QTY]]="",NOTA[[#This Row],[HARGA SATUAN]]="",),"",NOTA[[#This Row],[QTY]]*NOTA[[#This Row],[HARGA SATUAN]])</f>
        <v/>
      </c>
      <c r="AG1103" s="40" t="str">
        <f ca="1">IF(NOTA[ID_H]="","",INDEX(NOTA[TANGGAL],MATCH(,INDIRECT(ADDRESS(ROW(NOTA[TANGGAL]),COLUMN(NOTA[TANGGAL]))&amp;":"&amp;ADDRESS(ROW(),COLUMN(NOTA[TANGGAL]))),-1)))</f>
        <v/>
      </c>
      <c r="AH1103" s="42" t="str">
        <f ca="1">IF(NOTA[[#This Row],[NAMA BARANG]]="","",INDEX(NOTA[SUPPLIER],MATCH(,INDIRECT(ADDRESS(ROW(NOTA[ID]),COLUMN(NOTA[ID]))&amp;":"&amp;ADDRESS(ROW(),COLUMN(NOTA[ID]))),-1)))</f>
        <v/>
      </c>
      <c r="AI1103" s="42" t="str">
        <f ca="1">IF(NOTA[[#This Row],[ID_H]]="","",IF(NOTA[[#This Row],[FAKTUR]]="",INDIRECT(ADDRESS(ROW()-1,COLUMN())),NOTA[[#This Row],[FAKTUR]]))</f>
        <v/>
      </c>
      <c r="AJ1103" s="39" t="str">
        <f ca="1">IF(NOTA[[#This Row],[ID]]="","",COUNTIF(NOTA[ID_H],NOTA[[#This Row],[ID_H]]))</f>
        <v/>
      </c>
      <c r="AK1103" s="39" t="str">
        <f ca="1">IF(NOTA[[#This Row],[TGL.NOTA]]="",IF(NOTA[[#This Row],[SUPPLIER_H]]="","",AK1102),MONTH(NOTA[[#This Row],[TGL.NOTA]]))</f>
        <v/>
      </c>
      <c r="AL1103" s="39" t="str">
        <f>LOWER(SUBSTITUTE(SUBSTITUTE(SUBSTITUTE(SUBSTITUTE(SUBSTITUTE(SUBSTITUTE(SUBSTITUTE(SUBSTITUTE(SUBSTITUTE(NOTA[NAMA BARANG]," ",),".",""),"-",""),"(",""),")",""),",",""),"/",""),"""",""),"+",""))</f>
        <v/>
      </c>
      <c r="AM1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39" t="str">
        <f>IF(NOTA[[#This Row],[CONCAT4]]="","",_xlfn.IFNA(MATCH(NOTA[[#This Row],[CONCAT4]],[2]!RAW[CONCAT_H],0),FALSE))</f>
        <v/>
      </c>
      <c r="AQ1103" s="39" t="str">
        <f>IF(NOTA[[#This Row],[CONCAT1]]="","",MATCH(NOTA[[#This Row],[CONCAT1]],[3]!db[NB NOTA_C],0))</f>
        <v/>
      </c>
      <c r="AR1103" s="39" t="str">
        <f>IF(NOTA[[#This Row],[QTY/ CTN]]="","",TRUE)</f>
        <v/>
      </c>
      <c r="AS1103" s="39" t="str">
        <f ca="1">IF(NOTA[[#This Row],[ID_H]]="","",IF(NOTA[[#This Row],[Column3]]=TRUE,NOTA[[#This Row],[QTY/ CTN]],INDEX([3]!db[QTY/ CTN],NOTA[[#This Row],[//DB]])))</f>
        <v/>
      </c>
      <c r="AT1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3" s="39" t="str">
        <f ca="1">IF(NOTA[[#This Row],[ID_H]]="","",MATCH(NOTA[[#This Row],[NB NOTA_C_QTY]],[4]!db[NB NOTA_C_QTY+F],0))</f>
        <v/>
      </c>
      <c r="AV1103" s="55" t="str">
        <f ca="1">IF(NOTA[[#This Row],[NB NOTA_C_QTY]]="","",ROW()-2)</f>
        <v/>
      </c>
    </row>
    <row r="1104" spans="1:48" ht="20.100000000000001" customHeight="1" x14ac:dyDescent="0.25">
      <c r="A11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39" t="str">
        <f>IF(NOTA[[#This Row],[ID_P]]="","",MATCH(NOTA[[#This Row],[ID_P]],[1]!B_MSK[N_ID],0))</f>
        <v/>
      </c>
      <c r="D1104" s="39" t="str">
        <f ca="1">IF(NOTA[[#This Row],[NAMA BARANG]]="","",INDEX(NOTA[ID],MATCH(,INDIRECT(ADDRESS(ROW(NOTA[ID]),COLUMN(NOTA[ID]))&amp;":"&amp;ADDRESS(ROW(),COLUMN(NOTA[ID]))),-1)))</f>
        <v/>
      </c>
      <c r="E1104" s="47"/>
      <c r="H1104" s="48"/>
      <c r="N1104" s="39"/>
      <c r="Q1104" s="43"/>
      <c r="R1104" s="49"/>
      <c r="S1104" s="50"/>
      <c r="U1104" s="51"/>
      <c r="V1104" s="46"/>
      <c r="W1104" s="51" t="str">
        <f>IF(NOTA[[#This Row],[HARGA/ CTN]]="",NOTA[[#This Row],[JUMLAH_H]],NOTA[[#This Row],[HARGA/ CTN]]*IF(NOTA[[#This Row],[C]]="",0,NOTA[[#This Row],[C]]))</f>
        <v/>
      </c>
      <c r="X1104" s="51" t="str">
        <f>IF(NOTA[[#This Row],[JUMLAH]]="","",NOTA[[#This Row],[JUMLAH]]*NOTA[[#This Row],[DISC 1]])</f>
        <v/>
      </c>
      <c r="Y1104" s="51" t="str">
        <f>IF(NOTA[[#This Row],[JUMLAH]]="","",(NOTA[[#This Row],[JUMLAH]]-NOTA[[#This Row],[DISC 1-]])*NOTA[[#This Row],[DISC 2]])</f>
        <v/>
      </c>
      <c r="Z1104" s="51" t="str">
        <f>IF(NOTA[[#This Row],[JUMLAH]]="","",NOTA[[#This Row],[DISC 1-]]+NOTA[[#This Row],[DISC 2-]])</f>
        <v/>
      </c>
      <c r="AA1104" s="51" t="str">
        <f>IF(NOTA[[#This Row],[JUMLAH]]="","",NOTA[[#This Row],[JUMLAH]]-NOTA[[#This Row],[DISC]])</f>
        <v/>
      </c>
      <c r="AB1104" s="51"/>
      <c r="AC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51" t="str">
        <f>IF(OR(NOTA[[#This Row],[QTY]]="",NOTA[[#This Row],[HARGA SATUAN]]="",),"",NOTA[[#This Row],[QTY]]*NOTA[[#This Row],[HARGA SATUAN]])</f>
        <v/>
      </c>
      <c r="AG1104" s="40" t="str">
        <f ca="1">IF(NOTA[ID_H]="","",INDEX(NOTA[TANGGAL],MATCH(,INDIRECT(ADDRESS(ROW(NOTA[TANGGAL]),COLUMN(NOTA[TANGGAL]))&amp;":"&amp;ADDRESS(ROW(),COLUMN(NOTA[TANGGAL]))),-1)))</f>
        <v/>
      </c>
      <c r="AH1104" s="42" t="str">
        <f ca="1">IF(NOTA[[#This Row],[NAMA BARANG]]="","",INDEX(NOTA[SUPPLIER],MATCH(,INDIRECT(ADDRESS(ROW(NOTA[ID]),COLUMN(NOTA[ID]))&amp;":"&amp;ADDRESS(ROW(),COLUMN(NOTA[ID]))),-1)))</f>
        <v/>
      </c>
      <c r="AI1104" s="42" t="str">
        <f ca="1">IF(NOTA[[#This Row],[ID_H]]="","",IF(NOTA[[#This Row],[FAKTUR]]="",INDIRECT(ADDRESS(ROW()-1,COLUMN())),NOTA[[#This Row],[FAKTUR]]))</f>
        <v/>
      </c>
      <c r="AJ1104" s="39" t="str">
        <f ca="1">IF(NOTA[[#This Row],[ID]]="","",COUNTIF(NOTA[ID_H],NOTA[[#This Row],[ID_H]]))</f>
        <v/>
      </c>
      <c r="AK1104" s="39" t="str">
        <f ca="1">IF(NOTA[[#This Row],[TGL.NOTA]]="",IF(NOTA[[#This Row],[SUPPLIER_H]]="","",AK1103),MONTH(NOTA[[#This Row],[TGL.NOTA]]))</f>
        <v/>
      </c>
      <c r="AL1104" s="39" t="str">
        <f>LOWER(SUBSTITUTE(SUBSTITUTE(SUBSTITUTE(SUBSTITUTE(SUBSTITUTE(SUBSTITUTE(SUBSTITUTE(SUBSTITUTE(SUBSTITUTE(NOTA[NAMA BARANG]," ",),".",""),"-",""),"(",""),")",""),",",""),"/",""),"""",""),"+",""))</f>
        <v/>
      </c>
      <c r="AM1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39" t="str">
        <f>IF(NOTA[[#This Row],[CONCAT4]]="","",_xlfn.IFNA(MATCH(NOTA[[#This Row],[CONCAT4]],[2]!RAW[CONCAT_H],0),FALSE))</f>
        <v/>
      </c>
      <c r="AQ1104" s="39" t="str">
        <f>IF(NOTA[[#This Row],[CONCAT1]]="","",MATCH(NOTA[[#This Row],[CONCAT1]],[3]!db[NB NOTA_C],0))</f>
        <v/>
      </c>
      <c r="AR1104" s="39" t="str">
        <f>IF(NOTA[[#This Row],[QTY/ CTN]]="","",TRUE)</f>
        <v/>
      </c>
      <c r="AS1104" s="39" t="str">
        <f ca="1">IF(NOTA[[#This Row],[ID_H]]="","",IF(NOTA[[#This Row],[Column3]]=TRUE,NOTA[[#This Row],[QTY/ CTN]],INDEX([3]!db[QTY/ CTN],NOTA[[#This Row],[//DB]])))</f>
        <v/>
      </c>
      <c r="AT1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4" s="39" t="str">
        <f ca="1">IF(NOTA[[#This Row],[ID_H]]="","",MATCH(NOTA[[#This Row],[NB NOTA_C_QTY]],[4]!db[NB NOTA_C_QTY+F],0))</f>
        <v/>
      </c>
      <c r="AV1104" s="55" t="str">
        <f ca="1">IF(NOTA[[#This Row],[NB NOTA_C_QTY]]="","",ROW()-2)</f>
        <v/>
      </c>
    </row>
    <row r="1105" spans="1:48" ht="20.100000000000001" customHeight="1" x14ac:dyDescent="0.25">
      <c r="A1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5" s="39" t="str">
        <f>IF(NOTA[[#This Row],[ID_P]]="","",MATCH(NOTA[[#This Row],[ID_P]],[1]!B_MSK[N_ID],0))</f>
        <v/>
      </c>
      <c r="D1105" s="39" t="str">
        <f ca="1">IF(NOTA[[#This Row],[NAMA BARANG]]="","",INDEX(NOTA[ID],MATCH(,INDIRECT(ADDRESS(ROW(NOTA[ID]),COLUMN(NOTA[ID]))&amp;":"&amp;ADDRESS(ROW(),COLUMN(NOTA[ID]))),-1)))</f>
        <v/>
      </c>
      <c r="E1105" s="47"/>
      <c r="H1105" s="48"/>
      <c r="N1105" s="39"/>
      <c r="Q1105" s="43"/>
      <c r="R1105" s="49"/>
      <c r="S1105" s="50"/>
      <c r="U1105" s="51"/>
      <c r="V1105" s="46"/>
      <c r="W1105" s="51" t="str">
        <f>IF(NOTA[[#This Row],[HARGA/ CTN]]="",NOTA[[#This Row],[JUMLAH_H]],NOTA[[#This Row],[HARGA/ CTN]]*IF(NOTA[[#This Row],[C]]="",0,NOTA[[#This Row],[C]]))</f>
        <v/>
      </c>
      <c r="X1105" s="51" t="str">
        <f>IF(NOTA[[#This Row],[JUMLAH]]="","",NOTA[[#This Row],[JUMLAH]]*NOTA[[#This Row],[DISC 1]])</f>
        <v/>
      </c>
      <c r="Y1105" s="51" t="str">
        <f>IF(NOTA[[#This Row],[JUMLAH]]="","",(NOTA[[#This Row],[JUMLAH]]-NOTA[[#This Row],[DISC 1-]])*NOTA[[#This Row],[DISC 2]])</f>
        <v/>
      </c>
      <c r="Z1105" s="51" t="str">
        <f>IF(NOTA[[#This Row],[JUMLAH]]="","",NOTA[[#This Row],[DISC 1-]]+NOTA[[#This Row],[DISC 2-]])</f>
        <v/>
      </c>
      <c r="AA1105" s="51" t="str">
        <f>IF(NOTA[[#This Row],[JUMLAH]]="","",NOTA[[#This Row],[JUMLAH]]-NOTA[[#This Row],[DISC]])</f>
        <v/>
      </c>
      <c r="AB1105" s="51"/>
      <c r="AC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5" s="51" t="str">
        <f>IF(OR(NOTA[[#This Row],[QTY]]="",NOTA[[#This Row],[HARGA SATUAN]]="",),"",NOTA[[#This Row],[QTY]]*NOTA[[#This Row],[HARGA SATUAN]])</f>
        <v/>
      </c>
      <c r="AG1105" s="40" t="str">
        <f ca="1">IF(NOTA[ID_H]="","",INDEX(NOTA[TANGGAL],MATCH(,INDIRECT(ADDRESS(ROW(NOTA[TANGGAL]),COLUMN(NOTA[TANGGAL]))&amp;":"&amp;ADDRESS(ROW(),COLUMN(NOTA[TANGGAL]))),-1)))</f>
        <v/>
      </c>
      <c r="AH1105" s="42" t="str">
        <f ca="1">IF(NOTA[[#This Row],[NAMA BARANG]]="","",INDEX(NOTA[SUPPLIER],MATCH(,INDIRECT(ADDRESS(ROW(NOTA[ID]),COLUMN(NOTA[ID]))&amp;":"&amp;ADDRESS(ROW(),COLUMN(NOTA[ID]))),-1)))</f>
        <v/>
      </c>
      <c r="AI1105" s="42" t="str">
        <f ca="1">IF(NOTA[[#This Row],[ID_H]]="","",IF(NOTA[[#This Row],[FAKTUR]]="",INDIRECT(ADDRESS(ROW()-1,COLUMN())),NOTA[[#This Row],[FAKTUR]]))</f>
        <v/>
      </c>
      <c r="AJ1105" s="39" t="str">
        <f ca="1">IF(NOTA[[#This Row],[ID]]="","",COUNTIF(NOTA[ID_H],NOTA[[#This Row],[ID_H]]))</f>
        <v/>
      </c>
      <c r="AK1105" s="39" t="str">
        <f ca="1">IF(NOTA[[#This Row],[TGL.NOTA]]="",IF(NOTA[[#This Row],[SUPPLIER_H]]="","",AK1104),MONTH(NOTA[[#This Row],[TGL.NOTA]]))</f>
        <v/>
      </c>
      <c r="AL1105" s="39" t="str">
        <f>LOWER(SUBSTITUTE(SUBSTITUTE(SUBSTITUTE(SUBSTITUTE(SUBSTITUTE(SUBSTITUTE(SUBSTITUTE(SUBSTITUTE(SUBSTITUTE(NOTA[NAMA BARANG]," ",),".",""),"-",""),"(",""),")",""),",",""),"/",""),"""",""),"+",""))</f>
        <v/>
      </c>
      <c r="AM1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5" s="39" t="str">
        <f>IF(NOTA[[#This Row],[CONCAT4]]="","",_xlfn.IFNA(MATCH(NOTA[[#This Row],[CONCAT4]],[2]!RAW[CONCAT_H],0),FALSE))</f>
        <v/>
      </c>
      <c r="AQ1105" s="39" t="str">
        <f>IF(NOTA[[#This Row],[CONCAT1]]="","",MATCH(NOTA[[#This Row],[CONCAT1]],[3]!db[NB NOTA_C],0))</f>
        <v/>
      </c>
      <c r="AR1105" s="39" t="str">
        <f>IF(NOTA[[#This Row],[QTY/ CTN]]="","",TRUE)</f>
        <v/>
      </c>
      <c r="AS1105" s="39" t="str">
        <f ca="1">IF(NOTA[[#This Row],[ID_H]]="","",IF(NOTA[[#This Row],[Column3]]=TRUE,NOTA[[#This Row],[QTY/ CTN]],INDEX([3]!db[QTY/ CTN],NOTA[[#This Row],[//DB]])))</f>
        <v/>
      </c>
      <c r="AT1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5" s="39" t="str">
        <f ca="1">IF(NOTA[[#This Row],[ID_H]]="","",MATCH(NOTA[[#This Row],[NB NOTA_C_QTY]],[4]!db[NB NOTA_C_QTY+F],0))</f>
        <v/>
      </c>
      <c r="AV1105" s="55" t="str">
        <f ca="1">IF(NOTA[[#This Row],[NB NOTA_C_QTY]]="","",ROW()-2)</f>
        <v/>
      </c>
    </row>
    <row r="1106" spans="1:48" ht="20.100000000000001" customHeight="1" x14ac:dyDescent="0.25">
      <c r="A11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39" t="str">
        <f>IF(NOTA[[#This Row],[ID_P]]="","",MATCH(NOTA[[#This Row],[ID_P]],[1]!B_MSK[N_ID],0))</f>
        <v/>
      </c>
      <c r="D1106" s="39" t="str">
        <f ca="1">IF(NOTA[[#This Row],[NAMA BARANG]]="","",INDEX(NOTA[ID],MATCH(,INDIRECT(ADDRESS(ROW(NOTA[ID]),COLUMN(NOTA[ID]))&amp;":"&amp;ADDRESS(ROW(),COLUMN(NOTA[ID]))),-1)))</f>
        <v/>
      </c>
      <c r="E1106" s="47"/>
      <c r="H1106" s="48"/>
      <c r="N1106" s="39"/>
      <c r="Q1106" s="43"/>
      <c r="R1106" s="49"/>
      <c r="S1106" s="50"/>
      <c r="U1106" s="51"/>
      <c r="V1106" s="46"/>
      <c r="W1106" s="51" t="str">
        <f>IF(NOTA[[#This Row],[HARGA/ CTN]]="",NOTA[[#This Row],[JUMLAH_H]],NOTA[[#This Row],[HARGA/ CTN]]*IF(NOTA[[#This Row],[C]]="",0,NOTA[[#This Row],[C]]))</f>
        <v/>
      </c>
      <c r="X1106" s="51" t="str">
        <f>IF(NOTA[[#This Row],[JUMLAH]]="","",NOTA[[#This Row],[JUMLAH]]*NOTA[[#This Row],[DISC 1]])</f>
        <v/>
      </c>
      <c r="Y1106" s="51" t="str">
        <f>IF(NOTA[[#This Row],[JUMLAH]]="","",(NOTA[[#This Row],[JUMLAH]]-NOTA[[#This Row],[DISC 1-]])*NOTA[[#This Row],[DISC 2]])</f>
        <v/>
      </c>
      <c r="Z1106" s="51" t="str">
        <f>IF(NOTA[[#This Row],[JUMLAH]]="","",NOTA[[#This Row],[DISC 1-]]+NOTA[[#This Row],[DISC 2-]])</f>
        <v/>
      </c>
      <c r="AA1106" s="51" t="str">
        <f>IF(NOTA[[#This Row],[JUMLAH]]="","",NOTA[[#This Row],[JUMLAH]]-NOTA[[#This Row],[DISC]])</f>
        <v/>
      </c>
      <c r="AB1106" s="51"/>
      <c r="AC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6" s="51" t="str">
        <f>IF(OR(NOTA[[#This Row],[QTY]]="",NOTA[[#This Row],[HARGA SATUAN]]="",),"",NOTA[[#This Row],[QTY]]*NOTA[[#This Row],[HARGA SATUAN]])</f>
        <v/>
      </c>
      <c r="AG1106" s="40" t="str">
        <f ca="1">IF(NOTA[ID_H]="","",INDEX(NOTA[TANGGAL],MATCH(,INDIRECT(ADDRESS(ROW(NOTA[TANGGAL]),COLUMN(NOTA[TANGGAL]))&amp;":"&amp;ADDRESS(ROW(),COLUMN(NOTA[TANGGAL]))),-1)))</f>
        <v/>
      </c>
      <c r="AH1106" s="42" t="str">
        <f ca="1">IF(NOTA[[#This Row],[NAMA BARANG]]="","",INDEX(NOTA[SUPPLIER],MATCH(,INDIRECT(ADDRESS(ROW(NOTA[ID]),COLUMN(NOTA[ID]))&amp;":"&amp;ADDRESS(ROW(),COLUMN(NOTA[ID]))),-1)))</f>
        <v/>
      </c>
      <c r="AI1106" s="42" t="str">
        <f ca="1">IF(NOTA[[#This Row],[ID_H]]="","",IF(NOTA[[#This Row],[FAKTUR]]="",INDIRECT(ADDRESS(ROW()-1,COLUMN())),NOTA[[#This Row],[FAKTUR]]))</f>
        <v/>
      </c>
      <c r="AJ1106" s="39" t="str">
        <f ca="1">IF(NOTA[[#This Row],[ID]]="","",COUNTIF(NOTA[ID_H],NOTA[[#This Row],[ID_H]]))</f>
        <v/>
      </c>
      <c r="AK1106" s="39" t="str">
        <f ca="1">IF(NOTA[[#This Row],[TGL.NOTA]]="",IF(NOTA[[#This Row],[SUPPLIER_H]]="","",AK1105),MONTH(NOTA[[#This Row],[TGL.NOTA]]))</f>
        <v/>
      </c>
      <c r="AL1106" s="39" t="str">
        <f>LOWER(SUBSTITUTE(SUBSTITUTE(SUBSTITUTE(SUBSTITUTE(SUBSTITUTE(SUBSTITUTE(SUBSTITUTE(SUBSTITUTE(SUBSTITUTE(NOTA[NAMA BARANG]," ",),".",""),"-",""),"(",""),")",""),",",""),"/",""),"""",""),"+",""))</f>
        <v/>
      </c>
      <c r="AM1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39" t="str">
        <f>IF(NOTA[[#This Row],[CONCAT4]]="","",_xlfn.IFNA(MATCH(NOTA[[#This Row],[CONCAT4]],[2]!RAW[CONCAT_H],0),FALSE))</f>
        <v/>
      </c>
      <c r="AQ1106" s="39" t="str">
        <f>IF(NOTA[[#This Row],[CONCAT1]]="","",MATCH(NOTA[[#This Row],[CONCAT1]],[3]!db[NB NOTA_C],0))</f>
        <v/>
      </c>
      <c r="AR1106" s="39" t="str">
        <f>IF(NOTA[[#This Row],[QTY/ CTN]]="","",TRUE)</f>
        <v/>
      </c>
      <c r="AS1106" s="39" t="str">
        <f ca="1">IF(NOTA[[#This Row],[ID_H]]="","",IF(NOTA[[#This Row],[Column3]]=TRUE,NOTA[[#This Row],[QTY/ CTN]],INDEX([3]!db[QTY/ CTN],NOTA[[#This Row],[//DB]])))</f>
        <v/>
      </c>
      <c r="AT1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6" s="39" t="str">
        <f ca="1">IF(NOTA[[#This Row],[ID_H]]="","",MATCH(NOTA[[#This Row],[NB NOTA_C_QTY]],[4]!db[NB NOTA_C_QTY+F],0))</f>
        <v/>
      </c>
      <c r="AV1106" s="55" t="str">
        <f ca="1">IF(NOTA[[#This Row],[NB NOTA_C_QTY]]="","",ROW()-2)</f>
        <v/>
      </c>
    </row>
    <row r="1107" spans="1:48" ht="20.100000000000001" customHeight="1" x14ac:dyDescent="0.25">
      <c r="A1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39" t="str">
        <f>IF(NOTA[[#This Row],[ID_P]]="","",MATCH(NOTA[[#This Row],[ID_P]],[1]!B_MSK[N_ID],0))</f>
        <v/>
      </c>
      <c r="D1107" s="39" t="str">
        <f ca="1">IF(NOTA[[#This Row],[NAMA BARANG]]="","",INDEX(NOTA[ID],MATCH(,INDIRECT(ADDRESS(ROW(NOTA[ID]),COLUMN(NOTA[ID]))&amp;":"&amp;ADDRESS(ROW(),COLUMN(NOTA[ID]))),-1)))</f>
        <v/>
      </c>
      <c r="E1107" s="47"/>
      <c r="H1107" s="48"/>
      <c r="N1107" s="39"/>
      <c r="Q1107" s="43"/>
      <c r="R1107" s="49"/>
      <c r="S1107" s="50"/>
      <c r="U1107" s="51"/>
      <c r="V1107" s="46"/>
      <c r="W1107" s="51" t="str">
        <f>IF(NOTA[[#This Row],[HARGA/ CTN]]="",NOTA[[#This Row],[JUMLAH_H]],NOTA[[#This Row],[HARGA/ CTN]]*IF(NOTA[[#This Row],[C]]="",0,NOTA[[#This Row],[C]]))</f>
        <v/>
      </c>
      <c r="X1107" s="51" t="str">
        <f>IF(NOTA[[#This Row],[JUMLAH]]="","",NOTA[[#This Row],[JUMLAH]]*NOTA[[#This Row],[DISC 1]])</f>
        <v/>
      </c>
      <c r="Y1107" s="51" t="str">
        <f>IF(NOTA[[#This Row],[JUMLAH]]="","",(NOTA[[#This Row],[JUMLAH]]-NOTA[[#This Row],[DISC 1-]])*NOTA[[#This Row],[DISC 2]])</f>
        <v/>
      </c>
      <c r="Z1107" s="51" t="str">
        <f>IF(NOTA[[#This Row],[JUMLAH]]="","",NOTA[[#This Row],[DISC 1-]]+NOTA[[#This Row],[DISC 2-]])</f>
        <v/>
      </c>
      <c r="AA1107" s="51" t="str">
        <f>IF(NOTA[[#This Row],[JUMLAH]]="","",NOTA[[#This Row],[JUMLAH]]-NOTA[[#This Row],[DISC]])</f>
        <v/>
      </c>
      <c r="AB1107" s="51"/>
      <c r="AC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7" s="51" t="str">
        <f>IF(OR(NOTA[[#This Row],[QTY]]="",NOTA[[#This Row],[HARGA SATUAN]]="",),"",NOTA[[#This Row],[QTY]]*NOTA[[#This Row],[HARGA SATUAN]])</f>
        <v/>
      </c>
      <c r="AG1107" s="40" t="str">
        <f ca="1">IF(NOTA[ID_H]="","",INDEX(NOTA[TANGGAL],MATCH(,INDIRECT(ADDRESS(ROW(NOTA[TANGGAL]),COLUMN(NOTA[TANGGAL]))&amp;":"&amp;ADDRESS(ROW(),COLUMN(NOTA[TANGGAL]))),-1)))</f>
        <v/>
      </c>
      <c r="AH1107" s="42" t="str">
        <f ca="1">IF(NOTA[[#This Row],[NAMA BARANG]]="","",INDEX(NOTA[SUPPLIER],MATCH(,INDIRECT(ADDRESS(ROW(NOTA[ID]),COLUMN(NOTA[ID]))&amp;":"&amp;ADDRESS(ROW(),COLUMN(NOTA[ID]))),-1)))</f>
        <v/>
      </c>
      <c r="AI1107" s="42" t="str">
        <f ca="1">IF(NOTA[[#This Row],[ID_H]]="","",IF(NOTA[[#This Row],[FAKTUR]]="",INDIRECT(ADDRESS(ROW()-1,COLUMN())),NOTA[[#This Row],[FAKTUR]]))</f>
        <v/>
      </c>
      <c r="AJ1107" s="39" t="str">
        <f ca="1">IF(NOTA[[#This Row],[ID]]="","",COUNTIF(NOTA[ID_H],NOTA[[#This Row],[ID_H]]))</f>
        <v/>
      </c>
      <c r="AK1107" s="39" t="str">
        <f ca="1">IF(NOTA[[#This Row],[TGL.NOTA]]="",IF(NOTA[[#This Row],[SUPPLIER_H]]="","",AK1106),MONTH(NOTA[[#This Row],[TGL.NOTA]]))</f>
        <v/>
      </c>
      <c r="AL1107" s="39" t="str">
        <f>LOWER(SUBSTITUTE(SUBSTITUTE(SUBSTITUTE(SUBSTITUTE(SUBSTITUTE(SUBSTITUTE(SUBSTITUTE(SUBSTITUTE(SUBSTITUTE(NOTA[NAMA BARANG]," ",),".",""),"-",""),"(",""),")",""),",",""),"/",""),"""",""),"+",""))</f>
        <v/>
      </c>
      <c r="AM1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39" t="str">
        <f>IF(NOTA[[#This Row],[CONCAT4]]="","",_xlfn.IFNA(MATCH(NOTA[[#This Row],[CONCAT4]],[2]!RAW[CONCAT_H],0),FALSE))</f>
        <v/>
      </c>
      <c r="AQ1107" s="39" t="str">
        <f>IF(NOTA[[#This Row],[CONCAT1]]="","",MATCH(NOTA[[#This Row],[CONCAT1]],[3]!db[NB NOTA_C],0))</f>
        <v/>
      </c>
      <c r="AR1107" s="39" t="str">
        <f>IF(NOTA[[#This Row],[QTY/ CTN]]="","",TRUE)</f>
        <v/>
      </c>
      <c r="AS1107" s="39" t="str">
        <f ca="1">IF(NOTA[[#This Row],[ID_H]]="","",IF(NOTA[[#This Row],[Column3]]=TRUE,NOTA[[#This Row],[QTY/ CTN]],INDEX([3]!db[QTY/ CTN],NOTA[[#This Row],[//DB]])))</f>
        <v/>
      </c>
      <c r="AT1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7" s="39" t="str">
        <f ca="1">IF(NOTA[[#This Row],[ID_H]]="","",MATCH(NOTA[[#This Row],[NB NOTA_C_QTY]],[4]!db[NB NOTA_C_QTY+F],0))</f>
        <v/>
      </c>
      <c r="AV1107" s="55" t="str">
        <f ca="1">IF(NOTA[[#This Row],[NB NOTA_C_QTY]]="","",ROW()-2)</f>
        <v/>
      </c>
    </row>
    <row r="1108" spans="1:48" ht="20.100000000000001" customHeight="1" x14ac:dyDescent="0.25">
      <c r="A11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39" t="str">
        <f>IF(NOTA[[#This Row],[ID_P]]="","",MATCH(NOTA[[#This Row],[ID_P]],[1]!B_MSK[N_ID],0))</f>
        <v/>
      </c>
      <c r="D1108" s="39" t="str">
        <f ca="1">IF(NOTA[[#This Row],[NAMA BARANG]]="","",INDEX(NOTA[ID],MATCH(,INDIRECT(ADDRESS(ROW(NOTA[ID]),COLUMN(NOTA[ID]))&amp;":"&amp;ADDRESS(ROW(),COLUMN(NOTA[ID]))),-1)))</f>
        <v/>
      </c>
      <c r="E1108" s="47"/>
      <c r="H1108" s="48"/>
      <c r="N1108" s="39"/>
      <c r="Q1108" s="43"/>
      <c r="R1108" s="49"/>
      <c r="S1108" s="50"/>
      <c r="U1108" s="51"/>
      <c r="V1108" s="46"/>
      <c r="W1108" s="51" t="str">
        <f>IF(NOTA[[#This Row],[HARGA/ CTN]]="",NOTA[[#This Row],[JUMLAH_H]],NOTA[[#This Row],[HARGA/ CTN]]*IF(NOTA[[#This Row],[C]]="",0,NOTA[[#This Row],[C]]))</f>
        <v/>
      </c>
      <c r="X1108" s="51" t="str">
        <f>IF(NOTA[[#This Row],[JUMLAH]]="","",NOTA[[#This Row],[JUMLAH]]*NOTA[[#This Row],[DISC 1]])</f>
        <v/>
      </c>
      <c r="Y1108" s="51" t="str">
        <f>IF(NOTA[[#This Row],[JUMLAH]]="","",(NOTA[[#This Row],[JUMLAH]]-NOTA[[#This Row],[DISC 1-]])*NOTA[[#This Row],[DISC 2]])</f>
        <v/>
      </c>
      <c r="Z1108" s="51" t="str">
        <f>IF(NOTA[[#This Row],[JUMLAH]]="","",NOTA[[#This Row],[DISC 1-]]+NOTA[[#This Row],[DISC 2-]])</f>
        <v/>
      </c>
      <c r="AA1108" s="51" t="str">
        <f>IF(NOTA[[#This Row],[JUMLAH]]="","",NOTA[[#This Row],[JUMLAH]]-NOTA[[#This Row],[DISC]])</f>
        <v/>
      </c>
      <c r="AB1108" s="51"/>
      <c r="AC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8" s="51" t="str">
        <f>IF(OR(NOTA[[#This Row],[QTY]]="",NOTA[[#This Row],[HARGA SATUAN]]="",),"",NOTA[[#This Row],[QTY]]*NOTA[[#This Row],[HARGA SATUAN]])</f>
        <v/>
      </c>
      <c r="AG1108" s="40" t="str">
        <f ca="1">IF(NOTA[ID_H]="","",INDEX(NOTA[TANGGAL],MATCH(,INDIRECT(ADDRESS(ROW(NOTA[TANGGAL]),COLUMN(NOTA[TANGGAL]))&amp;":"&amp;ADDRESS(ROW(),COLUMN(NOTA[TANGGAL]))),-1)))</f>
        <v/>
      </c>
      <c r="AH1108" s="42" t="str">
        <f ca="1">IF(NOTA[[#This Row],[NAMA BARANG]]="","",INDEX(NOTA[SUPPLIER],MATCH(,INDIRECT(ADDRESS(ROW(NOTA[ID]),COLUMN(NOTA[ID]))&amp;":"&amp;ADDRESS(ROW(),COLUMN(NOTA[ID]))),-1)))</f>
        <v/>
      </c>
      <c r="AI1108" s="42" t="str">
        <f ca="1">IF(NOTA[[#This Row],[ID_H]]="","",IF(NOTA[[#This Row],[FAKTUR]]="",INDIRECT(ADDRESS(ROW()-1,COLUMN())),NOTA[[#This Row],[FAKTUR]]))</f>
        <v/>
      </c>
      <c r="AJ1108" s="39" t="str">
        <f ca="1">IF(NOTA[[#This Row],[ID]]="","",COUNTIF(NOTA[ID_H],NOTA[[#This Row],[ID_H]]))</f>
        <v/>
      </c>
      <c r="AK1108" s="39" t="str">
        <f ca="1">IF(NOTA[[#This Row],[TGL.NOTA]]="",IF(NOTA[[#This Row],[SUPPLIER_H]]="","",AK1107),MONTH(NOTA[[#This Row],[TGL.NOTA]]))</f>
        <v/>
      </c>
      <c r="AL1108" s="39" t="str">
        <f>LOWER(SUBSTITUTE(SUBSTITUTE(SUBSTITUTE(SUBSTITUTE(SUBSTITUTE(SUBSTITUTE(SUBSTITUTE(SUBSTITUTE(SUBSTITUTE(NOTA[NAMA BARANG]," ",),".",""),"-",""),"(",""),")",""),",",""),"/",""),"""",""),"+",""))</f>
        <v/>
      </c>
      <c r="AM1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39" t="str">
        <f>IF(NOTA[[#This Row],[CONCAT4]]="","",_xlfn.IFNA(MATCH(NOTA[[#This Row],[CONCAT4]],[2]!RAW[CONCAT_H],0),FALSE))</f>
        <v/>
      </c>
      <c r="AQ1108" s="39" t="str">
        <f>IF(NOTA[[#This Row],[CONCAT1]]="","",MATCH(NOTA[[#This Row],[CONCAT1]],[3]!db[NB NOTA_C],0))</f>
        <v/>
      </c>
      <c r="AR1108" s="39" t="str">
        <f>IF(NOTA[[#This Row],[QTY/ CTN]]="","",TRUE)</f>
        <v/>
      </c>
      <c r="AS1108" s="39" t="str">
        <f ca="1">IF(NOTA[[#This Row],[ID_H]]="","",IF(NOTA[[#This Row],[Column3]]=TRUE,NOTA[[#This Row],[QTY/ CTN]],INDEX([3]!db[QTY/ CTN],NOTA[[#This Row],[//DB]])))</f>
        <v/>
      </c>
      <c r="AT1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8" s="39" t="str">
        <f ca="1">IF(NOTA[[#This Row],[ID_H]]="","",MATCH(NOTA[[#This Row],[NB NOTA_C_QTY]],[4]!db[NB NOTA_C_QTY+F],0))</f>
        <v/>
      </c>
      <c r="AV1108" s="55" t="str">
        <f ca="1">IF(NOTA[[#This Row],[NB NOTA_C_QTY]]="","",ROW()-2)</f>
        <v/>
      </c>
    </row>
    <row r="1109" spans="1:48" ht="20.100000000000001" customHeight="1" x14ac:dyDescent="0.25">
      <c r="A1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39" t="str">
        <f>IF(NOTA[[#This Row],[ID_P]]="","",MATCH(NOTA[[#This Row],[ID_P]],[1]!B_MSK[N_ID],0))</f>
        <v/>
      </c>
      <c r="D1109" s="39" t="str">
        <f ca="1">IF(NOTA[[#This Row],[NAMA BARANG]]="","",INDEX(NOTA[ID],MATCH(,INDIRECT(ADDRESS(ROW(NOTA[ID]),COLUMN(NOTA[ID]))&amp;":"&amp;ADDRESS(ROW(),COLUMN(NOTA[ID]))),-1)))</f>
        <v/>
      </c>
      <c r="E1109" s="47"/>
      <c r="H1109" s="48"/>
      <c r="N1109" s="39"/>
      <c r="Q1109" s="43"/>
      <c r="R1109" s="49"/>
      <c r="S1109" s="50"/>
      <c r="U1109" s="51"/>
      <c r="V1109" s="46"/>
      <c r="W1109" s="51" t="str">
        <f>IF(NOTA[[#This Row],[HARGA/ CTN]]="",NOTA[[#This Row],[JUMLAH_H]],NOTA[[#This Row],[HARGA/ CTN]]*IF(NOTA[[#This Row],[C]]="",0,NOTA[[#This Row],[C]]))</f>
        <v/>
      </c>
      <c r="X1109" s="51" t="str">
        <f>IF(NOTA[[#This Row],[JUMLAH]]="","",NOTA[[#This Row],[JUMLAH]]*NOTA[[#This Row],[DISC 1]])</f>
        <v/>
      </c>
      <c r="Y1109" s="51" t="str">
        <f>IF(NOTA[[#This Row],[JUMLAH]]="","",(NOTA[[#This Row],[JUMLAH]]-NOTA[[#This Row],[DISC 1-]])*NOTA[[#This Row],[DISC 2]])</f>
        <v/>
      </c>
      <c r="Z1109" s="51" t="str">
        <f>IF(NOTA[[#This Row],[JUMLAH]]="","",NOTA[[#This Row],[DISC 1-]]+NOTA[[#This Row],[DISC 2-]])</f>
        <v/>
      </c>
      <c r="AA1109" s="51" t="str">
        <f>IF(NOTA[[#This Row],[JUMLAH]]="","",NOTA[[#This Row],[JUMLAH]]-NOTA[[#This Row],[DISC]])</f>
        <v/>
      </c>
      <c r="AB1109" s="51"/>
      <c r="AC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9" s="51" t="str">
        <f>IF(OR(NOTA[[#This Row],[QTY]]="",NOTA[[#This Row],[HARGA SATUAN]]="",),"",NOTA[[#This Row],[QTY]]*NOTA[[#This Row],[HARGA SATUAN]])</f>
        <v/>
      </c>
      <c r="AG1109" s="40" t="str">
        <f ca="1">IF(NOTA[ID_H]="","",INDEX(NOTA[TANGGAL],MATCH(,INDIRECT(ADDRESS(ROW(NOTA[TANGGAL]),COLUMN(NOTA[TANGGAL]))&amp;":"&amp;ADDRESS(ROW(),COLUMN(NOTA[TANGGAL]))),-1)))</f>
        <v/>
      </c>
      <c r="AH1109" s="42" t="str">
        <f ca="1">IF(NOTA[[#This Row],[NAMA BARANG]]="","",INDEX(NOTA[SUPPLIER],MATCH(,INDIRECT(ADDRESS(ROW(NOTA[ID]),COLUMN(NOTA[ID]))&amp;":"&amp;ADDRESS(ROW(),COLUMN(NOTA[ID]))),-1)))</f>
        <v/>
      </c>
      <c r="AI1109" s="42" t="str">
        <f ca="1">IF(NOTA[[#This Row],[ID_H]]="","",IF(NOTA[[#This Row],[FAKTUR]]="",INDIRECT(ADDRESS(ROW()-1,COLUMN())),NOTA[[#This Row],[FAKTUR]]))</f>
        <v/>
      </c>
      <c r="AJ1109" s="39" t="str">
        <f ca="1">IF(NOTA[[#This Row],[ID]]="","",COUNTIF(NOTA[ID_H],NOTA[[#This Row],[ID_H]]))</f>
        <v/>
      </c>
      <c r="AK1109" s="39" t="str">
        <f ca="1">IF(NOTA[[#This Row],[TGL.NOTA]]="",IF(NOTA[[#This Row],[SUPPLIER_H]]="","",AK1108),MONTH(NOTA[[#This Row],[TGL.NOTA]]))</f>
        <v/>
      </c>
      <c r="AL1109" s="39" t="str">
        <f>LOWER(SUBSTITUTE(SUBSTITUTE(SUBSTITUTE(SUBSTITUTE(SUBSTITUTE(SUBSTITUTE(SUBSTITUTE(SUBSTITUTE(SUBSTITUTE(NOTA[NAMA BARANG]," ",),".",""),"-",""),"(",""),")",""),",",""),"/",""),"""",""),"+",""))</f>
        <v/>
      </c>
      <c r="AM1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39" t="str">
        <f>IF(NOTA[[#This Row],[CONCAT4]]="","",_xlfn.IFNA(MATCH(NOTA[[#This Row],[CONCAT4]],[2]!RAW[CONCAT_H],0),FALSE))</f>
        <v/>
      </c>
      <c r="AQ1109" s="39" t="str">
        <f>IF(NOTA[[#This Row],[CONCAT1]]="","",MATCH(NOTA[[#This Row],[CONCAT1]],[3]!db[NB NOTA_C],0))</f>
        <v/>
      </c>
      <c r="AR1109" s="39" t="str">
        <f>IF(NOTA[[#This Row],[QTY/ CTN]]="","",TRUE)</f>
        <v/>
      </c>
      <c r="AS1109" s="39" t="str">
        <f ca="1">IF(NOTA[[#This Row],[ID_H]]="","",IF(NOTA[[#This Row],[Column3]]=TRUE,NOTA[[#This Row],[QTY/ CTN]],INDEX([3]!db[QTY/ CTN],NOTA[[#This Row],[//DB]])))</f>
        <v/>
      </c>
      <c r="AT1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9" s="39" t="str">
        <f ca="1">IF(NOTA[[#This Row],[ID_H]]="","",MATCH(NOTA[[#This Row],[NB NOTA_C_QTY]],[4]!db[NB NOTA_C_QTY+F],0))</f>
        <v/>
      </c>
      <c r="AV1109" s="55" t="str">
        <f ca="1">IF(NOTA[[#This Row],[NB NOTA_C_QTY]]="","",ROW()-2)</f>
        <v/>
      </c>
    </row>
    <row r="1110" spans="1:48" ht="20.100000000000001" customHeight="1" x14ac:dyDescent="0.25">
      <c r="A1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39" t="str">
        <f>IF(NOTA[[#This Row],[ID_P]]="","",MATCH(NOTA[[#This Row],[ID_P]],[1]!B_MSK[N_ID],0))</f>
        <v/>
      </c>
      <c r="D1110" s="39" t="str">
        <f ca="1">IF(NOTA[[#This Row],[NAMA BARANG]]="","",INDEX(NOTA[ID],MATCH(,INDIRECT(ADDRESS(ROW(NOTA[ID]),COLUMN(NOTA[ID]))&amp;":"&amp;ADDRESS(ROW(),COLUMN(NOTA[ID]))),-1)))</f>
        <v/>
      </c>
      <c r="E1110" s="47"/>
      <c r="H1110" s="48"/>
      <c r="N1110" s="39"/>
      <c r="Q1110" s="43"/>
      <c r="R1110" s="49"/>
      <c r="S1110" s="50"/>
      <c r="U1110" s="51"/>
      <c r="V1110" s="46"/>
      <c r="W1110" s="51" t="str">
        <f>IF(NOTA[[#This Row],[HARGA/ CTN]]="",NOTA[[#This Row],[JUMLAH_H]],NOTA[[#This Row],[HARGA/ CTN]]*IF(NOTA[[#This Row],[C]]="",0,NOTA[[#This Row],[C]]))</f>
        <v/>
      </c>
      <c r="X1110" s="51" t="str">
        <f>IF(NOTA[[#This Row],[JUMLAH]]="","",NOTA[[#This Row],[JUMLAH]]*NOTA[[#This Row],[DISC 1]])</f>
        <v/>
      </c>
      <c r="Y1110" s="51" t="str">
        <f>IF(NOTA[[#This Row],[JUMLAH]]="","",(NOTA[[#This Row],[JUMLAH]]-NOTA[[#This Row],[DISC 1-]])*NOTA[[#This Row],[DISC 2]])</f>
        <v/>
      </c>
      <c r="Z1110" s="51" t="str">
        <f>IF(NOTA[[#This Row],[JUMLAH]]="","",NOTA[[#This Row],[DISC 1-]]+NOTA[[#This Row],[DISC 2-]])</f>
        <v/>
      </c>
      <c r="AA1110" s="51" t="str">
        <f>IF(NOTA[[#This Row],[JUMLAH]]="","",NOTA[[#This Row],[JUMLAH]]-NOTA[[#This Row],[DISC]])</f>
        <v/>
      </c>
      <c r="AB1110" s="51"/>
      <c r="AC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0" s="51" t="str">
        <f>IF(OR(NOTA[[#This Row],[QTY]]="",NOTA[[#This Row],[HARGA SATUAN]]="",),"",NOTA[[#This Row],[QTY]]*NOTA[[#This Row],[HARGA SATUAN]])</f>
        <v/>
      </c>
      <c r="AG1110" s="40" t="str">
        <f ca="1">IF(NOTA[ID_H]="","",INDEX(NOTA[TANGGAL],MATCH(,INDIRECT(ADDRESS(ROW(NOTA[TANGGAL]),COLUMN(NOTA[TANGGAL]))&amp;":"&amp;ADDRESS(ROW(),COLUMN(NOTA[TANGGAL]))),-1)))</f>
        <v/>
      </c>
      <c r="AH1110" s="42" t="str">
        <f ca="1">IF(NOTA[[#This Row],[NAMA BARANG]]="","",INDEX(NOTA[SUPPLIER],MATCH(,INDIRECT(ADDRESS(ROW(NOTA[ID]),COLUMN(NOTA[ID]))&amp;":"&amp;ADDRESS(ROW(),COLUMN(NOTA[ID]))),-1)))</f>
        <v/>
      </c>
      <c r="AI1110" s="42" t="str">
        <f ca="1">IF(NOTA[[#This Row],[ID_H]]="","",IF(NOTA[[#This Row],[FAKTUR]]="",INDIRECT(ADDRESS(ROW()-1,COLUMN())),NOTA[[#This Row],[FAKTUR]]))</f>
        <v/>
      </c>
      <c r="AJ1110" s="39" t="str">
        <f ca="1">IF(NOTA[[#This Row],[ID]]="","",COUNTIF(NOTA[ID_H],NOTA[[#This Row],[ID_H]]))</f>
        <v/>
      </c>
      <c r="AK1110" s="39" t="str">
        <f ca="1">IF(NOTA[[#This Row],[TGL.NOTA]]="",IF(NOTA[[#This Row],[SUPPLIER_H]]="","",AK1109),MONTH(NOTA[[#This Row],[TGL.NOTA]]))</f>
        <v/>
      </c>
      <c r="AL1110" s="39" t="str">
        <f>LOWER(SUBSTITUTE(SUBSTITUTE(SUBSTITUTE(SUBSTITUTE(SUBSTITUTE(SUBSTITUTE(SUBSTITUTE(SUBSTITUTE(SUBSTITUTE(NOTA[NAMA BARANG]," ",),".",""),"-",""),"(",""),")",""),",",""),"/",""),"""",""),"+",""))</f>
        <v/>
      </c>
      <c r="AM1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39" t="str">
        <f>IF(NOTA[[#This Row],[CONCAT4]]="","",_xlfn.IFNA(MATCH(NOTA[[#This Row],[CONCAT4]],[2]!RAW[CONCAT_H],0),FALSE))</f>
        <v/>
      </c>
      <c r="AQ1110" s="39" t="str">
        <f>IF(NOTA[[#This Row],[CONCAT1]]="","",MATCH(NOTA[[#This Row],[CONCAT1]],[3]!db[NB NOTA_C],0))</f>
        <v/>
      </c>
      <c r="AR1110" s="39" t="str">
        <f>IF(NOTA[[#This Row],[QTY/ CTN]]="","",TRUE)</f>
        <v/>
      </c>
      <c r="AS1110" s="39" t="str">
        <f ca="1">IF(NOTA[[#This Row],[ID_H]]="","",IF(NOTA[[#This Row],[Column3]]=TRUE,NOTA[[#This Row],[QTY/ CTN]],INDEX([3]!db[QTY/ CTN],NOTA[[#This Row],[//DB]])))</f>
        <v/>
      </c>
      <c r="AT1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0" s="39" t="str">
        <f ca="1">IF(NOTA[[#This Row],[ID_H]]="","",MATCH(NOTA[[#This Row],[NB NOTA_C_QTY]],[4]!db[NB NOTA_C_QTY+F],0))</f>
        <v/>
      </c>
      <c r="AV1110" s="55" t="str">
        <f ca="1">IF(NOTA[[#This Row],[NB NOTA_C_QTY]]="","",ROW()-2)</f>
        <v/>
      </c>
    </row>
    <row r="1111" spans="1:48" ht="20.100000000000001" customHeight="1" x14ac:dyDescent="0.25">
      <c r="A1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39" t="str">
        <f>IF(NOTA[[#This Row],[ID_P]]="","",MATCH(NOTA[[#This Row],[ID_P]],[1]!B_MSK[N_ID],0))</f>
        <v/>
      </c>
      <c r="D1111" s="39" t="str">
        <f ca="1">IF(NOTA[[#This Row],[NAMA BARANG]]="","",INDEX(NOTA[ID],MATCH(,INDIRECT(ADDRESS(ROW(NOTA[ID]),COLUMN(NOTA[ID]))&amp;":"&amp;ADDRESS(ROW(),COLUMN(NOTA[ID]))),-1)))</f>
        <v/>
      </c>
      <c r="E1111" s="47"/>
      <c r="H1111" s="48"/>
      <c r="N1111" s="39"/>
      <c r="Q1111" s="43"/>
      <c r="R1111" s="49"/>
      <c r="S1111" s="50"/>
      <c r="U1111" s="51"/>
      <c r="V1111" s="46"/>
      <c r="W1111" s="51" t="str">
        <f>IF(NOTA[[#This Row],[HARGA/ CTN]]="",NOTA[[#This Row],[JUMLAH_H]],NOTA[[#This Row],[HARGA/ CTN]]*IF(NOTA[[#This Row],[C]]="",0,NOTA[[#This Row],[C]]))</f>
        <v/>
      </c>
      <c r="X1111" s="51" t="str">
        <f>IF(NOTA[[#This Row],[JUMLAH]]="","",NOTA[[#This Row],[JUMLAH]]*NOTA[[#This Row],[DISC 1]])</f>
        <v/>
      </c>
      <c r="Y1111" s="51" t="str">
        <f>IF(NOTA[[#This Row],[JUMLAH]]="","",(NOTA[[#This Row],[JUMLAH]]-NOTA[[#This Row],[DISC 1-]])*NOTA[[#This Row],[DISC 2]])</f>
        <v/>
      </c>
      <c r="Z1111" s="51" t="str">
        <f>IF(NOTA[[#This Row],[JUMLAH]]="","",NOTA[[#This Row],[DISC 1-]]+NOTA[[#This Row],[DISC 2-]])</f>
        <v/>
      </c>
      <c r="AA1111" s="51" t="str">
        <f>IF(NOTA[[#This Row],[JUMLAH]]="","",NOTA[[#This Row],[JUMLAH]]-NOTA[[#This Row],[DISC]])</f>
        <v/>
      </c>
      <c r="AB1111" s="51"/>
      <c r="AC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51" t="str">
        <f>IF(OR(NOTA[[#This Row],[QTY]]="",NOTA[[#This Row],[HARGA SATUAN]]="",),"",NOTA[[#This Row],[QTY]]*NOTA[[#This Row],[HARGA SATUAN]])</f>
        <v/>
      </c>
      <c r="AG1111" s="40" t="str">
        <f ca="1">IF(NOTA[ID_H]="","",INDEX(NOTA[TANGGAL],MATCH(,INDIRECT(ADDRESS(ROW(NOTA[TANGGAL]),COLUMN(NOTA[TANGGAL]))&amp;":"&amp;ADDRESS(ROW(),COLUMN(NOTA[TANGGAL]))),-1)))</f>
        <v/>
      </c>
      <c r="AH1111" s="42" t="str">
        <f ca="1">IF(NOTA[[#This Row],[NAMA BARANG]]="","",INDEX(NOTA[SUPPLIER],MATCH(,INDIRECT(ADDRESS(ROW(NOTA[ID]),COLUMN(NOTA[ID]))&amp;":"&amp;ADDRESS(ROW(),COLUMN(NOTA[ID]))),-1)))</f>
        <v/>
      </c>
      <c r="AI1111" s="42" t="str">
        <f ca="1">IF(NOTA[[#This Row],[ID_H]]="","",IF(NOTA[[#This Row],[FAKTUR]]="",INDIRECT(ADDRESS(ROW()-1,COLUMN())),NOTA[[#This Row],[FAKTUR]]))</f>
        <v/>
      </c>
      <c r="AJ1111" s="39" t="str">
        <f ca="1">IF(NOTA[[#This Row],[ID]]="","",COUNTIF(NOTA[ID_H],NOTA[[#This Row],[ID_H]]))</f>
        <v/>
      </c>
      <c r="AK1111" s="39" t="str">
        <f ca="1">IF(NOTA[[#This Row],[TGL.NOTA]]="",IF(NOTA[[#This Row],[SUPPLIER_H]]="","",AK1110),MONTH(NOTA[[#This Row],[TGL.NOTA]]))</f>
        <v/>
      </c>
      <c r="AL1111" s="39" t="str">
        <f>LOWER(SUBSTITUTE(SUBSTITUTE(SUBSTITUTE(SUBSTITUTE(SUBSTITUTE(SUBSTITUTE(SUBSTITUTE(SUBSTITUTE(SUBSTITUTE(NOTA[NAMA BARANG]," ",),".",""),"-",""),"(",""),")",""),",",""),"/",""),"""",""),"+",""))</f>
        <v/>
      </c>
      <c r="AM1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39" t="str">
        <f>IF(NOTA[[#This Row],[CONCAT4]]="","",_xlfn.IFNA(MATCH(NOTA[[#This Row],[CONCAT4]],[2]!RAW[CONCAT_H],0),FALSE))</f>
        <v/>
      </c>
      <c r="AQ1111" s="39" t="str">
        <f>IF(NOTA[[#This Row],[CONCAT1]]="","",MATCH(NOTA[[#This Row],[CONCAT1]],[3]!db[NB NOTA_C],0))</f>
        <v/>
      </c>
      <c r="AR1111" s="39" t="str">
        <f>IF(NOTA[[#This Row],[QTY/ CTN]]="","",TRUE)</f>
        <v/>
      </c>
      <c r="AS1111" s="39" t="str">
        <f ca="1">IF(NOTA[[#This Row],[ID_H]]="","",IF(NOTA[[#This Row],[Column3]]=TRUE,NOTA[[#This Row],[QTY/ CTN]],INDEX([3]!db[QTY/ CTN],NOTA[[#This Row],[//DB]])))</f>
        <v/>
      </c>
      <c r="AT1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1" s="39" t="str">
        <f ca="1">IF(NOTA[[#This Row],[ID_H]]="","",MATCH(NOTA[[#This Row],[NB NOTA_C_QTY]],[4]!db[NB NOTA_C_QTY+F],0))</f>
        <v/>
      </c>
      <c r="AV1111" s="55" t="str">
        <f ca="1">IF(NOTA[[#This Row],[NB NOTA_C_QTY]]="","",ROW()-2)</f>
        <v/>
      </c>
    </row>
    <row r="1112" spans="1:48" ht="20.100000000000001" customHeight="1" x14ac:dyDescent="0.25">
      <c r="A1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2" s="39" t="str">
        <f>IF(NOTA[[#This Row],[ID_P]]="","",MATCH(NOTA[[#This Row],[ID_P]],[1]!B_MSK[N_ID],0))</f>
        <v/>
      </c>
      <c r="D1112" s="39" t="str">
        <f ca="1">IF(NOTA[[#This Row],[NAMA BARANG]]="","",INDEX(NOTA[ID],MATCH(,INDIRECT(ADDRESS(ROW(NOTA[ID]),COLUMN(NOTA[ID]))&amp;":"&amp;ADDRESS(ROW(),COLUMN(NOTA[ID]))),-1)))</f>
        <v/>
      </c>
      <c r="E1112" s="47"/>
      <c r="H1112" s="48"/>
      <c r="N1112" s="39"/>
      <c r="Q1112" s="43"/>
      <c r="R1112" s="49"/>
      <c r="S1112" s="50"/>
      <c r="U1112" s="51"/>
      <c r="V1112" s="46"/>
      <c r="W1112" s="51" t="str">
        <f>IF(NOTA[[#This Row],[HARGA/ CTN]]="",NOTA[[#This Row],[JUMLAH_H]],NOTA[[#This Row],[HARGA/ CTN]]*IF(NOTA[[#This Row],[C]]="",0,NOTA[[#This Row],[C]]))</f>
        <v/>
      </c>
      <c r="X1112" s="51" t="str">
        <f>IF(NOTA[[#This Row],[JUMLAH]]="","",NOTA[[#This Row],[JUMLAH]]*NOTA[[#This Row],[DISC 1]])</f>
        <v/>
      </c>
      <c r="Y1112" s="51" t="str">
        <f>IF(NOTA[[#This Row],[JUMLAH]]="","",(NOTA[[#This Row],[JUMLAH]]-NOTA[[#This Row],[DISC 1-]])*NOTA[[#This Row],[DISC 2]])</f>
        <v/>
      </c>
      <c r="Z1112" s="51" t="str">
        <f>IF(NOTA[[#This Row],[JUMLAH]]="","",NOTA[[#This Row],[DISC 1-]]+NOTA[[#This Row],[DISC 2-]])</f>
        <v/>
      </c>
      <c r="AA1112" s="51" t="str">
        <f>IF(NOTA[[#This Row],[JUMLAH]]="","",NOTA[[#This Row],[JUMLAH]]-NOTA[[#This Row],[DISC]])</f>
        <v/>
      </c>
      <c r="AB1112" s="51"/>
      <c r="AC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2" s="51" t="str">
        <f>IF(OR(NOTA[[#This Row],[QTY]]="",NOTA[[#This Row],[HARGA SATUAN]]="",),"",NOTA[[#This Row],[QTY]]*NOTA[[#This Row],[HARGA SATUAN]])</f>
        <v/>
      </c>
      <c r="AG1112" s="40" t="str">
        <f ca="1">IF(NOTA[ID_H]="","",INDEX(NOTA[TANGGAL],MATCH(,INDIRECT(ADDRESS(ROW(NOTA[TANGGAL]),COLUMN(NOTA[TANGGAL]))&amp;":"&amp;ADDRESS(ROW(),COLUMN(NOTA[TANGGAL]))),-1)))</f>
        <v/>
      </c>
      <c r="AH1112" s="42" t="str">
        <f ca="1">IF(NOTA[[#This Row],[NAMA BARANG]]="","",INDEX(NOTA[SUPPLIER],MATCH(,INDIRECT(ADDRESS(ROW(NOTA[ID]),COLUMN(NOTA[ID]))&amp;":"&amp;ADDRESS(ROW(),COLUMN(NOTA[ID]))),-1)))</f>
        <v/>
      </c>
      <c r="AI1112" s="42" t="str">
        <f ca="1">IF(NOTA[[#This Row],[ID_H]]="","",IF(NOTA[[#This Row],[FAKTUR]]="",INDIRECT(ADDRESS(ROW()-1,COLUMN())),NOTA[[#This Row],[FAKTUR]]))</f>
        <v/>
      </c>
      <c r="AJ1112" s="39" t="str">
        <f ca="1">IF(NOTA[[#This Row],[ID]]="","",COUNTIF(NOTA[ID_H],NOTA[[#This Row],[ID_H]]))</f>
        <v/>
      </c>
      <c r="AK1112" s="39" t="str">
        <f ca="1">IF(NOTA[[#This Row],[TGL.NOTA]]="",IF(NOTA[[#This Row],[SUPPLIER_H]]="","",AK1111),MONTH(NOTA[[#This Row],[TGL.NOTA]]))</f>
        <v/>
      </c>
      <c r="AL1112" s="39" t="str">
        <f>LOWER(SUBSTITUTE(SUBSTITUTE(SUBSTITUTE(SUBSTITUTE(SUBSTITUTE(SUBSTITUTE(SUBSTITUTE(SUBSTITUTE(SUBSTITUTE(NOTA[NAMA BARANG]," ",),".",""),"-",""),"(",""),")",""),",",""),"/",""),"""",""),"+",""))</f>
        <v/>
      </c>
      <c r="AM1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2" s="39" t="str">
        <f>IF(NOTA[[#This Row],[CONCAT4]]="","",_xlfn.IFNA(MATCH(NOTA[[#This Row],[CONCAT4]],[2]!RAW[CONCAT_H],0),FALSE))</f>
        <v/>
      </c>
      <c r="AQ1112" s="39" t="str">
        <f>IF(NOTA[[#This Row],[CONCAT1]]="","",MATCH(NOTA[[#This Row],[CONCAT1]],[3]!db[NB NOTA_C],0))</f>
        <v/>
      </c>
      <c r="AR1112" s="39" t="str">
        <f>IF(NOTA[[#This Row],[QTY/ CTN]]="","",TRUE)</f>
        <v/>
      </c>
      <c r="AS1112" s="39" t="str">
        <f ca="1">IF(NOTA[[#This Row],[ID_H]]="","",IF(NOTA[[#This Row],[Column3]]=TRUE,NOTA[[#This Row],[QTY/ CTN]],INDEX([3]!db[QTY/ CTN],NOTA[[#This Row],[//DB]])))</f>
        <v/>
      </c>
      <c r="AT1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2" s="39" t="str">
        <f ca="1">IF(NOTA[[#This Row],[ID_H]]="","",MATCH(NOTA[[#This Row],[NB NOTA_C_QTY]],[4]!db[NB NOTA_C_QTY+F],0))</f>
        <v/>
      </c>
      <c r="AV1112" s="55" t="str">
        <f ca="1">IF(NOTA[[#This Row],[NB NOTA_C_QTY]]="","",ROW()-2)</f>
        <v/>
      </c>
    </row>
    <row r="1113" spans="1:48" ht="20.100000000000001" customHeight="1" x14ac:dyDescent="0.25">
      <c r="A1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39" t="str">
        <f>IF(NOTA[[#This Row],[ID_P]]="","",MATCH(NOTA[[#This Row],[ID_P]],[1]!B_MSK[N_ID],0))</f>
        <v/>
      </c>
      <c r="D1113" s="39" t="str">
        <f ca="1">IF(NOTA[[#This Row],[NAMA BARANG]]="","",INDEX(NOTA[ID],MATCH(,INDIRECT(ADDRESS(ROW(NOTA[ID]),COLUMN(NOTA[ID]))&amp;":"&amp;ADDRESS(ROW(),COLUMN(NOTA[ID]))),-1)))</f>
        <v/>
      </c>
      <c r="E1113" s="47"/>
      <c r="H1113" s="48"/>
      <c r="N1113" s="39"/>
      <c r="Q1113" s="43"/>
      <c r="R1113" s="49"/>
      <c r="S1113" s="50"/>
      <c r="U1113" s="51"/>
      <c r="V1113" s="46"/>
      <c r="W1113" s="51" t="str">
        <f>IF(NOTA[[#This Row],[HARGA/ CTN]]="",NOTA[[#This Row],[JUMLAH_H]],NOTA[[#This Row],[HARGA/ CTN]]*IF(NOTA[[#This Row],[C]]="",0,NOTA[[#This Row],[C]]))</f>
        <v/>
      </c>
      <c r="X1113" s="51" t="str">
        <f>IF(NOTA[[#This Row],[JUMLAH]]="","",NOTA[[#This Row],[JUMLAH]]*NOTA[[#This Row],[DISC 1]])</f>
        <v/>
      </c>
      <c r="Y1113" s="51" t="str">
        <f>IF(NOTA[[#This Row],[JUMLAH]]="","",(NOTA[[#This Row],[JUMLAH]]-NOTA[[#This Row],[DISC 1-]])*NOTA[[#This Row],[DISC 2]])</f>
        <v/>
      </c>
      <c r="Z1113" s="51" t="str">
        <f>IF(NOTA[[#This Row],[JUMLAH]]="","",NOTA[[#This Row],[DISC 1-]]+NOTA[[#This Row],[DISC 2-]])</f>
        <v/>
      </c>
      <c r="AA1113" s="51" t="str">
        <f>IF(NOTA[[#This Row],[JUMLAH]]="","",NOTA[[#This Row],[JUMLAH]]-NOTA[[#This Row],[DISC]])</f>
        <v/>
      </c>
      <c r="AB1113" s="51"/>
      <c r="AC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3" s="51" t="str">
        <f>IF(OR(NOTA[[#This Row],[QTY]]="",NOTA[[#This Row],[HARGA SATUAN]]="",),"",NOTA[[#This Row],[QTY]]*NOTA[[#This Row],[HARGA SATUAN]])</f>
        <v/>
      </c>
      <c r="AG1113" s="40" t="str">
        <f ca="1">IF(NOTA[ID_H]="","",INDEX(NOTA[TANGGAL],MATCH(,INDIRECT(ADDRESS(ROW(NOTA[TANGGAL]),COLUMN(NOTA[TANGGAL]))&amp;":"&amp;ADDRESS(ROW(),COLUMN(NOTA[TANGGAL]))),-1)))</f>
        <v/>
      </c>
      <c r="AH1113" s="42" t="str">
        <f ca="1">IF(NOTA[[#This Row],[NAMA BARANG]]="","",INDEX(NOTA[SUPPLIER],MATCH(,INDIRECT(ADDRESS(ROW(NOTA[ID]),COLUMN(NOTA[ID]))&amp;":"&amp;ADDRESS(ROW(),COLUMN(NOTA[ID]))),-1)))</f>
        <v/>
      </c>
      <c r="AI1113" s="42" t="str">
        <f ca="1">IF(NOTA[[#This Row],[ID_H]]="","",IF(NOTA[[#This Row],[FAKTUR]]="",INDIRECT(ADDRESS(ROW()-1,COLUMN())),NOTA[[#This Row],[FAKTUR]]))</f>
        <v/>
      </c>
      <c r="AJ1113" s="39" t="str">
        <f ca="1">IF(NOTA[[#This Row],[ID]]="","",COUNTIF(NOTA[ID_H],NOTA[[#This Row],[ID_H]]))</f>
        <v/>
      </c>
      <c r="AK1113" s="39" t="str">
        <f ca="1">IF(NOTA[[#This Row],[TGL.NOTA]]="",IF(NOTA[[#This Row],[SUPPLIER_H]]="","",AK1112),MONTH(NOTA[[#This Row],[TGL.NOTA]]))</f>
        <v/>
      </c>
      <c r="AL1113" s="39" t="str">
        <f>LOWER(SUBSTITUTE(SUBSTITUTE(SUBSTITUTE(SUBSTITUTE(SUBSTITUTE(SUBSTITUTE(SUBSTITUTE(SUBSTITUTE(SUBSTITUTE(NOTA[NAMA BARANG]," ",),".",""),"-",""),"(",""),")",""),",",""),"/",""),"""",""),"+",""))</f>
        <v/>
      </c>
      <c r="AM1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39" t="str">
        <f>IF(NOTA[[#This Row],[CONCAT4]]="","",_xlfn.IFNA(MATCH(NOTA[[#This Row],[CONCAT4]],[2]!RAW[CONCAT_H],0),FALSE))</f>
        <v/>
      </c>
      <c r="AQ1113" s="39" t="str">
        <f>IF(NOTA[[#This Row],[CONCAT1]]="","",MATCH(NOTA[[#This Row],[CONCAT1]],[3]!db[NB NOTA_C],0))</f>
        <v/>
      </c>
      <c r="AR1113" s="39" t="str">
        <f>IF(NOTA[[#This Row],[QTY/ CTN]]="","",TRUE)</f>
        <v/>
      </c>
      <c r="AS1113" s="39" t="str">
        <f ca="1">IF(NOTA[[#This Row],[ID_H]]="","",IF(NOTA[[#This Row],[Column3]]=TRUE,NOTA[[#This Row],[QTY/ CTN]],INDEX([3]!db[QTY/ CTN],NOTA[[#This Row],[//DB]])))</f>
        <v/>
      </c>
      <c r="AT1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3" s="39" t="str">
        <f ca="1">IF(NOTA[[#This Row],[ID_H]]="","",MATCH(NOTA[[#This Row],[NB NOTA_C_QTY]],[4]!db[NB NOTA_C_QTY+F],0))</f>
        <v/>
      </c>
      <c r="AV1113" s="55" t="str">
        <f ca="1">IF(NOTA[[#This Row],[NB NOTA_C_QTY]]="","",ROW()-2)</f>
        <v/>
      </c>
    </row>
    <row r="1114" spans="1:48" ht="20.100000000000001" customHeight="1" x14ac:dyDescent="0.25">
      <c r="A1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39" t="str">
        <f>IF(NOTA[[#This Row],[ID_P]]="","",MATCH(NOTA[[#This Row],[ID_P]],[1]!B_MSK[N_ID],0))</f>
        <v/>
      </c>
      <c r="D1114" s="39" t="str">
        <f ca="1">IF(NOTA[[#This Row],[NAMA BARANG]]="","",INDEX(NOTA[ID],MATCH(,INDIRECT(ADDRESS(ROW(NOTA[ID]),COLUMN(NOTA[ID]))&amp;":"&amp;ADDRESS(ROW(),COLUMN(NOTA[ID]))),-1)))</f>
        <v/>
      </c>
      <c r="E1114" s="47"/>
      <c r="H1114" s="48"/>
      <c r="N1114" s="39"/>
      <c r="Q1114" s="43"/>
      <c r="R1114" s="49"/>
      <c r="S1114" s="50"/>
      <c r="U1114" s="51"/>
      <c r="V1114" s="46"/>
      <c r="W1114" s="51" t="str">
        <f>IF(NOTA[[#This Row],[HARGA/ CTN]]="",NOTA[[#This Row],[JUMLAH_H]],NOTA[[#This Row],[HARGA/ CTN]]*IF(NOTA[[#This Row],[C]]="",0,NOTA[[#This Row],[C]]))</f>
        <v/>
      </c>
      <c r="X1114" s="51" t="str">
        <f>IF(NOTA[[#This Row],[JUMLAH]]="","",NOTA[[#This Row],[JUMLAH]]*NOTA[[#This Row],[DISC 1]])</f>
        <v/>
      </c>
      <c r="Y1114" s="51" t="str">
        <f>IF(NOTA[[#This Row],[JUMLAH]]="","",(NOTA[[#This Row],[JUMLAH]]-NOTA[[#This Row],[DISC 1-]])*NOTA[[#This Row],[DISC 2]])</f>
        <v/>
      </c>
      <c r="Z1114" s="51" t="str">
        <f>IF(NOTA[[#This Row],[JUMLAH]]="","",NOTA[[#This Row],[DISC 1-]]+NOTA[[#This Row],[DISC 2-]])</f>
        <v/>
      </c>
      <c r="AA1114" s="51" t="str">
        <f>IF(NOTA[[#This Row],[JUMLAH]]="","",NOTA[[#This Row],[JUMLAH]]-NOTA[[#This Row],[DISC]])</f>
        <v/>
      </c>
      <c r="AB1114" s="51"/>
      <c r="AC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4" s="51" t="str">
        <f>IF(OR(NOTA[[#This Row],[QTY]]="",NOTA[[#This Row],[HARGA SATUAN]]="",),"",NOTA[[#This Row],[QTY]]*NOTA[[#This Row],[HARGA SATUAN]])</f>
        <v/>
      </c>
      <c r="AG1114" s="40" t="str">
        <f ca="1">IF(NOTA[ID_H]="","",INDEX(NOTA[TANGGAL],MATCH(,INDIRECT(ADDRESS(ROW(NOTA[TANGGAL]),COLUMN(NOTA[TANGGAL]))&amp;":"&amp;ADDRESS(ROW(),COLUMN(NOTA[TANGGAL]))),-1)))</f>
        <v/>
      </c>
      <c r="AH1114" s="42" t="str">
        <f ca="1">IF(NOTA[[#This Row],[NAMA BARANG]]="","",INDEX(NOTA[SUPPLIER],MATCH(,INDIRECT(ADDRESS(ROW(NOTA[ID]),COLUMN(NOTA[ID]))&amp;":"&amp;ADDRESS(ROW(),COLUMN(NOTA[ID]))),-1)))</f>
        <v/>
      </c>
      <c r="AI1114" s="42" t="str">
        <f ca="1">IF(NOTA[[#This Row],[ID_H]]="","",IF(NOTA[[#This Row],[FAKTUR]]="",INDIRECT(ADDRESS(ROW()-1,COLUMN())),NOTA[[#This Row],[FAKTUR]]))</f>
        <v/>
      </c>
      <c r="AJ1114" s="39" t="str">
        <f ca="1">IF(NOTA[[#This Row],[ID]]="","",COUNTIF(NOTA[ID_H],NOTA[[#This Row],[ID_H]]))</f>
        <v/>
      </c>
      <c r="AK1114" s="39" t="str">
        <f ca="1">IF(NOTA[[#This Row],[TGL.NOTA]]="",IF(NOTA[[#This Row],[SUPPLIER_H]]="","",AK1113),MONTH(NOTA[[#This Row],[TGL.NOTA]]))</f>
        <v/>
      </c>
      <c r="AL1114" s="39" t="str">
        <f>LOWER(SUBSTITUTE(SUBSTITUTE(SUBSTITUTE(SUBSTITUTE(SUBSTITUTE(SUBSTITUTE(SUBSTITUTE(SUBSTITUTE(SUBSTITUTE(NOTA[NAMA BARANG]," ",),".",""),"-",""),"(",""),")",""),",",""),"/",""),"""",""),"+",""))</f>
        <v/>
      </c>
      <c r="AM1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39" t="str">
        <f>IF(NOTA[[#This Row],[CONCAT4]]="","",_xlfn.IFNA(MATCH(NOTA[[#This Row],[CONCAT4]],[2]!RAW[CONCAT_H],0),FALSE))</f>
        <v/>
      </c>
      <c r="AQ1114" s="39" t="str">
        <f>IF(NOTA[[#This Row],[CONCAT1]]="","",MATCH(NOTA[[#This Row],[CONCAT1]],[3]!db[NB NOTA_C],0))</f>
        <v/>
      </c>
      <c r="AR1114" s="39" t="str">
        <f>IF(NOTA[[#This Row],[QTY/ CTN]]="","",TRUE)</f>
        <v/>
      </c>
      <c r="AS1114" s="39" t="str">
        <f ca="1">IF(NOTA[[#This Row],[ID_H]]="","",IF(NOTA[[#This Row],[Column3]]=TRUE,NOTA[[#This Row],[QTY/ CTN]],INDEX([3]!db[QTY/ CTN],NOTA[[#This Row],[//DB]])))</f>
        <v/>
      </c>
      <c r="AT1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4" s="39" t="str">
        <f ca="1">IF(NOTA[[#This Row],[ID_H]]="","",MATCH(NOTA[[#This Row],[NB NOTA_C_QTY]],[4]!db[NB NOTA_C_QTY+F],0))</f>
        <v/>
      </c>
      <c r="AV1114" s="55" t="str">
        <f ca="1">IF(NOTA[[#This Row],[NB NOTA_C_QTY]]="","",ROW()-2)</f>
        <v/>
      </c>
    </row>
    <row r="1115" spans="1:48" ht="20.100000000000001" customHeight="1" x14ac:dyDescent="0.25">
      <c r="A1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39" t="str">
        <f>IF(NOTA[[#This Row],[ID_P]]="","",MATCH(NOTA[[#This Row],[ID_P]],[1]!B_MSK[N_ID],0))</f>
        <v/>
      </c>
      <c r="D1115" s="39" t="str">
        <f ca="1">IF(NOTA[[#This Row],[NAMA BARANG]]="","",INDEX(NOTA[ID],MATCH(,INDIRECT(ADDRESS(ROW(NOTA[ID]),COLUMN(NOTA[ID]))&amp;":"&amp;ADDRESS(ROW(),COLUMN(NOTA[ID]))),-1)))</f>
        <v/>
      </c>
      <c r="E1115" s="47"/>
      <c r="H1115" s="48"/>
      <c r="N1115" s="39"/>
      <c r="Q1115" s="43"/>
      <c r="R1115" s="49"/>
      <c r="S1115" s="50"/>
      <c r="U1115" s="51"/>
      <c r="V1115" s="46"/>
      <c r="W1115" s="51" t="str">
        <f>IF(NOTA[[#This Row],[HARGA/ CTN]]="",NOTA[[#This Row],[JUMLAH_H]],NOTA[[#This Row],[HARGA/ CTN]]*IF(NOTA[[#This Row],[C]]="",0,NOTA[[#This Row],[C]]))</f>
        <v/>
      </c>
      <c r="X1115" s="51" t="str">
        <f>IF(NOTA[[#This Row],[JUMLAH]]="","",NOTA[[#This Row],[JUMLAH]]*NOTA[[#This Row],[DISC 1]])</f>
        <v/>
      </c>
      <c r="Y1115" s="51" t="str">
        <f>IF(NOTA[[#This Row],[JUMLAH]]="","",(NOTA[[#This Row],[JUMLAH]]-NOTA[[#This Row],[DISC 1-]])*NOTA[[#This Row],[DISC 2]])</f>
        <v/>
      </c>
      <c r="Z1115" s="51" t="str">
        <f>IF(NOTA[[#This Row],[JUMLAH]]="","",NOTA[[#This Row],[DISC 1-]]+NOTA[[#This Row],[DISC 2-]])</f>
        <v/>
      </c>
      <c r="AA1115" s="51" t="str">
        <f>IF(NOTA[[#This Row],[JUMLAH]]="","",NOTA[[#This Row],[JUMLAH]]-NOTA[[#This Row],[DISC]])</f>
        <v/>
      </c>
      <c r="AB1115" s="51"/>
      <c r="AC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5" s="51" t="str">
        <f>IF(OR(NOTA[[#This Row],[QTY]]="",NOTA[[#This Row],[HARGA SATUAN]]="",),"",NOTA[[#This Row],[QTY]]*NOTA[[#This Row],[HARGA SATUAN]])</f>
        <v/>
      </c>
      <c r="AG1115" s="40" t="str">
        <f ca="1">IF(NOTA[ID_H]="","",INDEX(NOTA[TANGGAL],MATCH(,INDIRECT(ADDRESS(ROW(NOTA[TANGGAL]),COLUMN(NOTA[TANGGAL]))&amp;":"&amp;ADDRESS(ROW(),COLUMN(NOTA[TANGGAL]))),-1)))</f>
        <v/>
      </c>
      <c r="AH1115" s="42" t="str">
        <f ca="1">IF(NOTA[[#This Row],[NAMA BARANG]]="","",INDEX(NOTA[SUPPLIER],MATCH(,INDIRECT(ADDRESS(ROW(NOTA[ID]),COLUMN(NOTA[ID]))&amp;":"&amp;ADDRESS(ROW(),COLUMN(NOTA[ID]))),-1)))</f>
        <v/>
      </c>
      <c r="AI1115" s="42" t="str">
        <f ca="1">IF(NOTA[[#This Row],[ID_H]]="","",IF(NOTA[[#This Row],[FAKTUR]]="",INDIRECT(ADDRESS(ROW()-1,COLUMN())),NOTA[[#This Row],[FAKTUR]]))</f>
        <v/>
      </c>
      <c r="AJ1115" s="39" t="str">
        <f ca="1">IF(NOTA[[#This Row],[ID]]="","",COUNTIF(NOTA[ID_H],NOTA[[#This Row],[ID_H]]))</f>
        <v/>
      </c>
      <c r="AK1115" s="39" t="str">
        <f ca="1">IF(NOTA[[#This Row],[TGL.NOTA]]="",IF(NOTA[[#This Row],[SUPPLIER_H]]="","",AK1114),MONTH(NOTA[[#This Row],[TGL.NOTA]]))</f>
        <v/>
      </c>
      <c r="AL1115" s="39" t="str">
        <f>LOWER(SUBSTITUTE(SUBSTITUTE(SUBSTITUTE(SUBSTITUTE(SUBSTITUTE(SUBSTITUTE(SUBSTITUTE(SUBSTITUTE(SUBSTITUTE(NOTA[NAMA BARANG]," ",),".",""),"-",""),"(",""),")",""),",",""),"/",""),"""",""),"+",""))</f>
        <v/>
      </c>
      <c r="AM1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39" t="str">
        <f>IF(NOTA[[#This Row],[CONCAT4]]="","",_xlfn.IFNA(MATCH(NOTA[[#This Row],[CONCAT4]],[2]!RAW[CONCAT_H],0),FALSE))</f>
        <v/>
      </c>
      <c r="AQ1115" s="39" t="str">
        <f>IF(NOTA[[#This Row],[CONCAT1]]="","",MATCH(NOTA[[#This Row],[CONCAT1]],[3]!db[NB NOTA_C],0))</f>
        <v/>
      </c>
      <c r="AR1115" s="39" t="str">
        <f>IF(NOTA[[#This Row],[QTY/ CTN]]="","",TRUE)</f>
        <v/>
      </c>
      <c r="AS1115" s="39" t="str">
        <f ca="1">IF(NOTA[[#This Row],[ID_H]]="","",IF(NOTA[[#This Row],[Column3]]=TRUE,NOTA[[#This Row],[QTY/ CTN]],INDEX([3]!db[QTY/ CTN],NOTA[[#This Row],[//DB]])))</f>
        <v/>
      </c>
      <c r="AT1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5" s="39" t="str">
        <f ca="1">IF(NOTA[[#This Row],[ID_H]]="","",MATCH(NOTA[[#This Row],[NB NOTA_C_QTY]],[4]!db[NB NOTA_C_QTY+F],0))</f>
        <v/>
      </c>
      <c r="AV1115" s="55" t="str">
        <f ca="1">IF(NOTA[[#This Row],[NB NOTA_C_QTY]]="","",ROW()-2)</f>
        <v/>
      </c>
    </row>
    <row r="1116" spans="1:48" ht="20.100000000000001" customHeight="1" x14ac:dyDescent="0.25">
      <c r="A11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39" t="str">
        <f>IF(NOTA[[#This Row],[ID_P]]="","",MATCH(NOTA[[#This Row],[ID_P]],[1]!B_MSK[N_ID],0))</f>
        <v/>
      </c>
      <c r="D1116" s="39" t="str">
        <f ca="1">IF(NOTA[[#This Row],[NAMA BARANG]]="","",INDEX(NOTA[ID],MATCH(,INDIRECT(ADDRESS(ROW(NOTA[ID]),COLUMN(NOTA[ID]))&amp;":"&amp;ADDRESS(ROW(),COLUMN(NOTA[ID]))),-1)))</f>
        <v/>
      </c>
      <c r="E1116" s="47"/>
      <c r="H1116" s="48"/>
      <c r="N1116" s="39"/>
      <c r="Q1116" s="43"/>
      <c r="R1116" s="49"/>
      <c r="S1116" s="50"/>
      <c r="U1116" s="51"/>
      <c r="V1116" s="46"/>
      <c r="W1116" s="51" t="str">
        <f>IF(NOTA[[#This Row],[HARGA/ CTN]]="",NOTA[[#This Row],[JUMLAH_H]],NOTA[[#This Row],[HARGA/ CTN]]*IF(NOTA[[#This Row],[C]]="",0,NOTA[[#This Row],[C]]))</f>
        <v/>
      </c>
      <c r="X1116" s="51" t="str">
        <f>IF(NOTA[[#This Row],[JUMLAH]]="","",NOTA[[#This Row],[JUMLAH]]*NOTA[[#This Row],[DISC 1]])</f>
        <v/>
      </c>
      <c r="Y1116" s="51" t="str">
        <f>IF(NOTA[[#This Row],[JUMLAH]]="","",(NOTA[[#This Row],[JUMLAH]]-NOTA[[#This Row],[DISC 1-]])*NOTA[[#This Row],[DISC 2]])</f>
        <v/>
      </c>
      <c r="Z1116" s="51" t="str">
        <f>IF(NOTA[[#This Row],[JUMLAH]]="","",NOTA[[#This Row],[DISC 1-]]+NOTA[[#This Row],[DISC 2-]])</f>
        <v/>
      </c>
      <c r="AA1116" s="51" t="str">
        <f>IF(NOTA[[#This Row],[JUMLAH]]="","",NOTA[[#This Row],[JUMLAH]]-NOTA[[#This Row],[DISC]])</f>
        <v/>
      </c>
      <c r="AB1116" s="51"/>
      <c r="AC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6" s="51" t="str">
        <f>IF(OR(NOTA[[#This Row],[QTY]]="",NOTA[[#This Row],[HARGA SATUAN]]="",),"",NOTA[[#This Row],[QTY]]*NOTA[[#This Row],[HARGA SATUAN]])</f>
        <v/>
      </c>
      <c r="AG1116" s="40" t="str">
        <f ca="1">IF(NOTA[ID_H]="","",INDEX(NOTA[TANGGAL],MATCH(,INDIRECT(ADDRESS(ROW(NOTA[TANGGAL]),COLUMN(NOTA[TANGGAL]))&amp;":"&amp;ADDRESS(ROW(),COLUMN(NOTA[TANGGAL]))),-1)))</f>
        <v/>
      </c>
      <c r="AH1116" s="42" t="str">
        <f ca="1">IF(NOTA[[#This Row],[NAMA BARANG]]="","",INDEX(NOTA[SUPPLIER],MATCH(,INDIRECT(ADDRESS(ROW(NOTA[ID]),COLUMN(NOTA[ID]))&amp;":"&amp;ADDRESS(ROW(),COLUMN(NOTA[ID]))),-1)))</f>
        <v/>
      </c>
      <c r="AI1116" s="42" t="str">
        <f ca="1">IF(NOTA[[#This Row],[ID_H]]="","",IF(NOTA[[#This Row],[FAKTUR]]="",INDIRECT(ADDRESS(ROW()-1,COLUMN())),NOTA[[#This Row],[FAKTUR]]))</f>
        <v/>
      </c>
      <c r="AJ1116" s="39" t="str">
        <f ca="1">IF(NOTA[[#This Row],[ID]]="","",COUNTIF(NOTA[ID_H],NOTA[[#This Row],[ID_H]]))</f>
        <v/>
      </c>
      <c r="AK1116" s="39" t="str">
        <f ca="1">IF(NOTA[[#This Row],[TGL.NOTA]]="",IF(NOTA[[#This Row],[SUPPLIER_H]]="","",AK1115),MONTH(NOTA[[#This Row],[TGL.NOTA]]))</f>
        <v/>
      </c>
      <c r="AL1116" s="39" t="str">
        <f>LOWER(SUBSTITUTE(SUBSTITUTE(SUBSTITUTE(SUBSTITUTE(SUBSTITUTE(SUBSTITUTE(SUBSTITUTE(SUBSTITUTE(SUBSTITUTE(NOTA[NAMA BARANG]," ",),".",""),"-",""),"(",""),")",""),",",""),"/",""),"""",""),"+",""))</f>
        <v/>
      </c>
      <c r="AM1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39" t="str">
        <f>IF(NOTA[[#This Row],[CONCAT4]]="","",_xlfn.IFNA(MATCH(NOTA[[#This Row],[CONCAT4]],[2]!RAW[CONCAT_H],0),FALSE))</f>
        <v/>
      </c>
      <c r="AQ1116" s="39" t="str">
        <f>IF(NOTA[[#This Row],[CONCAT1]]="","",MATCH(NOTA[[#This Row],[CONCAT1]],[3]!db[NB NOTA_C],0))</f>
        <v/>
      </c>
      <c r="AR1116" s="39" t="str">
        <f>IF(NOTA[[#This Row],[QTY/ CTN]]="","",TRUE)</f>
        <v/>
      </c>
      <c r="AS1116" s="39" t="str">
        <f ca="1">IF(NOTA[[#This Row],[ID_H]]="","",IF(NOTA[[#This Row],[Column3]]=TRUE,NOTA[[#This Row],[QTY/ CTN]],INDEX([3]!db[QTY/ CTN],NOTA[[#This Row],[//DB]])))</f>
        <v/>
      </c>
      <c r="AT1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6" s="39" t="str">
        <f ca="1">IF(NOTA[[#This Row],[ID_H]]="","",MATCH(NOTA[[#This Row],[NB NOTA_C_QTY]],[4]!db[NB NOTA_C_QTY+F],0))</f>
        <v/>
      </c>
      <c r="AV1116" s="55" t="str">
        <f ca="1">IF(NOTA[[#This Row],[NB NOTA_C_QTY]]="","",ROW()-2)</f>
        <v/>
      </c>
    </row>
    <row r="1117" spans="1:48" ht="20.100000000000001" customHeight="1" x14ac:dyDescent="0.25">
      <c r="A1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39" t="str">
        <f>IF(NOTA[[#This Row],[ID_P]]="","",MATCH(NOTA[[#This Row],[ID_P]],[1]!B_MSK[N_ID],0))</f>
        <v/>
      </c>
      <c r="D1117" s="39" t="str">
        <f ca="1">IF(NOTA[[#This Row],[NAMA BARANG]]="","",INDEX(NOTA[ID],MATCH(,INDIRECT(ADDRESS(ROW(NOTA[ID]),COLUMN(NOTA[ID]))&amp;":"&amp;ADDRESS(ROW(),COLUMN(NOTA[ID]))),-1)))</f>
        <v/>
      </c>
      <c r="E1117" s="47"/>
      <c r="H1117" s="48"/>
      <c r="N1117" s="39"/>
      <c r="Q1117" s="43"/>
      <c r="R1117" s="49"/>
      <c r="S1117" s="50"/>
      <c r="U1117" s="51"/>
      <c r="V1117" s="46"/>
      <c r="W1117" s="51" t="str">
        <f>IF(NOTA[[#This Row],[HARGA/ CTN]]="",NOTA[[#This Row],[JUMLAH_H]],NOTA[[#This Row],[HARGA/ CTN]]*IF(NOTA[[#This Row],[C]]="",0,NOTA[[#This Row],[C]]))</f>
        <v/>
      </c>
      <c r="X1117" s="51" t="str">
        <f>IF(NOTA[[#This Row],[JUMLAH]]="","",NOTA[[#This Row],[JUMLAH]]*NOTA[[#This Row],[DISC 1]])</f>
        <v/>
      </c>
      <c r="Y1117" s="51" t="str">
        <f>IF(NOTA[[#This Row],[JUMLAH]]="","",(NOTA[[#This Row],[JUMLAH]]-NOTA[[#This Row],[DISC 1-]])*NOTA[[#This Row],[DISC 2]])</f>
        <v/>
      </c>
      <c r="Z1117" s="51" t="str">
        <f>IF(NOTA[[#This Row],[JUMLAH]]="","",NOTA[[#This Row],[DISC 1-]]+NOTA[[#This Row],[DISC 2-]])</f>
        <v/>
      </c>
      <c r="AA1117" s="51" t="str">
        <f>IF(NOTA[[#This Row],[JUMLAH]]="","",NOTA[[#This Row],[JUMLAH]]-NOTA[[#This Row],[DISC]])</f>
        <v/>
      </c>
      <c r="AB1117" s="51"/>
      <c r="AC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7" s="51" t="str">
        <f>IF(OR(NOTA[[#This Row],[QTY]]="",NOTA[[#This Row],[HARGA SATUAN]]="",),"",NOTA[[#This Row],[QTY]]*NOTA[[#This Row],[HARGA SATUAN]])</f>
        <v/>
      </c>
      <c r="AG1117" s="40" t="str">
        <f ca="1">IF(NOTA[ID_H]="","",INDEX(NOTA[TANGGAL],MATCH(,INDIRECT(ADDRESS(ROW(NOTA[TANGGAL]),COLUMN(NOTA[TANGGAL]))&amp;":"&amp;ADDRESS(ROW(),COLUMN(NOTA[TANGGAL]))),-1)))</f>
        <v/>
      </c>
      <c r="AH1117" s="42" t="str">
        <f ca="1">IF(NOTA[[#This Row],[NAMA BARANG]]="","",INDEX(NOTA[SUPPLIER],MATCH(,INDIRECT(ADDRESS(ROW(NOTA[ID]),COLUMN(NOTA[ID]))&amp;":"&amp;ADDRESS(ROW(),COLUMN(NOTA[ID]))),-1)))</f>
        <v/>
      </c>
      <c r="AI1117" s="42" t="str">
        <f ca="1">IF(NOTA[[#This Row],[ID_H]]="","",IF(NOTA[[#This Row],[FAKTUR]]="",INDIRECT(ADDRESS(ROW()-1,COLUMN())),NOTA[[#This Row],[FAKTUR]]))</f>
        <v/>
      </c>
      <c r="AJ1117" s="39" t="str">
        <f ca="1">IF(NOTA[[#This Row],[ID]]="","",COUNTIF(NOTA[ID_H],NOTA[[#This Row],[ID_H]]))</f>
        <v/>
      </c>
      <c r="AK1117" s="39" t="str">
        <f ca="1">IF(NOTA[[#This Row],[TGL.NOTA]]="",IF(NOTA[[#This Row],[SUPPLIER_H]]="","",AK1116),MONTH(NOTA[[#This Row],[TGL.NOTA]]))</f>
        <v/>
      </c>
      <c r="AL1117" s="39" t="str">
        <f>LOWER(SUBSTITUTE(SUBSTITUTE(SUBSTITUTE(SUBSTITUTE(SUBSTITUTE(SUBSTITUTE(SUBSTITUTE(SUBSTITUTE(SUBSTITUTE(NOTA[NAMA BARANG]," ",),".",""),"-",""),"(",""),")",""),",",""),"/",""),"""",""),"+",""))</f>
        <v/>
      </c>
      <c r="AM1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39" t="str">
        <f>IF(NOTA[[#This Row],[CONCAT4]]="","",_xlfn.IFNA(MATCH(NOTA[[#This Row],[CONCAT4]],[2]!RAW[CONCAT_H],0),FALSE))</f>
        <v/>
      </c>
      <c r="AQ1117" s="39" t="str">
        <f>IF(NOTA[[#This Row],[CONCAT1]]="","",MATCH(NOTA[[#This Row],[CONCAT1]],[3]!db[NB NOTA_C],0))</f>
        <v/>
      </c>
      <c r="AR1117" s="39" t="str">
        <f>IF(NOTA[[#This Row],[QTY/ CTN]]="","",TRUE)</f>
        <v/>
      </c>
      <c r="AS1117" s="39" t="str">
        <f ca="1">IF(NOTA[[#This Row],[ID_H]]="","",IF(NOTA[[#This Row],[Column3]]=TRUE,NOTA[[#This Row],[QTY/ CTN]],INDEX([3]!db[QTY/ CTN],NOTA[[#This Row],[//DB]])))</f>
        <v/>
      </c>
      <c r="AT1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7" s="39" t="str">
        <f ca="1">IF(NOTA[[#This Row],[ID_H]]="","",MATCH(NOTA[[#This Row],[NB NOTA_C_QTY]],[4]!db[NB NOTA_C_QTY+F],0))</f>
        <v/>
      </c>
      <c r="AV1117" s="55" t="str">
        <f ca="1">IF(NOTA[[#This Row],[NB NOTA_C_QTY]]="","",ROW()-2)</f>
        <v/>
      </c>
    </row>
    <row r="1118" spans="1:48" ht="20.100000000000001" customHeight="1" x14ac:dyDescent="0.25">
      <c r="A1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39" t="str">
        <f>IF(NOTA[[#This Row],[ID_P]]="","",MATCH(NOTA[[#This Row],[ID_P]],[1]!B_MSK[N_ID],0))</f>
        <v/>
      </c>
      <c r="D1118" s="39" t="str">
        <f ca="1">IF(NOTA[[#This Row],[NAMA BARANG]]="","",INDEX(NOTA[ID],MATCH(,INDIRECT(ADDRESS(ROW(NOTA[ID]),COLUMN(NOTA[ID]))&amp;":"&amp;ADDRESS(ROW(),COLUMN(NOTA[ID]))),-1)))</f>
        <v/>
      </c>
      <c r="E1118" s="47"/>
      <c r="H1118" s="48"/>
      <c r="N1118" s="39"/>
      <c r="Q1118" s="43"/>
      <c r="R1118" s="49"/>
      <c r="S1118" s="50"/>
      <c r="U1118" s="51"/>
      <c r="V1118" s="46"/>
      <c r="W1118" s="51" t="str">
        <f>IF(NOTA[[#This Row],[HARGA/ CTN]]="",NOTA[[#This Row],[JUMLAH_H]],NOTA[[#This Row],[HARGA/ CTN]]*IF(NOTA[[#This Row],[C]]="",0,NOTA[[#This Row],[C]]))</f>
        <v/>
      </c>
      <c r="X1118" s="51" t="str">
        <f>IF(NOTA[[#This Row],[JUMLAH]]="","",NOTA[[#This Row],[JUMLAH]]*NOTA[[#This Row],[DISC 1]])</f>
        <v/>
      </c>
      <c r="Y1118" s="51" t="str">
        <f>IF(NOTA[[#This Row],[JUMLAH]]="","",(NOTA[[#This Row],[JUMLAH]]-NOTA[[#This Row],[DISC 1-]])*NOTA[[#This Row],[DISC 2]])</f>
        <v/>
      </c>
      <c r="Z1118" s="51" t="str">
        <f>IF(NOTA[[#This Row],[JUMLAH]]="","",NOTA[[#This Row],[DISC 1-]]+NOTA[[#This Row],[DISC 2-]])</f>
        <v/>
      </c>
      <c r="AA1118" s="51" t="str">
        <f>IF(NOTA[[#This Row],[JUMLAH]]="","",NOTA[[#This Row],[JUMLAH]]-NOTA[[#This Row],[DISC]])</f>
        <v/>
      </c>
      <c r="AB1118" s="51"/>
      <c r="AC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8" s="51" t="str">
        <f>IF(OR(NOTA[[#This Row],[QTY]]="",NOTA[[#This Row],[HARGA SATUAN]]="",),"",NOTA[[#This Row],[QTY]]*NOTA[[#This Row],[HARGA SATUAN]])</f>
        <v/>
      </c>
      <c r="AG1118" s="40" t="str">
        <f ca="1">IF(NOTA[ID_H]="","",INDEX(NOTA[TANGGAL],MATCH(,INDIRECT(ADDRESS(ROW(NOTA[TANGGAL]),COLUMN(NOTA[TANGGAL]))&amp;":"&amp;ADDRESS(ROW(),COLUMN(NOTA[TANGGAL]))),-1)))</f>
        <v/>
      </c>
      <c r="AH1118" s="42" t="str">
        <f ca="1">IF(NOTA[[#This Row],[NAMA BARANG]]="","",INDEX(NOTA[SUPPLIER],MATCH(,INDIRECT(ADDRESS(ROW(NOTA[ID]),COLUMN(NOTA[ID]))&amp;":"&amp;ADDRESS(ROW(),COLUMN(NOTA[ID]))),-1)))</f>
        <v/>
      </c>
      <c r="AI1118" s="42" t="str">
        <f ca="1">IF(NOTA[[#This Row],[ID_H]]="","",IF(NOTA[[#This Row],[FAKTUR]]="",INDIRECT(ADDRESS(ROW()-1,COLUMN())),NOTA[[#This Row],[FAKTUR]]))</f>
        <v/>
      </c>
      <c r="AJ1118" s="39" t="str">
        <f ca="1">IF(NOTA[[#This Row],[ID]]="","",COUNTIF(NOTA[ID_H],NOTA[[#This Row],[ID_H]]))</f>
        <v/>
      </c>
      <c r="AK1118" s="39" t="str">
        <f ca="1">IF(NOTA[[#This Row],[TGL.NOTA]]="",IF(NOTA[[#This Row],[SUPPLIER_H]]="","",AK1117),MONTH(NOTA[[#This Row],[TGL.NOTA]]))</f>
        <v/>
      </c>
      <c r="AL1118" s="39" t="str">
        <f>LOWER(SUBSTITUTE(SUBSTITUTE(SUBSTITUTE(SUBSTITUTE(SUBSTITUTE(SUBSTITUTE(SUBSTITUTE(SUBSTITUTE(SUBSTITUTE(NOTA[NAMA BARANG]," ",),".",""),"-",""),"(",""),")",""),",",""),"/",""),"""",""),"+",""))</f>
        <v/>
      </c>
      <c r="AM1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39" t="str">
        <f>IF(NOTA[[#This Row],[CONCAT4]]="","",_xlfn.IFNA(MATCH(NOTA[[#This Row],[CONCAT4]],[2]!RAW[CONCAT_H],0),FALSE))</f>
        <v/>
      </c>
      <c r="AQ1118" s="39" t="str">
        <f>IF(NOTA[[#This Row],[CONCAT1]]="","",MATCH(NOTA[[#This Row],[CONCAT1]],[3]!db[NB NOTA_C],0))</f>
        <v/>
      </c>
      <c r="AR1118" s="39" t="str">
        <f>IF(NOTA[[#This Row],[QTY/ CTN]]="","",TRUE)</f>
        <v/>
      </c>
      <c r="AS1118" s="39" t="str">
        <f ca="1">IF(NOTA[[#This Row],[ID_H]]="","",IF(NOTA[[#This Row],[Column3]]=TRUE,NOTA[[#This Row],[QTY/ CTN]],INDEX([3]!db[QTY/ CTN],NOTA[[#This Row],[//DB]])))</f>
        <v/>
      </c>
      <c r="AT1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8" s="39" t="str">
        <f ca="1">IF(NOTA[[#This Row],[ID_H]]="","",MATCH(NOTA[[#This Row],[NB NOTA_C_QTY]],[4]!db[NB NOTA_C_QTY+F],0))</f>
        <v/>
      </c>
      <c r="AV1118" s="55" t="str">
        <f ca="1">IF(NOTA[[#This Row],[NB NOTA_C_QTY]]="","",ROW()-2)</f>
        <v/>
      </c>
    </row>
    <row r="1119" spans="1:48" ht="20.100000000000001" customHeight="1" x14ac:dyDescent="0.25">
      <c r="A11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39" t="str">
        <f>IF(NOTA[[#This Row],[ID_P]]="","",MATCH(NOTA[[#This Row],[ID_P]],[1]!B_MSK[N_ID],0))</f>
        <v/>
      </c>
      <c r="D1119" s="39" t="str">
        <f ca="1">IF(NOTA[[#This Row],[NAMA BARANG]]="","",INDEX(NOTA[ID],MATCH(,INDIRECT(ADDRESS(ROW(NOTA[ID]),COLUMN(NOTA[ID]))&amp;":"&amp;ADDRESS(ROW(),COLUMN(NOTA[ID]))),-1)))</f>
        <v/>
      </c>
      <c r="E1119" s="47"/>
      <c r="H1119" s="48"/>
      <c r="N1119" s="39"/>
      <c r="Q1119" s="43"/>
      <c r="R1119" s="49"/>
      <c r="S1119" s="50"/>
      <c r="U1119" s="51"/>
      <c r="V1119" s="46"/>
      <c r="W1119" s="51" t="str">
        <f>IF(NOTA[[#This Row],[HARGA/ CTN]]="",NOTA[[#This Row],[JUMLAH_H]],NOTA[[#This Row],[HARGA/ CTN]]*IF(NOTA[[#This Row],[C]]="",0,NOTA[[#This Row],[C]]))</f>
        <v/>
      </c>
      <c r="X1119" s="51" t="str">
        <f>IF(NOTA[[#This Row],[JUMLAH]]="","",NOTA[[#This Row],[JUMLAH]]*NOTA[[#This Row],[DISC 1]])</f>
        <v/>
      </c>
      <c r="Y1119" s="51" t="str">
        <f>IF(NOTA[[#This Row],[JUMLAH]]="","",(NOTA[[#This Row],[JUMLAH]]-NOTA[[#This Row],[DISC 1-]])*NOTA[[#This Row],[DISC 2]])</f>
        <v/>
      </c>
      <c r="Z1119" s="51" t="str">
        <f>IF(NOTA[[#This Row],[JUMLAH]]="","",NOTA[[#This Row],[DISC 1-]]+NOTA[[#This Row],[DISC 2-]])</f>
        <v/>
      </c>
      <c r="AA1119" s="51" t="str">
        <f>IF(NOTA[[#This Row],[JUMLAH]]="","",NOTA[[#This Row],[JUMLAH]]-NOTA[[#This Row],[DISC]])</f>
        <v/>
      </c>
      <c r="AB1119" s="51"/>
      <c r="AC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51" t="str">
        <f>IF(OR(NOTA[[#This Row],[QTY]]="",NOTA[[#This Row],[HARGA SATUAN]]="",),"",NOTA[[#This Row],[QTY]]*NOTA[[#This Row],[HARGA SATUAN]])</f>
        <v/>
      </c>
      <c r="AG1119" s="40" t="str">
        <f ca="1">IF(NOTA[ID_H]="","",INDEX(NOTA[TANGGAL],MATCH(,INDIRECT(ADDRESS(ROW(NOTA[TANGGAL]),COLUMN(NOTA[TANGGAL]))&amp;":"&amp;ADDRESS(ROW(),COLUMN(NOTA[TANGGAL]))),-1)))</f>
        <v/>
      </c>
      <c r="AH1119" s="42" t="str">
        <f ca="1">IF(NOTA[[#This Row],[NAMA BARANG]]="","",INDEX(NOTA[SUPPLIER],MATCH(,INDIRECT(ADDRESS(ROW(NOTA[ID]),COLUMN(NOTA[ID]))&amp;":"&amp;ADDRESS(ROW(),COLUMN(NOTA[ID]))),-1)))</f>
        <v/>
      </c>
      <c r="AI1119" s="42" t="str">
        <f ca="1">IF(NOTA[[#This Row],[ID_H]]="","",IF(NOTA[[#This Row],[FAKTUR]]="",INDIRECT(ADDRESS(ROW()-1,COLUMN())),NOTA[[#This Row],[FAKTUR]]))</f>
        <v/>
      </c>
      <c r="AJ1119" s="39" t="str">
        <f ca="1">IF(NOTA[[#This Row],[ID]]="","",COUNTIF(NOTA[ID_H],NOTA[[#This Row],[ID_H]]))</f>
        <v/>
      </c>
      <c r="AK1119" s="39" t="str">
        <f ca="1">IF(NOTA[[#This Row],[TGL.NOTA]]="",IF(NOTA[[#This Row],[SUPPLIER_H]]="","",AK1118),MONTH(NOTA[[#This Row],[TGL.NOTA]]))</f>
        <v/>
      </c>
      <c r="AL1119" s="39" t="str">
        <f>LOWER(SUBSTITUTE(SUBSTITUTE(SUBSTITUTE(SUBSTITUTE(SUBSTITUTE(SUBSTITUTE(SUBSTITUTE(SUBSTITUTE(SUBSTITUTE(NOTA[NAMA BARANG]," ",),".",""),"-",""),"(",""),")",""),",",""),"/",""),"""",""),"+",""))</f>
        <v/>
      </c>
      <c r="AM1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39" t="str">
        <f>IF(NOTA[[#This Row],[CONCAT4]]="","",_xlfn.IFNA(MATCH(NOTA[[#This Row],[CONCAT4]],[2]!RAW[CONCAT_H],0),FALSE))</f>
        <v/>
      </c>
      <c r="AQ1119" s="39" t="str">
        <f>IF(NOTA[[#This Row],[CONCAT1]]="","",MATCH(NOTA[[#This Row],[CONCAT1]],[3]!db[NB NOTA_C],0))</f>
        <v/>
      </c>
      <c r="AR1119" s="39" t="str">
        <f>IF(NOTA[[#This Row],[QTY/ CTN]]="","",TRUE)</f>
        <v/>
      </c>
      <c r="AS1119" s="39" t="str">
        <f ca="1">IF(NOTA[[#This Row],[ID_H]]="","",IF(NOTA[[#This Row],[Column3]]=TRUE,NOTA[[#This Row],[QTY/ CTN]],INDEX([3]!db[QTY/ CTN],NOTA[[#This Row],[//DB]])))</f>
        <v/>
      </c>
      <c r="AT1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9" s="39" t="str">
        <f ca="1">IF(NOTA[[#This Row],[ID_H]]="","",MATCH(NOTA[[#This Row],[NB NOTA_C_QTY]],[4]!db[NB NOTA_C_QTY+F],0))</f>
        <v/>
      </c>
      <c r="AV1119" s="55" t="str">
        <f ca="1">IF(NOTA[[#This Row],[NB NOTA_C_QTY]]="","",ROW()-2)</f>
        <v/>
      </c>
    </row>
    <row r="1120" spans="1:48" ht="20.100000000000001" customHeight="1" x14ac:dyDescent="0.25">
      <c r="A1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0" s="39" t="str">
        <f>IF(NOTA[[#This Row],[ID_P]]="","",MATCH(NOTA[[#This Row],[ID_P]],[1]!B_MSK[N_ID],0))</f>
        <v/>
      </c>
      <c r="D1120" s="39" t="str">
        <f ca="1">IF(NOTA[[#This Row],[NAMA BARANG]]="","",INDEX(NOTA[ID],MATCH(,INDIRECT(ADDRESS(ROW(NOTA[ID]),COLUMN(NOTA[ID]))&amp;":"&amp;ADDRESS(ROW(),COLUMN(NOTA[ID]))),-1)))</f>
        <v/>
      </c>
      <c r="E1120" s="47"/>
      <c r="H1120" s="48"/>
      <c r="N1120" s="39"/>
      <c r="Q1120" s="43"/>
      <c r="R1120" s="49"/>
      <c r="S1120" s="50"/>
      <c r="U1120" s="51"/>
      <c r="V1120" s="46"/>
      <c r="W1120" s="51" t="str">
        <f>IF(NOTA[[#This Row],[HARGA/ CTN]]="",NOTA[[#This Row],[JUMLAH_H]],NOTA[[#This Row],[HARGA/ CTN]]*IF(NOTA[[#This Row],[C]]="",0,NOTA[[#This Row],[C]]))</f>
        <v/>
      </c>
      <c r="X1120" s="51" t="str">
        <f>IF(NOTA[[#This Row],[JUMLAH]]="","",NOTA[[#This Row],[JUMLAH]]*NOTA[[#This Row],[DISC 1]])</f>
        <v/>
      </c>
      <c r="Y1120" s="51" t="str">
        <f>IF(NOTA[[#This Row],[JUMLAH]]="","",(NOTA[[#This Row],[JUMLAH]]-NOTA[[#This Row],[DISC 1-]])*NOTA[[#This Row],[DISC 2]])</f>
        <v/>
      </c>
      <c r="Z1120" s="51" t="str">
        <f>IF(NOTA[[#This Row],[JUMLAH]]="","",NOTA[[#This Row],[DISC 1-]]+NOTA[[#This Row],[DISC 2-]])</f>
        <v/>
      </c>
      <c r="AA1120" s="51" t="str">
        <f>IF(NOTA[[#This Row],[JUMLAH]]="","",NOTA[[#This Row],[JUMLAH]]-NOTA[[#This Row],[DISC]])</f>
        <v/>
      </c>
      <c r="AB1120" s="51"/>
      <c r="AC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0" s="51" t="str">
        <f>IF(OR(NOTA[[#This Row],[QTY]]="",NOTA[[#This Row],[HARGA SATUAN]]="",),"",NOTA[[#This Row],[QTY]]*NOTA[[#This Row],[HARGA SATUAN]])</f>
        <v/>
      </c>
      <c r="AG1120" s="40" t="str">
        <f ca="1">IF(NOTA[ID_H]="","",INDEX(NOTA[TANGGAL],MATCH(,INDIRECT(ADDRESS(ROW(NOTA[TANGGAL]),COLUMN(NOTA[TANGGAL]))&amp;":"&amp;ADDRESS(ROW(),COLUMN(NOTA[TANGGAL]))),-1)))</f>
        <v/>
      </c>
      <c r="AH1120" s="42" t="str">
        <f ca="1">IF(NOTA[[#This Row],[NAMA BARANG]]="","",INDEX(NOTA[SUPPLIER],MATCH(,INDIRECT(ADDRESS(ROW(NOTA[ID]),COLUMN(NOTA[ID]))&amp;":"&amp;ADDRESS(ROW(),COLUMN(NOTA[ID]))),-1)))</f>
        <v/>
      </c>
      <c r="AI1120" s="42" t="str">
        <f ca="1">IF(NOTA[[#This Row],[ID_H]]="","",IF(NOTA[[#This Row],[FAKTUR]]="",INDIRECT(ADDRESS(ROW()-1,COLUMN())),NOTA[[#This Row],[FAKTUR]]))</f>
        <v/>
      </c>
      <c r="AJ1120" s="39" t="str">
        <f ca="1">IF(NOTA[[#This Row],[ID]]="","",COUNTIF(NOTA[ID_H],NOTA[[#This Row],[ID_H]]))</f>
        <v/>
      </c>
      <c r="AK1120" s="39" t="str">
        <f ca="1">IF(NOTA[[#This Row],[TGL.NOTA]]="",IF(NOTA[[#This Row],[SUPPLIER_H]]="","",AK1119),MONTH(NOTA[[#This Row],[TGL.NOTA]]))</f>
        <v/>
      </c>
      <c r="AL1120" s="39" t="str">
        <f>LOWER(SUBSTITUTE(SUBSTITUTE(SUBSTITUTE(SUBSTITUTE(SUBSTITUTE(SUBSTITUTE(SUBSTITUTE(SUBSTITUTE(SUBSTITUTE(NOTA[NAMA BARANG]," ",),".",""),"-",""),"(",""),")",""),",",""),"/",""),"""",""),"+",""))</f>
        <v/>
      </c>
      <c r="AM1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0" s="39" t="str">
        <f>IF(NOTA[[#This Row],[CONCAT4]]="","",_xlfn.IFNA(MATCH(NOTA[[#This Row],[CONCAT4]],[2]!RAW[CONCAT_H],0),FALSE))</f>
        <v/>
      </c>
      <c r="AQ1120" s="39" t="str">
        <f>IF(NOTA[[#This Row],[CONCAT1]]="","",MATCH(NOTA[[#This Row],[CONCAT1]],[3]!db[NB NOTA_C],0))</f>
        <v/>
      </c>
      <c r="AR1120" s="39" t="str">
        <f>IF(NOTA[[#This Row],[QTY/ CTN]]="","",TRUE)</f>
        <v/>
      </c>
      <c r="AS1120" s="39" t="str">
        <f ca="1">IF(NOTA[[#This Row],[ID_H]]="","",IF(NOTA[[#This Row],[Column3]]=TRUE,NOTA[[#This Row],[QTY/ CTN]],INDEX([3]!db[QTY/ CTN],NOTA[[#This Row],[//DB]])))</f>
        <v/>
      </c>
      <c r="AT1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0" s="39" t="str">
        <f ca="1">IF(NOTA[[#This Row],[ID_H]]="","",MATCH(NOTA[[#This Row],[NB NOTA_C_QTY]],[4]!db[NB NOTA_C_QTY+F],0))</f>
        <v/>
      </c>
      <c r="AV1120" s="55" t="str">
        <f ca="1">IF(NOTA[[#This Row],[NB NOTA_C_QTY]]="","",ROW()-2)</f>
        <v/>
      </c>
    </row>
    <row r="1121" spans="1:48" ht="20.100000000000001" customHeight="1" x14ac:dyDescent="0.25">
      <c r="A1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39" t="str">
        <f>IF(NOTA[[#This Row],[ID_P]]="","",MATCH(NOTA[[#This Row],[ID_P]],[1]!B_MSK[N_ID],0))</f>
        <v/>
      </c>
      <c r="D1121" s="39" t="str">
        <f ca="1">IF(NOTA[[#This Row],[NAMA BARANG]]="","",INDEX(NOTA[ID],MATCH(,INDIRECT(ADDRESS(ROW(NOTA[ID]),COLUMN(NOTA[ID]))&amp;":"&amp;ADDRESS(ROW(),COLUMN(NOTA[ID]))),-1)))</f>
        <v/>
      </c>
      <c r="E1121" s="47"/>
      <c r="H1121" s="48"/>
      <c r="N1121" s="39"/>
      <c r="Q1121" s="43"/>
      <c r="R1121" s="49"/>
      <c r="S1121" s="50"/>
      <c r="U1121" s="51"/>
      <c r="V1121" s="46"/>
      <c r="W1121" s="51" t="str">
        <f>IF(NOTA[[#This Row],[HARGA/ CTN]]="",NOTA[[#This Row],[JUMLAH_H]],NOTA[[#This Row],[HARGA/ CTN]]*IF(NOTA[[#This Row],[C]]="",0,NOTA[[#This Row],[C]]))</f>
        <v/>
      </c>
      <c r="X1121" s="51" t="str">
        <f>IF(NOTA[[#This Row],[JUMLAH]]="","",NOTA[[#This Row],[JUMLAH]]*NOTA[[#This Row],[DISC 1]])</f>
        <v/>
      </c>
      <c r="Y1121" s="51" t="str">
        <f>IF(NOTA[[#This Row],[JUMLAH]]="","",(NOTA[[#This Row],[JUMLAH]]-NOTA[[#This Row],[DISC 1-]])*NOTA[[#This Row],[DISC 2]])</f>
        <v/>
      </c>
      <c r="Z1121" s="51" t="str">
        <f>IF(NOTA[[#This Row],[JUMLAH]]="","",NOTA[[#This Row],[DISC 1-]]+NOTA[[#This Row],[DISC 2-]])</f>
        <v/>
      </c>
      <c r="AA1121" s="51" t="str">
        <f>IF(NOTA[[#This Row],[JUMLAH]]="","",NOTA[[#This Row],[JUMLAH]]-NOTA[[#This Row],[DISC]])</f>
        <v/>
      </c>
      <c r="AB1121" s="51"/>
      <c r="AC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1" s="51" t="str">
        <f>IF(OR(NOTA[[#This Row],[QTY]]="",NOTA[[#This Row],[HARGA SATUAN]]="",),"",NOTA[[#This Row],[QTY]]*NOTA[[#This Row],[HARGA SATUAN]])</f>
        <v/>
      </c>
      <c r="AG1121" s="40" t="str">
        <f ca="1">IF(NOTA[ID_H]="","",INDEX(NOTA[TANGGAL],MATCH(,INDIRECT(ADDRESS(ROW(NOTA[TANGGAL]),COLUMN(NOTA[TANGGAL]))&amp;":"&amp;ADDRESS(ROW(),COLUMN(NOTA[TANGGAL]))),-1)))</f>
        <v/>
      </c>
      <c r="AH1121" s="42" t="str">
        <f ca="1">IF(NOTA[[#This Row],[NAMA BARANG]]="","",INDEX(NOTA[SUPPLIER],MATCH(,INDIRECT(ADDRESS(ROW(NOTA[ID]),COLUMN(NOTA[ID]))&amp;":"&amp;ADDRESS(ROW(),COLUMN(NOTA[ID]))),-1)))</f>
        <v/>
      </c>
      <c r="AI1121" s="42" t="str">
        <f ca="1">IF(NOTA[[#This Row],[ID_H]]="","",IF(NOTA[[#This Row],[FAKTUR]]="",INDIRECT(ADDRESS(ROW()-1,COLUMN())),NOTA[[#This Row],[FAKTUR]]))</f>
        <v/>
      </c>
      <c r="AJ1121" s="39" t="str">
        <f ca="1">IF(NOTA[[#This Row],[ID]]="","",COUNTIF(NOTA[ID_H],NOTA[[#This Row],[ID_H]]))</f>
        <v/>
      </c>
      <c r="AK1121" s="39" t="str">
        <f ca="1">IF(NOTA[[#This Row],[TGL.NOTA]]="",IF(NOTA[[#This Row],[SUPPLIER_H]]="","",AK1120),MONTH(NOTA[[#This Row],[TGL.NOTA]]))</f>
        <v/>
      </c>
      <c r="AL1121" s="39" t="str">
        <f>LOWER(SUBSTITUTE(SUBSTITUTE(SUBSTITUTE(SUBSTITUTE(SUBSTITUTE(SUBSTITUTE(SUBSTITUTE(SUBSTITUTE(SUBSTITUTE(NOTA[NAMA BARANG]," ",),".",""),"-",""),"(",""),")",""),",",""),"/",""),"""",""),"+",""))</f>
        <v/>
      </c>
      <c r="AM1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39" t="str">
        <f>IF(NOTA[[#This Row],[CONCAT4]]="","",_xlfn.IFNA(MATCH(NOTA[[#This Row],[CONCAT4]],[2]!RAW[CONCAT_H],0),FALSE))</f>
        <v/>
      </c>
      <c r="AQ1121" s="39" t="str">
        <f>IF(NOTA[[#This Row],[CONCAT1]]="","",MATCH(NOTA[[#This Row],[CONCAT1]],[3]!db[NB NOTA_C],0))</f>
        <v/>
      </c>
      <c r="AR1121" s="39" t="str">
        <f>IF(NOTA[[#This Row],[QTY/ CTN]]="","",TRUE)</f>
        <v/>
      </c>
      <c r="AS1121" s="39" t="str">
        <f ca="1">IF(NOTA[[#This Row],[ID_H]]="","",IF(NOTA[[#This Row],[Column3]]=TRUE,NOTA[[#This Row],[QTY/ CTN]],INDEX([3]!db[QTY/ CTN],NOTA[[#This Row],[//DB]])))</f>
        <v/>
      </c>
      <c r="AT1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1" s="39" t="str">
        <f ca="1">IF(NOTA[[#This Row],[ID_H]]="","",MATCH(NOTA[[#This Row],[NB NOTA_C_QTY]],[4]!db[NB NOTA_C_QTY+F],0))</f>
        <v/>
      </c>
      <c r="AV1121" s="55" t="str">
        <f ca="1">IF(NOTA[[#This Row],[NB NOTA_C_QTY]]="","",ROW()-2)</f>
        <v/>
      </c>
    </row>
    <row r="1122" spans="1:48" ht="20.100000000000001" customHeight="1" x14ac:dyDescent="0.25">
      <c r="A1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39" t="str">
        <f>IF(NOTA[[#This Row],[ID_P]]="","",MATCH(NOTA[[#This Row],[ID_P]],[1]!B_MSK[N_ID],0))</f>
        <v/>
      </c>
      <c r="D1122" s="39" t="str">
        <f ca="1">IF(NOTA[[#This Row],[NAMA BARANG]]="","",INDEX(NOTA[ID],MATCH(,INDIRECT(ADDRESS(ROW(NOTA[ID]),COLUMN(NOTA[ID]))&amp;":"&amp;ADDRESS(ROW(),COLUMN(NOTA[ID]))),-1)))</f>
        <v/>
      </c>
      <c r="E1122" s="47"/>
      <c r="H1122" s="48"/>
      <c r="N1122" s="39"/>
      <c r="Q1122" s="43"/>
      <c r="R1122" s="49"/>
      <c r="S1122" s="50"/>
      <c r="U1122" s="51"/>
      <c r="V1122" s="46"/>
      <c r="W1122" s="51" t="str">
        <f>IF(NOTA[[#This Row],[HARGA/ CTN]]="",NOTA[[#This Row],[JUMLAH_H]],NOTA[[#This Row],[HARGA/ CTN]]*IF(NOTA[[#This Row],[C]]="",0,NOTA[[#This Row],[C]]))</f>
        <v/>
      </c>
      <c r="X1122" s="51" t="str">
        <f>IF(NOTA[[#This Row],[JUMLAH]]="","",NOTA[[#This Row],[JUMLAH]]*NOTA[[#This Row],[DISC 1]])</f>
        <v/>
      </c>
      <c r="Y1122" s="51" t="str">
        <f>IF(NOTA[[#This Row],[JUMLAH]]="","",(NOTA[[#This Row],[JUMLAH]]-NOTA[[#This Row],[DISC 1-]])*NOTA[[#This Row],[DISC 2]])</f>
        <v/>
      </c>
      <c r="Z1122" s="51" t="str">
        <f>IF(NOTA[[#This Row],[JUMLAH]]="","",NOTA[[#This Row],[DISC 1-]]+NOTA[[#This Row],[DISC 2-]])</f>
        <v/>
      </c>
      <c r="AA1122" s="51" t="str">
        <f>IF(NOTA[[#This Row],[JUMLAH]]="","",NOTA[[#This Row],[JUMLAH]]-NOTA[[#This Row],[DISC]])</f>
        <v/>
      </c>
      <c r="AB1122" s="51"/>
      <c r="AC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2" s="51" t="str">
        <f>IF(OR(NOTA[[#This Row],[QTY]]="",NOTA[[#This Row],[HARGA SATUAN]]="",),"",NOTA[[#This Row],[QTY]]*NOTA[[#This Row],[HARGA SATUAN]])</f>
        <v/>
      </c>
      <c r="AG1122" s="40" t="str">
        <f ca="1">IF(NOTA[ID_H]="","",INDEX(NOTA[TANGGAL],MATCH(,INDIRECT(ADDRESS(ROW(NOTA[TANGGAL]),COLUMN(NOTA[TANGGAL]))&amp;":"&amp;ADDRESS(ROW(),COLUMN(NOTA[TANGGAL]))),-1)))</f>
        <v/>
      </c>
      <c r="AH1122" s="42" t="str">
        <f ca="1">IF(NOTA[[#This Row],[NAMA BARANG]]="","",INDEX(NOTA[SUPPLIER],MATCH(,INDIRECT(ADDRESS(ROW(NOTA[ID]),COLUMN(NOTA[ID]))&amp;":"&amp;ADDRESS(ROW(),COLUMN(NOTA[ID]))),-1)))</f>
        <v/>
      </c>
      <c r="AI1122" s="42" t="str">
        <f ca="1">IF(NOTA[[#This Row],[ID_H]]="","",IF(NOTA[[#This Row],[FAKTUR]]="",INDIRECT(ADDRESS(ROW()-1,COLUMN())),NOTA[[#This Row],[FAKTUR]]))</f>
        <v/>
      </c>
      <c r="AJ1122" s="39" t="str">
        <f ca="1">IF(NOTA[[#This Row],[ID]]="","",COUNTIF(NOTA[ID_H],NOTA[[#This Row],[ID_H]]))</f>
        <v/>
      </c>
      <c r="AK1122" s="39" t="str">
        <f ca="1">IF(NOTA[[#This Row],[TGL.NOTA]]="",IF(NOTA[[#This Row],[SUPPLIER_H]]="","",AK1121),MONTH(NOTA[[#This Row],[TGL.NOTA]]))</f>
        <v/>
      </c>
      <c r="AL1122" s="39" t="str">
        <f>LOWER(SUBSTITUTE(SUBSTITUTE(SUBSTITUTE(SUBSTITUTE(SUBSTITUTE(SUBSTITUTE(SUBSTITUTE(SUBSTITUTE(SUBSTITUTE(NOTA[NAMA BARANG]," ",),".",""),"-",""),"(",""),")",""),",",""),"/",""),"""",""),"+",""))</f>
        <v/>
      </c>
      <c r="AM1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39" t="str">
        <f>IF(NOTA[[#This Row],[CONCAT4]]="","",_xlfn.IFNA(MATCH(NOTA[[#This Row],[CONCAT4]],[2]!RAW[CONCAT_H],0),FALSE))</f>
        <v/>
      </c>
      <c r="AQ1122" s="39" t="str">
        <f>IF(NOTA[[#This Row],[CONCAT1]]="","",MATCH(NOTA[[#This Row],[CONCAT1]],[3]!db[NB NOTA_C],0))</f>
        <v/>
      </c>
      <c r="AR1122" s="39" t="str">
        <f>IF(NOTA[[#This Row],[QTY/ CTN]]="","",TRUE)</f>
        <v/>
      </c>
      <c r="AS1122" s="39" t="str">
        <f ca="1">IF(NOTA[[#This Row],[ID_H]]="","",IF(NOTA[[#This Row],[Column3]]=TRUE,NOTA[[#This Row],[QTY/ CTN]],INDEX([3]!db[QTY/ CTN],NOTA[[#This Row],[//DB]])))</f>
        <v/>
      </c>
      <c r="AT1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2" s="39" t="str">
        <f ca="1">IF(NOTA[[#This Row],[ID_H]]="","",MATCH(NOTA[[#This Row],[NB NOTA_C_QTY]],[4]!db[NB NOTA_C_QTY+F],0))</f>
        <v/>
      </c>
      <c r="AV1122" s="55" t="str">
        <f ca="1">IF(NOTA[[#This Row],[NB NOTA_C_QTY]]="","",ROW()-2)</f>
        <v/>
      </c>
    </row>
    <row r="1123" spans="1:48" ht="20.100000000000001" customHeight="1" x14ac:dyDescent="0.25">
      <c r="A1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39" t="str">
        <f>IF(NOTA[[#This Row],[ID_P]]="","",MATCH(NOTA[[#This Row],[ID_P]],[1]!B_MSK[N_ID],0))</f>
        <v/>
      </c>
      <c r="D1123" s="39" t="str">
        <f ca="1">IF(NOTA[[#This Row],[NAMA BARANG]]="","",INDEX(NOTA[ID],MATCH(,INDIRECT(ADDRESS(ROW(NOTA[ID]),COLUMN(NOTA[ID]))&amp;":"&amp;ADDRESS(ROW(),COLUMN(NOTA[ID]))),-1)))</f>
        <v/>
      </c>
      <c r="E1123" s="47"/>
      <c r="H1123" s="48"/>
      <c r="N1123" s="39"/>
      <c r="Q1123" s="43"/>
      <c r="R1123" s="49"/>
      <c r="S1123" s="50"/>
      <c r="U1123" s="51"/>
      <c r="V1123" s="46"/>
      <c r="W1123" s="51" t="str">
        <f>IF(NOTA[[#This Row],[HARGA/ CTN]]="",NOTA[[#This Row],[JUMLAH_H]],NOTA[[#This Row],[HARGA/ CTN]]*IF(NOTA[[#This Row],[C]]="",0,NOTA[[#This Row],[C]]))</f>
        <v/>
      </c>
      <c r="X1123" s="51" t="str">
        <f>IF(NOTA[[#This Row],[JUMLAH]]="","",NOTA[[#This Row],[JUMLAH]]*NOTA[[#This Row],[DISC 1]])</f>
        <v/>
      </c>
      <c r="Y1123" s="51" t="str">
        <f>IF(NOTA[[#This Row],[JUMLAH]]="","",(NOTA[[#This Row],[JUMLAH]]-NOTA[[#This Row],[DISC 1-]])*NOTA[[#This Row],[DISC 2]])</f>
        <v/>
      </c>
      <c r="Z1123" s="51" t="str">
        <f>IF(NOTA[[#This Row],[JUMLAH]]="","",NOTA[[#This Row],[DISC 1-]]+NOTA[[#This Row],[DISC 2-]])</f>
        <v/>
      </c>
      <c r="AA1123" s="51" t="str">
        <f>IF(NOTA[[#This Row],[JUMLAH]]="","",NOTA[[#This Row],[JUMLAH]]-NOTA[[#This Row],[DISC]])</f>
        <v/>
      </c>
      <c r="AB1123" s="51"/>
      <c r="AC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3" s="51" t="str">
        <f>IF(OR(NOTA[[#This Row],[QTY]]="",NOTA[[#This Row],[HARGA SATUAN]]="",),"",NOTA[[#This Row],[QTY]]*NOTA[[#This Row],[HARGA SATUAN]])</f>
        <v/>
      </c>
      <c r="AG1123" s="40" t="str">
        <f ca="1">IF(NOTA[ID_H]="","",INDEX(NOTA[TANGGAL],MATCH(,INDIRECT(ADDRESS(ROW(NOTA[TANGGAL]),COLUMN(NOTA[TANGGAL]))&amp;":"&amp;ADDRESS(ROW(),COLUMN(NOTA[TANGGAL]))),-1)))</f>
        <v/>
      </c>
      <c r="AH1123" s="42" t="str">
        <f ca="1">IF(NOTA[[#This Row],[NAMA BARANG]]="","",INDEX(NOTA[SUPPLIER],MATCH(,INDIRECT(ADDRESS(ROW(NOTA[ID]),COLUMN(NOTA[ID]))&amp;":"&amp;ADDRESS(ROW(),COLUMN(NOTA[ID]))),-1)))</f>
        <v/>
      </c>
      <c r="AI1123" s="42" t="str">
        <f ca="1">IF(NOTA[[#This Row],[ID_H]]="","",IF(NOTA[[#This Row],[FAKTUR]]="",INDIRECT(ADDRESS(ROW()-1,COLUMN())),NOTA[[#This Row],[FAKTUR]]))</f>
        <v/>
      </c>
      <c r="AJ1123" s="39" t="str">
        <f ca="1">IF(NOTA[[#This Row],[ID]]="","",COUNTIF(NOTA[ID_H],NOTA[[#This Row],[ID_H]]))</f>
        <v/>
      </c>
      <c r="AK1123" s="39" t="str">
        <f ca="1">IF(NOTA[[#This Row],[TGL.NOTA]]="",IF(NOTA[[#This Row],[SUPPLIER_H]]="","",AK1122),MONTH(NOTA[[#This Row],[TGL.NOTA]]))</f>
        <v/>
      </c>
      <c r="AL1123" s="39" t="str">
        <f>LOWER(SUBSTITUTE(SUBSTITUTE(SUBSTITUTE(SUBSTITUTE(SUBSTITUTE(SUBSTITUTE(SUBSTITUTE(SUBSTITUTE(SUBSTITUTE(NOTA[NAMA BARANG]," ",),".",""),"-",""),"(",""),")",""),",",""),"/",""),"""",""),"+",""))</f>
        <v/>
      </c>
      <c r="AM1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39" t="str">
        <f>IF(NOTA[[#This Row],[CONCAT4]]="","",_xlfn.IFNA(MATCH(NOTA[[#This Row],[CONCAT4]],[2]!RAW[CONCAT_H],0),FALSE))</f>
        <v/>
      </c>
      <c r="AQ1123" s="39" t="str">
        <f>IF(NOTA[[#This Row],[CONCAT1]]="","",MATCH(NOTA[[#This Row],[CONCAT1]],[3]!db[NB NOTA_C],0))</f>
        <v/>
      </c>
      <c r="AR1123" s="39" t="str">
        <f>IF(NOTA[[#This Row],[QTY/ CTN]]="","",TRUE)</f>
        <v/>
      </c>
      <c r="AS1123" s="39" t="str">
        <f ca="1">IF(NOTA[[#This Row],[ID_H]]="","",IF(NOTA[[#This Row],[Column3]]=TRUE,NOTA[[#This Row],[QTY/ CTN]],INDEX([3]!db[QTY/ CTN],NOTA[[#This Row],[//DB]])))</f>
        <v/>
      </c>
      <c r="AT1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3" s="39" t="str">
        <f ca="1">IF(NOTA[[#This Row],[ID_H]]="","",MATCH(NOTA[[#This Row],[NB NOTA_C_QTY]],[4]!db[NB NOTA_C_QTY+F],0))</f>
        <v/>
      </c>
      <c r="AV1123" s="55" t="str">
        <f ca="1">IF(NOTA[[#This Row],[NB NOTA_C_QTY]]="","",ROW()-2)</f>
        <v/>
      </c>
    </row>
    <row r="1124" spans="1:48" ht="20.100000000000001" customHeight="1" x14ac:dyDescent="0.25">
      <c r="A1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39" t="str">
        <f>IF(NOTA[[#This Row],[ID_P]]="","",MATCH(NOTA[[#This Row],[ID_P]],[1]!B_MSK[N_ID],0))</f>
        <v/>
      </c>
      <c r="D1124" s="39" t="str">
        <f ca="1">IF(NOTA[[#This Row],[NAMA BARANG]]="","",INDEX(NOTA[ID],MATCH(,INDIRECT(ADDRESS(ROW(NOTA[ID]),COLUMN(NOTA[ID]))&amp;":"&amp;ADDRESS(ROW(),COLUMN(NOTA[ID]))),-1)))</f>
        <v/>
      </c>
      <c r="E1124" s="47"/>
      <c r="H1124" s="48"/>
      <c r="N1124" s="39"/>
      <c r="Q1124" s="43"/>
      <c r="R1124" s="49"/>
      <c r="S1124" s="50"/>
      <c r="U1124" s="51"/>
      <c r="V1124" s="46"/>
      <c r="W1124" s="51" t="str">
        <f>IF(NOTA[[#This Row],[HARGA/ CTN]]="",NOTA[[#This Row],[JUMLAH_H]],NOTA[[#This Row],[HARGA/ CTN]]*IF(NOTA[[#This Row],[C]]="",0,NOTA[[#This Row],[C]]))</f>
        <v/>
      </c>
      <c r="X1124" s="51" t="str">
        <f>IF(NOTA[[#This Row],[JUMLAH]]="","",NOTA[[#This Row],[JUMLAH]]*NOTA[[#This Row],[DISC 1]])</f>
        <v/>
      </c>
      <c r="Y1124" s="51" t="str">
        <f>IF(NOTA[[#This Row],[JUMLAH]]="","",(NOTA[[#This Row],[JUMLAH]]-NOTA[[#This Row],[DISC 1-]])*NOTA[[#This Row],[DISC 2]])</f>
        <v/>
      </c>
      <c r="Z1124" s="51" t="str">
        <f>IF(NOTA[[#This Row],[JUMLAH]]="","",NOTA[[#This Row],[DISC 1-]]+NOTA[[#This Row],[DISC 2-]])</f>
        <v/>
      </c>
      <c r="AA1124" s="51" t="str">
        <f>IF(NOTA[[#This Row],[JUMLAH]]="","",NOTA[[#This Row],[JUMLAH]]-NOTA[[#This Row],[DISC]])</f>
        <v/>
      </c>
      <c r="AB1124" s="51"/>
      <c r="AC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4" s="51" t="str">
        <f>IF(OR(NOTA[[#This Row],[QTY]]="",NOTA[[#This Row],[HARGA SATUAN]]="",),"",NOTA[[#This Row],[QTY]]*NOTA[[#This Row],[HARGA SATUAN]])</f>
        <v/>
      </c>
      <c r="AG1124" s="40" t="str">
        <f ca="1">IF(NOTA[ID_H]="","",INDEX(NOTA[TANGGAL],MATCH(,INDIRECT(ADDRESS(ROW(NOTA[TANGGAL]),COLUMN(NOTA[TANGGAL]))&amp;":"&amp;ADDRESS(ROW(),COLUMN(NOTA[TANGGAL]))),-1)))</f>
        <v/>
      </c>
      <c r="AH1124" s="42" t="str">
        <f ca="1">IF(NOTA[[#This Row],[NAMA BARANG]]="","",INDEX(NOTA[SUPPLIER],MATCH(,INDIRECT(ADDRESS(ROW(NOTA[ID]),COLUMN(NOTA[ID]))&amp;":"&amp;ADDRESS(ROW(),COLUMN(NOTA[ID]))),-1)))</f>
        <v/>
      </c>
      <c r="AI1124" s="42" t="str">
        <f ca="1">IF(NOTA[[#This Row],[ID_H]]="","",IF(NOTA[[#This Row],[FAKTUR]]="",INDIRECT(ADDRESS(ROW()-1,COLUMN())),NOTA[[#This Row],[FAKTUR]]))</f>
        <v/>
      </c>
      <c r="AJ1124" s="39" t="str">
        <f ca="1">IF(NOTA[[#This Row],[ID]]="","",COUNTIF(NOTA[ID_H],NOTA[[#This Row],[ID_H]]))</f>
        <v/>
      </c>
      <c r="AK1124" s="39" t="str">
        <f ca="1">IF(NOTA[[#This Row],[TGL.NOTA]]="",IF(NOTA[[#This Row],[SUPPLIER_H]]="","",AK1123),MONTH(NOTA[[#This Row],[TGL.NOTA]]))</f>
        <v/>
      </c>
      <c r="AL1124" s="39" t="str">
        <f>LOWER(SUBSTITUTE(SUBSTITUTE(SUBSTITUTE(SUBSTITUTE(SUBSTITUTE(SUBSTITUTE(SUBSTITUTE(SUBSTITUTE(SUBSTITUTE(NOTA[NAMA BARANG]," ",),".",""),"-",""),"(",""),")",""),",",""),"/",""),"""",""),"+",""))</f>
        <v/>
      </c>
      <c r="AM1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39" t="str">
        <f>IF(NOTA[[#This Row],[CONCAT4]]="","",_xlfn.IFNA(MATCH(NOTA[[#This Row],[CONCAT4]],[2]!RAW[CONCAT_H],0),FALSE))</f>
        <v/>
      </c>
      <c r="AQ1124" s="39" t="str">
        <f>IF(NOTA[[#This Row],[CONCAT1]]="","",MATCH(NOTA[[#This Row],[CONCAT1]],[3]!db[NB NOTA_C],0))</f>
        <v/>
      </c>
      <c r="AR1124" s="39" t="str">
        <f>IF(NOTA[[#This Row],[QTY/ CTN]]="","",TRUE)</f>
        <v/>
      </c>
      <c r="AS1124" s="39" t="str">
        <f ca="1">IF(NOTA[[#This Row],[ID_H]]="","",IF(NOTA[[#This Row],[Column3]]=TRUE,NOTA[[#This Row],[QTY/ CTN]],INDEX([3]!db[QTY/ CTN],NOTA[[#This Row],[//DB]])))</f>
        <v/>
      </c>
      <c r="AT1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4" s="39" t="str">
        <f ca="1">IF(NOTA[[#This Row],[ID_H]]="","",MATCH(NOTA[[#This Row],[NB NOTA_C_QTY]],[4]!db[NB NOTA_C_QTY+F],0))</f>
        <v/>
      </c>
      <c r="AV1124" s="55" t="str">
        <f ca="1">IF(NOTA[[#This Row],[NB NOTA_C_QTY]]="","",ROW()-2)</f>
        <v/>
      </c>
    </row>
    <row r="1125" spans="1:48" ht="20.100000000000001" customHeight="1" x14ac:dyDescent="0.25">
      <c r="A1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39" t="str">
        <f>IF(NOTA[[#This Row],[ID_P]]="","",MATCH(NOTA[[#This Row],[ID_P]],[1]!B_MSK[N_ID],0))</f>
        <v/>
      </c>
      <c r="D1125" s="39" t="str">
        <f ca="1">IF(NOTA[[#This Row],[NAMA BARANG]]="","",INDEX(NOTA[ID],MATCH(,INDIRECT(ADDRESS(ROW(NOTA[ID]),COLUMN(NOTA[ID]))&amp;":"&amp;ADDRESS(ROW(),COLUMN(NOTA[ID]))),-1)))</f>
        <v/>
      </c>
      <c r="E1125" s="47"/>
      <c r="H1125" s="48"/>
      <c r="N1125" s="39"/>
      <c r="Q1125" s="43"/>
      <c r="R1125" s="49"/>
      <c r="S1125" s="50"/>
      <c r="U1125" s="51"/>
      <c r="V1125" s="46"/>
      <c r="W1125" s="51" t="str">
        <f>IF(NOTA[[#This Row],[HARGA/ CTN]]="",NOTA[[#This Row],[JUMLAH_H]],NOTA[[#This Row],[HARGA/ CTN]]*IF(NOTA[[#This Row],[C]]="",0,NOTA[[#This Row],[C]]))</f>
        <v/>
      </c>
      <c r="X1125" s="51" t="str">
        <f>IF(NOTA[[#This Row],[JUMLAH]]="","",NOTA[[#This Row],[JUMLAH]]*NOTA[[#This Row],[DISC 1]])</f>
        <v/>
      </c>
      <c r="Y1125" s="51" t="str">
        <f>IF(NOTA[[#This Row],[JUMLAH]]="","",(NOTA[[#This Row],[JUMLAH]]-NOTA[[#This Row],[DISC 1-]])*NOTA[[#This Row],[DISC 2]])</f>
        <v/>
      </c>
      <c r="Z1125" s="51" t="str">
        <f>IF(NOTA[[#This Row],[JUMLAH]]="","",NOTA[[#This Row],[DISC 1-]]+NOTA[[#This Row],[DISC 2-]])</f>
        <v/>
      </c>
      <c r="AA1125" s="51" t="str">
        <f>IF(NOTA[[#This Row],[JUMLAH]]="","",NOTA[[#This Row],[JUMLAH]]-NOTA[[#This Row],[DISC]])</f>
        <v/>
      </c>
      <c r="AB1125" s="51"/>
      <c r="AC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5" s="51" t="str">
        <f>IF(OR(NOTA[[#This Row],[QTY]]="",NOTA[[#This Row],[HARGA SATUAN]]="",),"",NOTA[[#This Row],[QTY]]*NOTA[[#This Row],[HARGA SATUAN]])</f>
        <v/>
      </c>
      <c r="AG1125" s="40" t="str">
        <f ca="1">IF(NOTA[ID_H]="","",INDEX(NOTA[TANGGAL],MATCH(,INDIRECT(ADDRESS(ROW(NOTA[TANGGAL]),COLUMN(NOTA[TANGGAL]))&amp;":"&amp;ADDRESS(ROW(),COLUMN(NOTA[TANGGAL]))),-1)))</f>
        <v/>
      </c>
      <c r="AH1125" s="42" t="str">
        <f ca="1">IF(NOTA[[#This Row],[NAMA BARANG]]="","",INDEX(NOTA[SUPPLIER],MATCH(,INDIRECT(ADDRESS(ROW(NOTA[ID]),COLUMN(NOTA[ID]))&amp;":"&amp;ADDRESS(ROW(),COLUMN(NOTA[ID]))),-1)))</f>
        <v/>
      </c>
      <c r="AI1125" s="42" t="str">
        <f ca="1">IF(NOTA[[#This Row],[ID_H]]="","",IF(NOTA[[#This Row],[FAKTUR]]="",INDIRECT(ADDRESS(ROW()-1,COLUMN())),NOTA[[#This Row],[FAKTUR]]))</f>
        <v/>
      </c>
      <c r="AJ1125" s="39" t="str">
        <f ca="1">IF(NOTA[[#This Row],[ID]]="","",COUNTIF(NOTA[ID_H],NOTA[[#This Row],[ID_H]]))</f>
        <v/>
      </c>
      <c r="AK1125" s="39" t="str">
        <f ca="1">IF(NOTA[[#This Row],[TGL.NOTA]]="",IF(NOTA[[#This Row],[SUPPLIER_H]]="","",AK1124),MONTH(NOTA[[#This Row],[TGL.NOTA]]))</f>
        <v/>
      </c>
      <c r="AL1125" s="39" t="str">
        <f>LOWER(SUBSTITUTE(SUBSTITUTE(SUBSTITUTE(SUBSTITUTE(SUBSTITUTE(SUBSTITUTE(SUBSTITUTE(SUBSTITUTE(SUBSTITUTE(NOTA[NAMA BARANG]," ",),".",""),"-",""),"(",""),")",""),",",""),"/",""),"""",""),"+",""))</f>
        <v/>
      </c>
      <c r="AM1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39" t="str">
        <f>IF(NOTA[[#This Row],[CONCAT4]]="","",_xlfn.IFNA(MATCH(NOTA[[#This Row],[CONCAT4]],[2]!RAW[CONCAT_H],0),FALSE))</f>
        <v/>
      </c>
      <c r="AQ1125" s="39" t="str">
        <f>IF(NOTA[[#This Row],[CONCAT1]]="","",MATCH(NOTA[[#This Row],[CONCAT1]],[3]!db[NB NOTA_C],0))</f>
        <v/>
      </c>
      <c r="AR1125" s="39" t="str">
        <f>IF(NOTA[[#This Row],[QTY/ CTN]]="","",TRUE)</f>
        <v/>
      </c>
      <c r="AS1125" s="39" t="str">
        <f ca="1">IF(NOTA[[#This Row],[ID_H]]="","",IF(NOTA[[#This Row],[Column3]]=TRUE,NOTA[[#This Row],[QTY/ CTN]],INDEX([3]!db[QTY/ CTN],NOTA[[#This Row],[//DB]])))</f>
        <v/>
      </c>
      <c r="AT1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5" s="39" t="str">
        <f ca="1">IF(NOTA[[#This Row],[ID_H]]="","",MATCH(NOTA[[#This Row],[NB NOTA_C_QTY]],[4]!db[NB NOTA_C_QTY+F],0))</f>
        <v/>
      </c>
      <c r="AV1125" s="55" t="str">
        <f ca="1">IF(NOTA[[#This Row],[NB NOTA_C_QTY]]="","",ROW()-2)</f>
        <v/>
      </c>
    </row>
    <row r="1126" spans="1:48" ht="20.100000000000001" customHeight="1" x14ac:dyDescent="0.25">
      <c r="A11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39" t="str">
        <f>IF(NOTA[[#This Row],[ID_P]]="","",MATCH(NOTA[[#This Row],[ID_P]],[1]!B_MSK[N_ID],0))</f>
        <v/>
      </c>
      <c r="D1126" s="39" t="str">
        <f ca="1">IF(NOTA[[#This Row],[NAMA BARANG]]="","",INDEX(NOTA[ID],MATCH(,INDIRECT(ADDRESS(ROW(NOTA[ID]),COLUMN(NOTA[ID]))&amp;":"&amp;ADDRESS(ROW(),COLUMN(NOTA[ID]))),-1)))</f>
        <v/>
      </c>
      <c r="E1126" s="47"/>
      <c r="H1126" s="48"/>
      <c r="N1126" s="39"/>
      <c r="Q1126" s="43"/>
      <c r="R1126" s="49"/>
      <c r="S1126" s="50"/>
      <c r="U1126" s="51"/>
      <c r="V1126" s="46"/>
      <c r="W1126" s="51" t="str">
        <f>IF(NOTA[[#This Row],[HARGA/ CTN]]="",NOTA[[#This Row],[JUMLAH_H]],NOTA[[#This Row],[HARGA/ CTN]]*IF(NOTA[[#This Row],[C]]="",0,NOTA[[#This Row],[C]]))</f>
        <v/>
      </c>
      <c r="X1126" s="51" t="str">
        <f>IF(NOTA[[#This Row],[JUMLAH]]="","",NOTA[[#This Row],[JUMLAH]]*NOTA[[#This Row],[DISC 1]])</f>
        <v/>
      </c>
      <c r="Y1126" s="51" t="str">
        <f>IF(NOTA[[#This Row],[JUMLAH]]="","",(NOTA[[#This Row],[JUMLAH]]-NOTA[[#This Row],[DISC 1-]])*NOTA[[#This Row],[DISC 2]])</f>
        <v/>
      </c>
      <c r="Z1126" s="51" t="str">
        <f>IF(NOTA[[#This Row],[JUMLAH]]="","",NOTA[[#This Row],[DISC 1-]]+NOTA[[#This Row],[DISC 2-]])</f>
        <v/>
      </c>
      <c r="AA1126" s="51" t="str">
        <f>IF(NOTA[[#This Row],[JUMLAH]]="","",NOTA[[#This Row],[JUMLAH]]-NOTA[[#This Row],[DISC]])</f>
        <v/>
      </c>
      <c r="AB1126" s="51"/>
      <c r="AC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6" s="51" t="str">
        <f>IF(OR(NOTA[[#This Row],[QTY]]="",NOTA[[#This Row],[HARGA SATUAN]]="",),"",NOTA[[#This Row],[QTY]]*NOTA[[#This Row],[HARGA SATUAN]])</f>
        <v/>
      </c>
      <c r="AG1126" s="40" t="str">
        <f ca="1">IF(NOTA[ID_H]="","",INDEX(NOTA[TANGGAL],MATCH(,INDIRECT(ADDRESS(ROW(NOTA[TANGGAL]),COLUMN(NOTA[TANGGAL]))&amp;":"&amp;ADDRESS(ROW(),COLUMN(NOTA[TANGGAL]))),-1)))</f>
        <v/>
      </c>
      <c r="AH1126" s="42" t="str">
        <f ca="1">IF(NOTA[[#This Row],[NAMA BARANG]]="","",INDEX(NOTA[SUPPLIER],MATCH(,INDIRECT(ADDRESS(ROW(NOTA[ID]),COLUMN(NOTA[ID]))&amp;":"&amp;ADDRESS(ROW(),COLUMN(NOTA[ID]))),-1)))</f>
        <v/>
      </c>
      <c r="AI1126" s="42" t="str">
        <f ca="1">IF(NOTA[[#This Row],[ID_H]]="","",IF(NOTA[[#This Row],[FAKTUR]]="",INDIRECT(ADDRESS(ROW()-1,COLUMN())),NOTA[[#This Row],[FAKTUR]]))</f>
        <v/>
      </c>
      <c r="AJ1126" s="39" t="str">
        <f ca="1">IF(NOTA[[#This Row],[ID]]="","",COUNTIF(NOTA[ID_H],NOTA[[#This Row],[ID_H]]))</f>
        <v/>
      </c>
      <c r="AK1126" s="39" t="str">
        <f ca="1">IF(NOTA[[#This Row],[TGL.NOTA]]="",IF(NOTA[[#This Row],[SUPPLIER_H]]="","",AK1125),MONTH(NOTA[[#This Row],[TGL.NOTA]]))</f>
        <v/>
      </c>
      <c r="AL1126" s="39" t="str">
        <f>LOWER(SUBSTITUTE(SUBSTITUTE(SUBSTITUTE(SUBSTITUTE(SUBSTITUTE(SUBSTITUTE(SUBSTITUTE(SUBSTITUTE(SUBSTITUTE(NOTA[NAMA BARANG]," ",),".",""),"-",""),"(",""),")",""),",",""),"/",""),"""",""),"+",""))</f>
        <v/>
      </c>
      <c r="AM1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39" t="str">
        <f>IF(NOTA[[#This Row],[CONCAT4]]="","",_xlfn.IFNA(MATCH(NOTA[[#This Row],[CONCAT4]],[2]!RAW[CONCAT_H],0),FALSE))</f>
        <v/>
      </c>
      <c r="AQ1126" s="39" t="str">
        <f>IF(NOTA[[#This Row],[CONCAT1]]="","",MATCH(NOTA[[#This Row],[CONCAT1]],[3]!db[NB NOTA_C],0))</f>
        <v/>
      </c>
      <c r="AR1126" s="39" t="str">
        <f>IF(NOTA[[#This Row],[QTY/ CTN]]="","",TRUE)</f>
        <v/>
      </c>
      <c r="AS1126" s="39" t="str">
        <f ca="1">IF(NOTA[[#This Row],[ID_H]]="","",IF(NOTA[[#This Row],[Column3]]=TRUE,NOTA[[#This Row],[QTY/ CTN]],INDEX([3]!db[QTY/ CTN],NOTA[[#This Row],[//DB]])))</f>
        <v/>
      </c>
      <c r="AT1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6" s="39" t="str">
        <f ca="1">IF(NOTA[[#This Row],[ID_H]]="","",MATCH(NOTA[[#This Row],[NB NOTA_C_QTY]],[4]!db[NB NOTA_C_QTY+F],0))</f>
        <v/>
      </c>
      <c r="AV1126" s="55" t="str">
        <f ca="1">IF(NOTA[[#This Row],[NB NOTA_C_QTY]]="","",ROW()-2)</f>
        <v/>
      </c>
    </row>
    <row r="1127" spans="1:48" ht="20.100000000000001" customHeight="1" x14ac:dyDescent="0.25">
      <c r="A1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39" t="str">
        <f>IF(NOTA[[#This Row],[ID_P]]="","",MATCH(NOTA[[#This Row],[ID_P]],[1]!B_MSK[N_ID],0))</f>
        <v/>
      </c>
      <c r="D1127" s="39" t="str">
        <f ca="1">IF(NOTA[[#This Row],[NAMA BARANG]]="","",INDEX(NOTA[ID],MATCH(,INDIRECT(ADDRESS(ROW(NOTA[ID]),COLUMN(NOTA[ID]))&amp;":"&amp;ADDRESS(ROW(),COLUMN(NOTA[ID]))),-1)))</f>
        <v/>
      </c>
      <c r="E1127" s="47"/>
      <c r="H1127" s="48"/>
      <c r="N1127" s="39"/>
      <c r="Q1127" s="43"/>
      <c r="R1127" s="49"/>
      <c r="S1127" s="50"/>
      <c r="U1127" s="51"/>
      <c r="V1127" s="46"/>
      <c r="W1127" s="51" t="str">
        <f>IF(NOTA[[#This Row],[HARGA/ CTN]]="",NOTA[[#This Row],[JUMLAH_H]],NOTA[[#This Row],[HARGA/ CTN]]*IF(NOTA[[#This Row],[C]]="",0,NOTA[[#This Row],[C]]))</f>
        <v/>
      </c>
      <c r="X1127" s="51" t="str">
        <f>IF(NOTA[[#This Row],[JUMLAH]]="","",NOTA[[#This Row],[JUMLAH]]*NOTA[[#This Row],[DISC 1]])</f>
        <v/>
      </c>
      <c r="Y1127" s="51" t="str">
        <f>IF(NOTA[[#This Row],[JUMLAH]]="","",(NOTA[[#This Row],[JUMLAH]]-NOTA[[#This Row],[DISC 1-]])*NOTA[[#This Row],[DISC 2]])</f>
        <v/>
      </c>
      <c r="Z1127" s="51" t="str">
        <f>IF(NOTA[[#This Row],[JUMLAH]]="","",NOTA[[#This Row],[DISC 1-]]+NOTA[[#This Row],[DISC 2-]])</f>
        <v/>
      </c>
      <c r="AA1127" s="51" t="str">
        <f>IF(NOTA[[#This Row],[JUMLAH]]="","",NOTA[[#This Row],[JUMLAH]]-NOTA[[#This Row],[DISC]])</f>
        <v/>
      </c>
      <c r="AB1127" s="51"/>
      <c r="AC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7" s="51" t="str">
        <f>IF(OR(NOTA[[#This Row],[QTY]]="",NOTA[[#This Row],[HARGA SATUAN]]="",),"",NOTA[[#This Row],[QTY]]*NOTA[[#This Row],[HARGA SATUAN]])</f>
        <v/>
      </c>
      <c r="AG1127" s="40" t="str">
        <f ca="1">IF(NOTA[ID_H]="","",INDEX(NOTA[TANGGAL],MATCH(,INDIRECT(ADDRESS(ROW(NOTA[TANGGAL]),COLUMN(NOTA[TANGGAL]))&amp;":"&amp;ADDRESS(ROW(),COLUMN(NOTA[TANGGAL]))),-1)))</f>
        <v/>
      </c>
      <c r="AH1127" s="42" t="str">
        <f ca="1">IF(NOTA[[#This Row],[NAMA BARANG]]="","",INDEX(NOTA[SUPPLIER],MATCH(,INDIRECT(ADDRESS(ROW(NOTA[ID]),COLUMN(NOTA[ID]))&amp;":"&amp;ADDRESS(ROW(),COLUMN(NOTA[ID]))),-1)))</f>
        <v/>
      </c>
      <c r="AI1127" s="42" t="str">
        <f ca="1">IF(NOTA[[#This Row],[ID_H]]="","",IF(NOTA[[#This Row],[FAKTUR]]="",INDIRECT(ADDRESS(ROW()-1,COLUMN())),NOTA[[#This Row],[FAKTUR]]))</f>
        <v/>
      </c>
      <c r="AJ1127" s="39" t="str">
        <f ca="1">IF(NOTA[[#This Row],[ID]]="","",COUNTIF(NOTA[ID_H],NOTA[[#This Row],[ID_H]]))</f>
        <v/>
      </c>
      <c r="AK1127" s="39" t="str">
        <f ca="1">IF(NOTA[[#This Row],[TGL.NOTA]]="",IF(NOTA[[#This Row],[SUPPLIER_H]]="","",AK1126),MONTH(NOTA[[#This Row],[TGL.NOTA]]))</f>
        <v/>
      </c>
      <c r="AL1127" s="39" t="str">
        <f>LOWER(SUBSTITUTE(SUBSTITUTE(SUBSTITUTE(SUBSTITUTE(SUBSTITUTE(SUBSTITUTE(SUBSTITUTE(SUBSTITUTE(SUBSTITUTE(NOTA[NAMA BARANG]," ",),".",""),"-",""),"(",""),")",""),",",""),"/",""),"""",""),"+",""))</f>
        <v/>
      </c>
      <c r="AM1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39" t="str">
        <f>IF(NOTA[[#This Row],[CONCAT4]]="","",_xlfn.IFNA(MATCH(NOTA[[#This Row],[CONCAT4]],[2]!RAW[CONCAT_H],0),FALSE))</f>
        <v/>
      </c>
      <c r="AQ1127" s="39" t="str">
        <f>IF(NOTA[[#This Row],[CONCAT1]]="","",MATCH(NOTA[[#This Row],[CONCAT1]],[3]!db[NB NOTA_C],0))</f>
        <v/>
      </c>
      <c r="AR1127" s="39" t="str">
        <f>IF(NOTA[[#This Row],[QTY/ CTN]]="","",TRUE)</f>
        <v/>
      </c>
      <c r="AS1127" s="39" t="str">
        <f ca="1">IF(NOTA[[#This Row],[ID_H]]="","",IF(NOTA[[#This Row],[Column3]]=TRUE,NOTA[[#This Row],[QTY/ CTN]],INDEX([3]!db[QTY/ CTN],NOTA[[#This Row],[//DB]])))</f>
        <v/>
      </c>
      <c r="AT1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7" s="39" t="str">
        <f ca="1">IF(NOTA[[#This Row],[ID_H]]="","",MATCH(NOTA[[#This Row],[NB NOTA_C_QTY]],[4]!db[NB NOTA_C_QTY+F],0))</f>
        <v/>
      </c>
      <c r="AV1127" s="55" t="str">
        <f ca="1">IF(NOTA[[#This Row],[NB NOTA_C_QTY]]="","",ROW()-2)</f>
        <v/>
      </c>
    </row>
    <row r="1128" spans="1:48" ht="20.100000000000001" customHeight="1" x14ac:dyDescent="0.25">
      <c r="A1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39" t="str">
        <f>IF(NOTA[[#This Row],[ID_P]]="","",MATCH(NOTA[[#This Row],[ID_P]],[1]!B_MSK[N_ID],0))</f>
        <v/>
      </c>
      <c r="D1128" s="39" t="str">
        <f ca="1">IF(NOTA[[#This Row],[NAMA BARANG]]="","",INDEX(NOTA[ID],MATCH(,INDIRECT(ADDRESS(ROW(NOTA[ID]),COLUMN(NOTA[ID]))&amp;":"&amp;ADDRESS(ROW(),COLUMN(NOTA[ID]))),-1)))</f>
        <v/>
      </c>
      <c r="E1128" s="47"/>
      <c r="H1128" s="48"/>
      <c r="N1128" s="39"/>
      <c r="Q1128" s="43"/>
      <c r="R1128" s="49"/>
      <c r="S1128" s="50"/>
      <c r="U1128" s="51"/>
      <c r="V1128" s="46"/>
      <c r="W1128" s="51" t="str">
        <f>IF(NOTA[[#This Row],[HARGA/ CTN]]="",NOTA[[#This Row],[JUMLAH_H]],NOTA[[#This Row],[HARGA/ CTN]]*IF(NOTA[[#This Row],[C]]="",0,NOTA[[#This Row],[C]]))</f>
        <v/>
      </c>
      <c r="X1128" s="51" t="str">
        <f>IF(NOTA[[#This Row],[JUMLAH]]="","",NOTA[[#This Row],[JUMLAH]]*NOTA[[#This Row],[DISC 1]])</f>
        <v/>
      </c>
      <c r="Y1128" s="51" t="str">
        <f>IF(NOTA[[#This Row],[JUMLAH]]="","",(NOTA[[#This Row],[JUMLAH]]-NOTA[[#This Row],[DISC 1-]])*NOTA[[#This Row],[DISC 2]])</f>
        <v/>
      </c>
      <c r="Z1128" s="51" t="str">
        <f>IF(NOTA[[#This Row],[JUMLAH]]="","",NOTA[[#This Row],[DISC 1-]]+NOTA[[#This Row],[DISC 2-]])</f>
        <v/>
      </c>
      <c r="AA1128" s="51" t="str">
        <f>IF(NOTA[[#This Row],[JUMLAH]]="","",NOTA[[#This Row],[JUMLAH]]-NOTA[[#This Row],[DISC]])</f>
        <v/>
      </c>
      <c r="AB1128" s="51"/>
      <c r="AC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8" s="51" t="str">
        <f>IF(OR(NOTA[[#This Row],[QTY]]="",NOTA[[#This Row],[HARGA SATUAN]]="",),"",NOTA[[#This Row],[QTY]]*NOTA[[#This Row],[HARGA SATUAN]])</f>
        <v/>
      </c>
      <c r="AG1128" s="40" t="str">
        <f ca="1">IF(NOTA[ID_H]="","",INDEX(NOTA[TANGGAL],MATCH(,INDIRECT(ADDRESS(ROW(NOTA[TANGGAL]),COLUMN(NOTA[TANGGAL]))&amp;":"&amp;ADDRESS(ROW(),COLUMN(NOTA[TANGGAL]))),-1)))</f>
        <v/>
      </c>
      <c r="AH1128" s="42" t="str">
        <f ca="1">IF(NOTA[[#This Row],[NAMA BARANG]]="","",INDEX(NOTA[SUPPLIER],MATCH(,INDIRECT(ADDRESS(ROW(NOTA[ID]),COLUMN(NOTA[ID]))&amp;":"&amp;ADDRESS(ROW(),COLUMN(NOTA[ID]))),-1)))</f>
        <v/>
      </c>
      <c r="AI1128" s="42" t="str">
        <f ca="1">IF(NOTA[[#This Row],[ID_H]]="","",IF(NOTA[[#This Row],[FAKTUR]]="",INDIRECT(ADDRESS(ROW()-1,COLUMN())),NOTA[[#This Row],[FAKTUR]]))</f>
        <v/>
      </c>
      <c r="AJ1128" s="39" t="str">
        <f ca="1">IF(NOTA[[#This Row],[ID]]="","",COUNTIF(NOTA[ID_H],NOTA[[#This Row],[ID_H]]))</f>
        <v/>
      </c>
      <c r="AK1128" s="39" t="str">
        <f ca="1">IF(NOTA[[#This Row],[TGL.NOTA]]="",IF(NOTA[[#This Row],[SUPPLIER_H]]="","",AK1127),MONTH(NOTA[[#This Row],[TGL.NOTA]]))</f>
        <v/>
      </c>
      <c r="AL1128" s="39" t="str">
        <f>LOWER(SUBSTITUTE(SUBSTITUTE(SUBSTITUTE(SUBSTITUTE(SUBSTITUTE(SUBSTITUTE(SUBSTITUTE(SUBSTITUTE(SUBSTITUTE(NOTA[NAMA BARANG]," ",),".",""),"-",""),"(",""),")",""),",",""),"/",""),"""",""),"+",""))</f>
        <v/>
      </c>
      <c r="AM1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39" t="str">
        <f>IF(NOTA[[#This Row],[CONCAT4]]="","",_xlfn.IFNA(MATCH(NOTA[[#This Row],[CONCAT4]],[2]!RAW[CONCAT_H],0),FALSE))</f>
        <v/>
      </c>
      <c r="AQ1128" s="39" t="str">
        <f>IF(NOTA[[#This Row],[CONCAT1]]="","",MATCH(NOTA[[#This Row],[CONCAT1]],[3]!db[NB NOTA_C],0))</f>
        <v/>
      </c>
      <c r="AR1128" s="39" t="str">
        <f>IF(NOTA[[#This Row],[QTY/ CTN]]="","",TRUE)</f>
        <v/>
      </c>
      <c r="AS1128" s="39" t="str">
        <f ca="1">IF(NOTA[[#This Row],[ID_H]]="","",IF(NOTA[[#This Row],[Column3]]=TRUE,NOTA[[#This Row],[QTY/ CTN]],INDEX([3]!db[QTY/ CTN],NOTA[[#This Row],[//DB]])))</f>
        <v/>
      </c>
      <c r="AT1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8" s="39" t="str">
        <f ca="1">IF(NOTA[[#This Row],[ID_H]]="","",MATCH(NOTA[[#This Row],[NB NOTA_C_QTY]],[4]!db[NB NOTA_C_QTY+F],0))</f>
        <v/>
      </c>
      <c r="AV1128" s="55" t="str">
        <f ca="1">IF(NOTA[[#This Row],[NB NOTA_C_QTY]]="","",ROW()-2)</f>
        <v/>
      </c>
    </row>
    <row r="1129" spans="1:48" ht="20.100000000000001" customHeight="1" x14ac:dyDescent="0.25">
      <c r="A11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39" t="str">
        <f>IF(NOTA[[#This Row],[ID_P]]="","",MATCH(NOTA[[#This Row],[ID_P]],[1]!B_MSK[N_ID],0))</f>
        <v/>
      </c>
      <c r="D1129" s="39" t="str">
        <f ca="1">IF(NOTA[[#This Row],[NAMA BARANG]]="","",INDEX(NOTA[ID],MATCH(,INDIRECT(ADDRESS(ROW(NOTA[ID]),COLUMN(NOTA[ID]))&amp;":"&amp;ADDRESS(ROW(),COLUMN(NOTA[ID]))),-1)))</f>
        <v/>
      </c>
      <c r="E1129" s="47"/>
      <c r="H1129" s="48"/>
      <c r="N1129" s="39"/>
      <c r="Q1129" s="43"/>
      <c r="R1129" s="49"/>
      <c r="S1129" s="50"/>
      <c r="U1129" s="51"/>
      <c r="V1129" s="46"/>
      <c r="W1129" s="51" t="str">
        <f>IF(NOTA[[#This Row],[HARGA/ CTN]]="",NOTA[[#This Row],[JUMLAH_H]],NOTA[[#This Row],[HARGA/ CTN]]*IF(NOTA[[#This Row],[C]]="",0,NOTA[[#This Row],[C]]))</f>
        <v/>
      </c>
      <c r="X1129" s="51" t="str">
        <f>IF(NOTA[[#This Row],[JUMLAH]]="","",NOTA[[#This Row],[JUMLAH]]*NOTA[[#This Row],[DISC 1]])</f>
        <v/>
      </c>
      <c r="Y1129" s="51" t="str">
        <f>IF(NOTA[[#This Row],[JUMLAH]]="","",(NOTA[[#This Row],[JUMLAH]]-NOTA[[#This Row],[DISC 1-]])*NOTA[[#This Row],[DISC 2]])</f>
        <v/>
      </c>
      <c r="Z1129" s="51" t="str">
        <f>IF(NOTA[[#This Row],[JUMLAH]]="","",NOTA[[#This Row],[DISC 1-]]+NOTA[[#This Row],[DISC 2-]])</f>
        <v/>
      </c>
      <c r="AA1129" s="51" t="str">
        <f>IF(NOTA[[#This Row],[JUMLAH]]="","",NOTA[[#This Row],[JUMLAH]]-NOTA[[#This Row],[DISC]])</f>
        <v/>
      </c>
      <c r="AB1129" s="51"/>
      <c r="AC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9" s="51" t="str">
        <f>IF(OR(NOTA[[#This Row],[QTY]]="",NOTA[[#This Row],[HARGA SATUAN]]="",),"",NOTA[[#This Row],[QTY]]*NOTA[[#This Row],[HARGA SATUAN]])</f>
        <v/>
      </c>
      <c r="AG1129" s="40" t="str">
        <f ca="1">IF(NOTA[ID_H]="","",INDEX(NOTA[TANGGAL],MATCH(,INDIRECT(ADDRESS(ROW(NOTA[TANGGAL]),COLUMN(NOTA[TANGGAL]))&amp;":"&amp;ADDRESS(ROW(),COLUMN(NOTA[TANGGAL]))),-1)))</f>
        <v/>
      </c>
      <c r="AH1129" s="42" t="str">
        <f ca="1">IF(NOTA[[#This Row],[NAMA BARANG]]="","",INDEX(NOTA[SUPPLIER],MATCH(,INDIRECT(ADDRESS(ROW(NOTA[ID]),COLUMN(NOTA[ID]))&amp;":"&amp;ADDRESS(ROW(),COLUMN(NOTA[ID]))),-1)))</f>
        <v/>
      </c>
      <c r="AI1129" s="42" t="str">
        <f ca="1">IF(NOTA[[#This Row],[ID_H]]="","",IF(NOTA[[#This Row],[FAKTUR]]="",INDIRECT(ADDRESS(ROW()-1,COLUMN())),NOTA[[#This Row],[FAKTUR]]))</f>
        <v/>
      </c>
      <c r="AJ1129" s="39" t="str">
        <f ca="1">IF(NOTA[[#This Row],[ID]]="","",COUNTIF(NOTA[ID_H],NOTA[[#This Row],[ID_H]]))</f>
        <v/>
      </c>
      <c r="AK1129" s="39" t="str">
        <f ca="1">IF(NOTA[[#This Row],[TGL.NOTA]]="",IF(NOTA[[#This Row],[SUPPLIER_H]]="","",AK1128),MONTH(NOTA[[#This Row],[TGL.NOTA]]))</f>
        <v/>
      </c>
      <c r="AL1129" s="39" t="str">
        <f>LOWER(SUBSTITUTE(SUBSTITUTE(SUBSTITUTE(SUBSTITUTE(SUBSTITUTE(SUBSTITUTE(SUBSTITUTE(SUBSTITUTE(SUBSTITUTE(NOTA[NAMA BARANG]," ",),".",""),"-",""),"(",""),")",""),",",""),"/",""),"""",""),"+",""))</f>
        <v/>
      </c>
      <c r="AM1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39" t="str">
        <f>IF(NOTA[[#This Row],[CONCAT4]]="","",_xlfn.IFNA(MATCH(NOTA[[#This Row],[CONCAT4]],[2]!RAW[CONCAT_H],0),FALSE))</f>
        <v/>
      </c>
      <c r="AQ1129" s="39" t="str">
        <f>IF(NOTA[[#This Row],[CONCAT1]]="","",MATCH(NOTA[[#This Row],[CONCAT1]],[3]!db[NB NOTA_C],0))</f>
        <v/>
      </c>
      <c r="AR1129" s="39" t="str">
        <f>IF(NOTA[[#This Row],[QTY/ CTN]]="","",TRUE)</f>
        <v/>
      </c>
      <c r="AS1129" s="39" t="str">
        <f ca="1">IF(NOTA[[#This Row],[ID_H]]="","",IF(NOTA[[#This Row],[Column3]]=TRUE,NOTA[[#This Row],[QTY/ CTN]],INDEX([3]!db[QTY/ CTN],NOTA[[#This Row],[//DB]])))</f>
        <v/>
      </c>
      <c r="AT1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9" s="39" t="str">
        <f ca="1">IF(NOTA[[#This Row],[ID_H]]="","",MATCH(NOTA[[#This Row],[NB NOTA_C_QTY]],[4]!db[NB NOTA_C_QTY+F],0))</f>
        <v/>
      </c>
      <c r="AV1129" s="55" t="str">
        <f ca="1">IF(NOTA[[#This Row],[NB NOTA_C_QTY]]="","",ROW()-2)</f>
        <v/>
      </c>
    </row>
    <row r="1130" spans="1:48" ht="20.100000000000001" customHeight="1" x14ac:dyDescent="0.25">
      <c r="A1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39" t="str">
        <f>IF(NOTA[[#This Row],[ID_P]]="","",MATCH(NOTA[[#This Row],[ID_P]],[1]!B_MSK[N_ID],0))</f>
        <v/>
      </c>
      <c r="D1130" s="39" t="str">
        <f ca="1">IF(NOTA[[#This Row],[NAMA BARANG]]="","",INDEX(NOTA[ID],MATCH(,INDIRECT(ADDRESS(ROW(NOTA[ID]),COLUMN(NOTA[ID]))&amp;":"&amp;ADDRESS(ROW(),COLUMN(NOTA[ID]))),-1)))</f>
        <v/>
      </c>
      <c r="E1130" s="47"/>
      <c r="H1130" s="48"/>
      <c r="N1130" s="39"/>
      <c r="Q1130" s="43"/>
      <c r="R1130" s="49"/>
      <c r="S1130" s="50"/>
      <c r="U1130" s="51"/>
      <c r="V1130" s="46"/>
      <c r="W1130" s="51" t="str">
        <f>IF(NOTA[[#This Row],[HARGA/ CTN]]="",NOTA[[#This Row],[JUMLAH_H]],NOTA[[#This Row],[HARGA/ CTN]]*IF(NOTA[[#This Row],[C]]="",0,NOTA[[#This Row],[C]]))</f>
        <v/>
      </c>
      <c r="X1130" s="51" t="str">
        <f>IF(NOTA[[#This Row],[JUMLAH]]="","",NOTA[[#This Row],[JUMLAH]]*NOTA[[#This Row],[DISC 1]])</f>
        <v/>
      </c>
      <c r="Y1130" s="51" t="str">
        <f>IF(NOTA[[#This Row],[JUMLAH]]="","",(NOTA[[#This Row],[JUMLAH]]-NOTA[[#This Row],[DISC 1-]])*NOTA[[#This Row],[DISC 2]])</f>
        <v/>
      </c>
      <c r="Z1130" s="51" t="str">
        <f>IF(NOTA[[#This Row],[JUMLAH]]="","",NOTA[[#This Row],[DISC 1-]]+NOTA[[#This Row],[DISC 2-]])</f>
        <v/>
      </c>
      <c r="AA1130" s="51" t="str">
        <f>IF(NOTA[[#This Row],[JUMLAH]]="","",NOTA[[#This Row],[JUMLAH]]-NOTA[[#This Row],[DISC]])</f>
        <v/>
      </c>
      <c r="AB1130" s="51"/>
      <c r="AC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0" s="51" t="str">
        <f>IF(OR(NOTA[[#This Row],[QTY]]="",NOTA[[#This Row],[HARGA SATUAN]]="",),"",NOTA[[#This Row],[QTY]]*NOTA[[#This Row],[HARGA SATUAN]])</f>
        <v/>
      </c>
      <c r="AG1130" s="40" t="str">
        <f ca="1">IF(NOTA[ID_H]="","",INDEX(NOTA[TANGGAL],MATCH(,INDIRECT(ADDRESS(ROW(NOTA[TANGGAL]),COLUMN(NOTA[TANGGAL]))&amp;":"&amp;ADDRESS(ROW(),COLUMN(NOTA[TANGGAL]))),-1)))</f>
        <v/>
      </c>
      <c r="AH1130" s="42" t="str">
        <f ca="1">IF(NOTA[[#This Row],[NAMA BARANG]]="","",INDEX(NOTA[SUPPLIER],MATCH(,INDIRECT(ADDRESS(ROW(NOTA[ID]),COLUMN(NOTA[ID]))&amp;":"&amp;ADDRESS(ROW(),COLUMN(NOTA[ID]))),-1)))</f>
        <v/>
      </c>
      <c r="AI1130" s="42" t="str">
        <f ca="1">IF(NOTA[[#This Row],[ID_H]]="","",IF(NOTA[[#This Row],[FAKTUR]]="",INDIRECT(ADDRESS(ROW()-1,COLUMN())),NOTA[[#This Row],[FAKTUR]]))</f>
        <v/>
      </c>
      <c r="AJ1130" s="39" t="str">
        <f ca="1">IF(NOTA[[#This Row],[ID]]="","",COUNTIF(NOTA[ID_H],NOTA[[#This Row],[ID_H]]))</f>
        <v/>
      </c>
      <c r="AK1130" s="39" t="str">
        <f ca="1">IF(NOTA[[#This Row],[TGL.NOTA]]="",IF(NOTA[[#This Row],[SUPPLIER_H]]="","",AK1129),MONTH(NOTA[[#This Row],[TGL.NOTA]]))</f>
        <v/>
      </c>
      <c r="AL1130" s="39" t="str">
        <f>LOWER(SUBSTITUTE(SUBSTITUTE(SUBSTITUTE(SUBSTITUTE(SUBSTITUTE(SUBSTITUTE(SUBSTITUTE(SUBSTITUTE(SUBSTITUTE(NOTA[NAMA BARANG]," ",),".",""),"-",""),"(",""),")",""),",",""),"/",""),"""",""),"+",""))</f>
        <v/>
      </c>
      <c r="AM1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39" t="str">
        <f>IF(NOTA[[#This Row],[CONCAT4]]="","",_xlfn.IFNA(MATCH(NOTA[[#This Row],[CONCAT4]],[2]!RAW[CONCAT_H],0),FALSE))</f>
        <v/>
      </c>
      <c r="AQ1130" s="39" t="str">
        <f>IF(NOTA[[#This Row],[CONCAT1]]="","",MATCH(NOTA[[#This Row],[CONCAT1]],[3]!db[NB NOTA_C],0))</f>
        <v/>
      </c>
      <c r="AR1130" s="39" t="str">
        <f>IF(NOTA[[#This Row],[QTY/ CTN]]="","",TRUE)</f>
        <v/>
      </c>
      <c r="AS1130" s="39" t="str">
        <f ca="1">IF(NOTA[[#This Row],[ID_H]]="","",IF(NOTA[[#This Row],[Column3]]=TRUE,NOTA[[#This Row],[QTY/ CTN]],INDEX([3]!db[QTY/ CTN],NOTA[[#This Row],[//DB]])))</f>
        <v/>
      </c>
      <c r="AT1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0" s="39" t="str">
        <f ca="1">IF(NOTA[[#This Row],[ID_H]]="","",MATCH(NOTA[[#This Row],[NB NOTA_C_QTY]],[4]!db[NB NOTA_C_QTY+F],0))</f>
        <v/>
      </c>
      <c r="AV1130" s="55" t="str">
        <f ca="1">IF(NOTA[[#This Row],[NB NOTA_C_QTY]]="","",ROW()-2)</f>
        <v/>
      </c>
    </row>
    <row r="1131" spans="1:48" ht="20.100000000000001" customHeight="1" x14ac:dyDescent="0.25">
      <c r="A1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39" t="str">
        <f>IF(NOTA[[#This Row],[ID_P]]="","",MATCH(NOTA[[#This Row],[ID_P]],[1]!B_MSK[N_ID],0))</f>
        <v/>
      </c>
      <c r="D1131" s="39" t="str">
        <f ca="1">IF(NOTA[[#This Row],[NAMA BARANG]]="","",INDEX(NOTA[ID],MATCH(,INDIRECT(ADDRESS(ROW(NOTA[ID]),COLUMN(NOTA[ID]))&amp;":"&amp;ADDRESS(ROW(),COLUMN(NOTA[ID]))),-1)))</f>
        <v/>
      </c>
      <c r="E1131" s="47"/>
      <c r="H1131" s="48"/>
      <c r="N1131" s="39"/>
      <c r="Q1131" s="43"/>
      <c r="R1131" s="49"/>
      <c r="S1131" s="50"/>
      <c r="U1131" s="51"/>
      <c r="V1131" s="46"/>
      <c r="W1131" s="51" t="str">
        <f>IF(NOTA[[#This Row],[HARGA/ CTN]]="",NOTA[[#This Row],[JUMLAH_H]],NOTA[[#This Row],[HARGA/ CTN]]*IF(NOTA[[#This Row],[C]]="",0,NOTA[[#This Row],[C]]))</f>
        <v/>
      </c>
      <c r="X1131" s="51" t="str">
        <f>IF(NOTA[[#This Row],[JUMLAH]]="","",NOTA[[#This Row],[JUMLAH]]*NOTA[[#This Row],[DISC 1]])</f>
        <v/>
      </c>
      <c r="Y1131" s="51" t="str">
        <f>IF(NOTA[[#This Row],[JUMLAH]]="","",(NOTA[[#This Row],[JUMLAH]]-NOTA[[#This Row],[DISC 1-]])*NOTA[[#This Row],[DISC 2]])</f>
        <v/>
      </c>
      <c r="Z1131" s="51" t="str">
        <f>IF(NOTA[[#This Row],[JUMLAH]]="","",NOTA[[#This Row],[DISC 1-]]+NOTA[[#This Row],[DISC 2-]])</f>
        <v/>
      </c>
      <c r="AA1131" s="51" t="str">
        <f>IF(NOTA[[#This Row],[JUMLAH]]="","",NOTA[[#This Row],[JUMLAH]]-NOTA[[#This Row],[DISC]])</f>
        <v/>
      </c>
      <c r="AB1131" s="51"/>
      <c r="AC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51" t="str">
        <f>IF(OR(NOTA[[#This Row],[QTY]]="",NOTA[[#This Row],[HARGA SATUAN]]="",),"",NOTA[[#This Row],[QTY]]*NOTA[[#This Row],[HARGA SATUAN]])</f>
        <v/>
      </c>
      <c r="AG1131" s="40" t="str">
        <f ca="1">IF(NOTA[ID_H]="","",INDEX(NOTA[TANGGAL],MATCH(,INDIRECT(ADDRESS(ROW(NOTA[TANGGAL]),COLUMN(NOTA[TANGGAL]))&amp;":"&amp;ADDRESS(ROW(),COLUMN(NOTA[TANGGAL]))),-1)))</f>
        <v/>
      </c>
      <c r="AH1131" s="42" t="str">
        <f ca="1">IF(NOTA[[#This Row],[NAMA BARANG]]="","",INDEX(NOTA[SUPPLIER],MATCH(,INDIRECT(ADDRESS(ROW(NOTA[ID]),COLUMN(NOTA[ID]))&amp;":"&amp;ADDRESS(ROW(),COLUMN(NOTA[ID]))),-1)))</f>
        <v/>
      </c>
      <c r="AI1131" s="42" t="str">
        <f ca="1">IF(NOTA[[#This Row],[ID_H]]="","",IF(NOTA[[#This Row],[FAKTUR]]="",INDIRECT(ADDRESS(ROW()-1,COLUMN())),NOTA[[#This Row],[FAKTUR]]))</f>
        <v/>
      </c>
      <c r="AJ1131" s="39" t="str">
        <f ca="1">IF(NOTA[[#This Row],[ID]]="","",COUNTIF(NOTA[ID_H],NOTA[[#This Row],[ID_H]]))</f>
        <v/>
      </c>
      <c r="AK1131" s="39" t="str">
        <f ca="1">IF(NOTA[[#This Row],[TGL.NOTA]]="",IF(NOTA[[#This Row],[SUPPLIER_H]]="","",AK1130),MONTH(NOTA[[#This Row],[TGL.NOTA]]))</f>
        <v/>
      </c>
      <c r="AL1131" s="39" t="str">
        <f>LOWER(SUBSTITUTE(SUBSTITUTE(SUBSTITUTE(SUBSTITUTE(SUBSTITUTE(SUBSTITUTE(SUBSTITUTE(SUBSTITUTE(SUBSTITUTE(NOTA[NAMA BARANG]," ",),".",""),"-",""),"(",""),")",""),",",""),"/",""),"""",""),"+",""))</f>
        <v/>
      </c>
      <c r="AM1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39" t="str">
        <f>IF(NOTA[[#This Row],[CONCAT4]]="","",_xlfn.IFNA(MATCH(NOTA[[#This Row],[CONCAT4]],[2]!RAW[CONCAT_H],0),FALSE))</f>
        <v/>
      </c>
      <c r="AQ1131" s="39" t="str">
        <f>IF(NOTA[[#This Row],[CONCAT1]]="","",MATCH(NOTA[[#This Row],[CONCAT1]],[3]!db[NB NOTA_C],0))</f>
        <v/>
      </c>
      <c r="AR1131" s="39" t="str">
        <f>IF(NOTA[[#This Row],[QTY/ CTN]]="","",TRUE)</f>
        <v/>
      </c>
      <c r="AS1131" s="39" t="str">
        <f ca="1">IF(NOTA[[#This Row],[ID_H]]="","",IF(NOTA[[#This Row],[Column3]]=TRUE,NOTA[[#This Row],[QTY/ CTN]],INDEX([3]!db[QTY/ CTN],NOTA[[#This Row],[//DB]])))</f>
        <v/>
      </c>
      <c r="AT1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1" s="39" t="str">
        <f ca="1">IF(NOTA[[#This Row],[ID_H]]="","",MATCH(NOTA[[#This Row],[NB NOTA_C_QTY]],[4]!db[NB NOTA_C_QTY+F],0))</f>
        <v/>
      </c>
      <c r="AV1131" s="55" t="str">
        <f ca="1">IF(NOTA[[#This Row],[NB NOTA_C_QTY]]="","",ROW()-2)</f>
        <v/>
      </c>
    </row>
    <row r="1132" spans="1:48" ht="20.100000000000001" customHeight="1" x14ac:dyDescent="0.25">
      <c r="A1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2" s="39" t="str">
        <f>IF(NOTA[[#This Row],[ID_P]]="","",MATCH(NOTA[[#This Row],[ID_P]],[1]!B_MSK[N_ID],0))</f>
        <v/>
      </c>
      <c r="D1132" s="39" t="str">
        <f ca="1">IF(NOTA[[#This Row],[NAMA BARANG]]="","",INDEX(NOTA[ID],MATCH(,INDIRECT(ADDRESS(ROW(NOTA[ID]),COLUMN(NOTA[ID]))&amp;":"&amp;ADDRESS(ROW(),COLUMN(NOTA[ID]))),-1)))</f>
        <v/>
      </c>
      <c r="E1132" s="47"/>
      <c r="H1132" s="48"/>
      <c r="N1132" s="39"/>
      <c r="Q1132" s="43"/>
      <c r="R1132" s="49"/>
      <c r="S1132" s="50"/>
      <c r="U1132" s="51"/>
      <c r="V1132" s="46"/>
      <c r="W1132" s="51" t="str">
        <f>IF(NOTA[[#This Row],[HARGA/ CTN]]="",NOTA[[#This Row],[JUMLAH_H]],NOTA[[#This Row],[HARGA/ CTN]]*IF(NOTA[[#This Row],[C]]="",0,NOTA[[#This Row],[C]]))</f>
        <v/>
      </c>
      <c r="X1132" s="51" t="str">
        <f>IF(NOTA[[#This Row],[JUMLAH]]="","",NOTA[[#This Row],[JUMLAH]]*NOTA[[#This Row],[DISC 1]])</f>
        <v/>
      </c>
      <c r="Y1132" s="51" t="str">
        <f>IF(NOTA[[#This Row],[JUMLAH]]="","",(NOTA[[#This Row],[JUMLAH]]-NOTA[[#This Row],[DISC 1-]])*NOTA[[#This Row],[DISC 2]])</f>
        <v/>
      </c>
      <c r="Z1132" s="51" t="str">
        <f>IF(NOTA[[#This Row],[JUMLAH]]="","",NOTA[[#This Row],[DISC 1-]]+NOTA[[#This Row],[DISC 2-]])</f>
        <v/>
      </c>
      <c r="AA1132" s="51" t="str">
        <f>IF(NOTA[[#This Row],[JUMLAH]]="","",NOTA[[#This Row],[JUMLAH]]-NOTA[[#This Row],[DISC]])</f>
        <v/>
      </c>
      <c r="AB1132" s="51"/>
      <c r="AC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2" s="51" t="str">
        <f>IF(OR(NOTA[[#This Row],[QTY]]="",NOTA[[#This Row],[HARGA SATUAN]]="",),"",NOTA[[#This Row],[QTY]]*NOTA[[#This Row],[HARGA SATUAN]])</f>
        <v/>
      </c>
      <c r="AG1132" s="40" t="str">
        <f ca="1">IF(NOTA[ID_H]="","",INDEX(NOTA[TANGGAL],MATCH(,INDIRECT(ADDRESS(ROW(NOTA[TANGGAL]),COLUMN(NOTA[TANGGAL]))&amp;":"&amp;ADDRESS(ROW(),COLUMN(NOTA[TANGGAL]))),-1)))</f>
        <v/>
      </c>
      <c r="AH1132" s="42" t="str">
        <f ca="1">IF(NOTA[[#This Row],[NAMA BARANG]]="","",INDEX(NOTA[SUPPLIER],MATCH(,INDIRECT(ADDRESS(ROW(NOTA[ID]),COLUMN(NOTA[ID]))&amp;":"&amp;ADDRESS(ROW(),COLUMN(NOTA[ID]))),-1)))</f>
        <v/>
      </c>
      <c r="AI1132" s="42" t="str">
        <f ca="1">IF(NOTA[[#This Row],[ID_H]]="","",IF(NOTA[[#This Row],[FAKTUR]]="",INDIRECT(ADDRESS(ROW()-1,COLUMN())),NOTA[[#This Row],[FAKTUR]]))</f>
        <v/>
      </c>
      <c r="AJ1132" s="39" t="str">
        <f ca="1">IF(NOTA[[#This Row],[ID]]="","",COUNTIF(NOTA[ID_H],NOTA[[#This Row],[ID_H]]))</f>
        <v/>
      </c>
      <c r="AK1132" s="39" t="str">
        <f ca="1">IF(NOTA[[#This Row],[TGL.NOTA]]="",IF(NOTA[[#This Row],[SUPPLIER_H]]="","",AK1131),MONTH(NOTA[[#This Row],[TGL.NOTA]]))</f>
        <v/>
      </c>
      <c r="AL1132" s="39" t="str">
        <f>LOWER(SUBSTITUTE(SUBSTITUTE(SUBSTITUTE(SUBSTITUTE(SUBSTITUTE(SUBSTITUTE(SUBSTITUTE(SUBSTITUTE(SUBSTITUTE(NOTA[NAMA BARANG]," ",),".",""),"-",""),"(",""),")",""),",",""),"/",""),"""",""),"+",""))</f>
        <v/>
      </c>
      <c r="AM1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2" s="39" t="str">
        <f>IF(NOTA[[#This Row],[CONCAT4]]="","",_xlfn.IFNA(MATCH(NOTA[[#This Row],[CONCAT4]],[2]!RAW[CONCAT_H],0),FALSE))</f>
        <v/>
      </c>
      <c r="AQ1132" s="39" t="str">
        <f>IF(NOTA[[#This Row],[CONCAT1]]="","",MATCH(NOTA[[#This Row],[CONCAT1]],[3]!db[NB NOTA_C],0))</f>
        <v/>
      </c>
      <c r="AR1132" s="39" t="str">
        <f>IF(NOTA[[#This Row],[QTY/ CTN]]="","",TRUE)</f>
        <v/>
      </c>
      <c r="AS1132" s="39" t="str">
        <f ca="1">IF(NOTA[[#This Row],[ID_H]]="","",IF(NOTA[[#This Row],[Column3]]=TRUE,NOTA[[#This Row],[QTY/ CTN]],INDEX([3]!db[QTY/ CTN],NOTA[[#This Row],[//DB]])))</f>
        <v/>
      </c>
      <c r="AT1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2" s="39" t="str">
        <f ca="1">IF(NOTA[[#This Row],[ID_H]]="","",MATCH(NOTA[[#This Row],[NB NOTA_C_QTY]],[4]!db[NB NOTA_C_QTY+F],0))</f>
        <v/>
      </c>
      <c r="AV1132" s="55" t="str">
        <f ca="1">IF(NOTA[[#This Row],[NB NOTA_C_QTY]]="","",ROW()-2)</f>
        <v/>
      </c>
    </row>
    <row r="1133" spans="1:48" ht="20.100000000000001" customHeight="1" x14ac:dyDescent="0.25">
      <c r="A1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39" t="str">
        <f>IF(NOTA[[#This Row],[ID_P]]="","",MATCH(NOTA[[#This Row],[ID_P]],[1]!B_MSK[N_ID],0))</f>
        <v/>
      </c>
      <c r="D1133" s="39" t="str">
        <f ca="1">IF(NOTA[[#This Row],[NAMA BARANG]]="","",INDEX(NOTA[ID],MATCH(,INDIRECT(ADDRESS(ROW(NOTA[ID]),COLUMN(NOTA[ID]))&amp;":"&amp;ADDRESS(ROW(),COLUMN(NOTA[ID]))),-1)))</f>
        <v/>
      </c>
      <c r="E1133" s="47"/>
      <c r="H1133" s="48"/>
      <c r="N1133" s="39"/>
      <c r="Q1133" s="43"/>
      <c r="R1133" s="49"/>
      <c r="S1133" s="50"/>
      <c r="U1133" s="51"/>
      <c r="V1133" s="46"/>
      <c r="W1133" s="51" t="str">
        <f>IF(NOTA[[#This Row],[HARGA/ CTN]]="",NOTA[[#This Row],[JUMLAH_H]],NOTA[[#This Row],[HARGA/ CTN]]*IF(NOTA[[#This Row],[C]]="",0,NOTA[[#This Row],[C]]))</f>
        <v/>
      </c>
      <c r="X1133" s="51" t="str">
        <f>IF(NOTA[[#This Row],[JUMLAH]]="","",NOTA[[#This Row],[JUMLAH]]*NOTA[[#This Row],[DISC 1]])</f>
        <v/>
      </c>
      <c r="Y1133" s="51" t="str">
        <f>IF(NOTA[[#This Row],[JUMLAH]]="","",(NOTA[[#This Row],[JUMLAH]]-NOTA[[#This Row],[DISC 1-]])*NOTA[[#This Row],[DISC 2]])</f>
        <v/>
      </c>
      <c r="Z1133" s="51" t="str">
        <f>IF(NOTA[[#This Row],[JUMLAH]]="","",NOTA[[#This Row],[DISC 1-]]+NOTA[[#This Row],[DISC 2-]])</f>
        <v/>
      </c>
      <c r="AA1133" s="51" t="str">
        <f>IF(NOTA[[#This Row],[JUMLAH]]="","",NOTA[[#This Row],[JUMLAH]]-NOTA[[#This Row],[DISC]])</f>
        <v/>
      </c>
      <c r="AB1133" s="51"/>
      <c r="AC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3" s="51" t="str">
        <f>IF(OR(NOTA[[#This Row],[QTY]]="",NOTA[[#This Row],[HARGA SATUAN]]="",),"",NOTA[[#This Row],[QTY]]*NOTA[[#This Row],[HARGA SATUAN]])</f>
        <v/>
      </c>
      <c r="AG1133" s="40" t="str">
        <f ca="1">IF(NOTA[ID_H]="","",INDEX(NOTA[TANGGAL],MATCH(,INDIRECT(ADDRESS(ROW(NOTA[TANGGAL]),COLUMN(NOTA[TANGGAL]))&amp;":"&amp;ADDRESS(ROW(),COLUMN(NOTA[TANGGAL]))),-1)))</f>
        <v/>
      </c>
      <c r="AH1133" s="42" t="str">
        <f ca="1">IF(NOTA[[#This Row],[NAMA BARANG]]="","",INDEX(NOTA[SUPPLIER],MATCH(,INDIRECT(ADDRESS(ROW(NOTA[ID]),COLUMN(NOTA[ID]))&amp;":"&amp;ADDRESS(ROW(),COLUMN(NOTA[ID]))),-1)))</f>
        <v/>
      </c>
      <c r="AI1133" s="42" t="str">
        <f ca="1">IF(NOTA[[#This Row],[ID_H]]="","",IF(NOTA[[#This Row],[FAKTUR]]="",INDIRECT(ADDRESS(ROW()-1,COLUMN())),NOTA[[#This Row],[FAKTUR]]))</f>
        <v/>
      </c>
      <c r="AJ1133" s="39" t="str">
        <f ca="1">IF(NOTA[[#This Row],[ID]]="","",COUNTIF(NOTA[ID_H],NOTA[[#This Row],[ID_H]]))</f>
        <v/>
      </c>
      <c r="AK1133" s="39" t="str">
        <f ca="1">IF(NOTA[[#This Row],[TGL.NOTA]]="",IF(NOTA[[#This Row],[SUPPLIER_H]]="","",AK1132),MONTH(NOTA[[#This Row],[TGL.NOTA]]))</f>
        <v/>
      </c>
      <c r="AL1133" s="39" t="str">
        <f>LOWER(SUBSTITUTE(SUBSTITUTE(SUBSTITUTE(SUBSTITUTE(SUBSTITUTE(SUBSTITUTE(SUBSTITUTE(SUBSTITUTE(SUBSTITUTE(NOTA[NAMA BARANG]," ",),".",""),"-",""),"(",""),")",""),",",""),"/",""),"""",""),"+",""))</f>
        <v/>
      </c>
      <c r="AM1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39" t="str">
        <f>IF(NOTA[[#This Row],[CONCAT4]]="","",_xlfn.IFNA(MATCH(NOTA[[#This Row],[CONCAT4]],[2]!RAW[CONCAT_H],0),FALSE))</f>
        <v/>
      </c>
      <c r="AQ1133" s="39" t="str">
        <f>IF(NOTA[[#This Row],[CONCAT1]]="","",MATCH(NOTA[[#This Row],[CONCAT1]],[3]!db[NB NOTA_C],0))</f>
        <v/>
      </c>
      <c r="AR1133" s="39" t="str">
        <f>IF(NOTA[[#This Row],[QTY/ CTN]]="","",TRUE)</f>
        <v/>
      </c>
      <c r="AS1133" s="39" t="str">
        <f ca="1">IF(NOTA[[#This Row],[ID_H]]="","",IF(NOTA[[#This Row],[Column3]]=TRUE,NOTA[[#This Row],[QTY/ CTN]],INDEX([3]!db[QTY/ CTN],NOTA[[#This Row],[//DB]])))</f>
        <v/>
      </c>
      <c r="AT1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3" s="39" t="str">
        <f ca="1">IF(NOTA[[#This Row],[ID_H]]="","",MATCH(NOTA[[#This Row],[NB NOTA_C_QTY]],[4]!db[NB NOTA_C_QTY+F],0))</f>
        <v/>
      </c>
      <c r="AV1133" s="55" t="str">
        <f ca="1">IF(NOTA[[#This Row],[NB NOTA_C_QTY]]="","",ROW()-2)</f>
        <v/>
      </c>
    </row>
    <row r="1134" spans="1:48" ht="20.100000000000001" customHeight="1" x14ac:dyDescent="0.25">
      <c r="A1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39" t="str">
        <f>IF(NOTA[[#This Row],[ID_P]]="","",MATCH(NOTA[[#This Row],[ID_P]],[1]!B_MSK[N_ID],0))</f>
        <v/>
      </c>
      <c r="D1134" s="39" t="str">
        <f ca="1">IF(NOTA[[#This Row],[NAMA BARANG]]="","",INDEX(NOTA[ID],MATCH(,INDIRECT(ADDRESS(ROW(NOTA[ID]),COLUMN(NOTA[ID]))&amp;":"&amp;ADDRESS(ROW(),COLUMN(NOTA[ID]))),-1)))</f>
        <v/>
      </c>
      <c r="E1134" s="47"/>
      <c r="H1134" s="48"/>
      <c r="N1134" s="39"/>
      <c r="Q1134" s="43"/>
      <c r="R1134" s="49"/>
      <c r="S1134" s="50"/>
      <c r="U1134" s="51"/>
      <c r="V1134" s="46"/>
      <c r="W1134" s="51" t="str">
        <f>IF(NOTA[[#This Row],[HARGA/ CTN]]="",NOTA[[#This Row],[JUMLAH_H]],NOTA[[#This Row],[HARGA/ CTN]]*IF(NOTA[[#This Row],[C]]="",0,NOTA[[#This Row],[C]]))</f>
        <v/>
      </c>
      <c r="X1134" s="51" t="str">
        <f>IF(NOTA[[#This Row],[JUMLAH]]="","",NOTA[[#This Row],[JUMLAH]]*NOTA[[#This Row],[DISC 1]])</f>
        <v/>
      </c>
      <c r="Y1134" s="51" t="str">
        <f>IF(NOTA[[#This Row],[JUMLAH]]="","",(NOTA[[#This Row],[JUMLAH]]-NOTA[[#This Row],[DISC 1-]])*NOTA[[#This Row],[DISC 2]])</f>
        <v/>
      </c>
      <c r="Z1134" s="51" t="str">
        <f>IF(NOTA[[#This Row],[JUMLAH]]="","",NOTA[[#This Row],[DISC 1-]]+NOTA[[#This Row],[DISC 2-]])</f>
        <v/>
      </c>
      <c r="AA1134" s="51" t="str">
        <f>IF(NOTA[[#This Row],[JUMLAH]]="","",NOTA[[#This Row],[JUMLAH]]-NOTA[[#This Row],[DISC]])</f>
        <v/>
      </c>
      <c r="AB1134" s="51"/>
      <c r="AC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4" s="51" t="str">
        <f>IF(OR(NOTA[[#This Row],[QTY]]="",NOTA[[#This Row],[HARGA SATUAN]]="",),"",NOTA[[#This Row],[QTY]]*NOTA[[#This Row],[HARGA SATUAN]])</f>
        <v/>
      </c>
      <c r="AG1134" s="40" t="str">
        <f ca="1">IF(NOTA[ID_H]="","",INDEX(NOTA[TANGGAL],MATCH(,INDIRECT(ADDRESS(ROW(NOTA[TANGGAL]),COLUMN(NOTA[TANGGAL]))&amp;":"&amp;ADDRESS(ROW(),COLUMN(NOTA[TANGGAL]))),-1)))</f>
        <v/>
      </c>
      <c r="AH1134" s="42" t="str">
        <f ca="1">IF(NOTA[[#This Row],[NAMA BARANG]]="","",INDEX(NOTA[SUPPLIER],MATCH(,INDIRECT(ADDRESS(ROW(NOTA[ID]),COLUMN(NOTA[ID]))&amp;":"&amp;ADDRESS(ROW(),COLUMN(NOTA[ID]))),-1)))</f>
        <v/>
      </c>
      <c r="AI1134" s="42" t="str">
        <f ca="1">IF(NOTA[[#This Row],[ID_H]]="","",IF(NOTA[[#This Row],[FAKTUR]]="",INDIRECT(ADDRESS(ROW()-1,COLUMN())),NOTA[[#This Row],[FAKTUR]]))</f>
        <v/>
      </c>
      <c r="AJ1134" s="39" t="str">
        <f ca="1">IF(NOTA[[#This Row],[ID]]="","",COUNTIF(NOTA[ID_H],NOTA[[#This Row],[ID_H]]))</f>
        <v/>
      </c>
      <c r="AK1134" s="39" t="str">
        <f ca="1">IF(NOTA[[#This Row],[TGL.NOTA]]="",IF(NOTA[[#This Row],[SUPPLIER_H]]="","",AK1133),MONTH(NOTA[[#This Row],[TGL.NOTA]]))</f>
        <v/>
      </c>
      <c r="AL1134" s="39" t="str">
        <f>LOWER(SUBSTITUTE(SUBSTITUTE(SUBSTITUTE(SUBSTITUTE(SUBSTITUTE(SUBSTITUTE(SUBSTITUTE(SUBSTITUTE(SUBSTITUTE(NOTA[NAMA BARANG]," ",),".",""),"-",""),"(",""),")",""),",",""),"/",""),"""",""),"+",""))</f>
        <v/>
      </c>
      <c r="AM1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39" t="str">
        <f>IF(NOTA[[#This Row],[CONCAT4]]="","",_xlfn.IFNA(MATCH(NOTA[[#This Row],[CONCAT4]],[2]!RAW[CONCAT_H],0),FALSE))</f>
        <v/>
      </c>
      <c r="AQ1134" s="39" t="str">
        <f>IF(NOTA[[#This Row],[CONCAT1]]="","",MATCH(NOTA[[#This Row],[CONCAT1]],[3]!db[NB NOTA_C],0))</f>
        <v/>
      </c>
      <c r="AR1134" s="39" t="str">
        <f>IF(NOTA[[#This Row],[QTY/ CTN]]="","",TRUE)</f>
        <v/>
      </c>
      <c r="AS1134" s="39" t="str">
        <f ca="1">IF(NOTA[[#This Row],[ID_H]]="","",IF(NOTA[[#This Row],[Column3]]=TRUE,NOTA[[#This Row],[QTY/ CTN]],INDEX([3]!db[QTY/ CTN],NOTA[[#This Row],[//DB]])))</f>
        <v/>
      </c>
      <c r="AT1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4" s="39" t="str">
        <f ca="1">IF(NOTA[[#This Row],[ID_H]]="","",MATCH(NOTA[[#This Row],[NB NOTA_C_QTY]],[4]!db[NB NOTA_C_QTY+F],0))</f>
        <v/>
      </c>
      <c r="AV1134" s="55" t="str">
        <f ca="1">IF(NOTA[[#This Row],[NB NOTA_C_QTY]]="","",ROW()-2)</f>
        <v/>
      </c>
    </row>
    <row r="1135" spans="1:48" ht="20.100000000000001" customHeight="1" x14ac:dyDescent="0.25">
      <c r="A1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39" t="str">
        <f>IF(NOTA[[#This Row],[ID_P]]="","",MATCH(NOTA[[#This Row],[ID_P]],[1]!B_MSK[N_ID],0))</f>
        <v/>
      </c>
      <c r="D1135" s="39" t="str">
        <f ca="1">IF(NOTA[[#This Row],[NAMA BARANG]]="","",INDEX(NOTA[ID],MATCH(,INDIRECT(ADDRESS(ROW(NOTA[ID]),COLUMN(NOTA[ID]))&amp;":"&amp;ADDRESS(ROW(),COLUMN(NOTA[ID]))),-1)))</f>
        <v/>
      </c>
      <c r="E1135" s="47"/>
      <c r="H1135" s="48"/>
      <c r="N1135" s="39"/>
      <c r="Q1135" s="43"/>
      <c r="R1135" s="49"/>
      <c r="S1135" s="50"/>
      <c r="U1135" s="51"/>
      <c r="V1135" s="46"/>
      <c r="W1135" s="51" t="str">
        <f>IF(NOTA[[#This Row],[HARGA/ CTN]]="",NOTA[[#This Row],[JUMLAH_H]],NOTA[[#This Row],[HARGA/ CTN]]*IF(NOTA[[#This Row],[C]]="",0,NOTA[[#This Row],[C]]))</f>
        <v/>
      </c>
      <c r="X1135" s="51" t="str">
        <f>IF(NOTA[[#This Row],[JUMLAH]]="","",NOTA[[#This Row],[JUMLAH]]*NOTA[[#This Row],[DISC 1]])</f>
        <v/>
      </c>
      <c r="Y1135" s="51" t="str">
        <f>IF(NOTA[[#This Row],[JUMLAH]]="","",(NOTA[[#This Row],[JUMLAH]]-NOTA[[#This Row],[DISC 1-]])*NOTA[[#This Row],[DISC 2]])</f>
        <v/>
      </c>
      <c r="Z1135" s="51" t="str">
        <f>IF(NOTA[[#This Row],[JUMLAH]]="","",NOTA[[#This Row],[DISC 1-]]+NOTA[[#This Row],[DISC 2-]])</f>
        <v/>
      </c>
      <c r="AA1135" s="51" t="str">
        <f>IF(NOTA[[#This Row],[JUMLAH]]="","",NOTA[[#This Row],[JUMLAH]]-NOTA[[#This Row],[DISC]])</f>
        <v/>
      </c>
      <c r="AB1135" s="51"/>
      <c r="AC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5" s="51" t="str">
        <f>IF(OR(NOTA[[#This Row],[QTY]]="",NOTA[[#This Row],[HARGA SATUAN]]="",),"",NOTA[[#This Row],[QTY]]*NOTA[[#This Row],[HARGA SATUAN]])</f>
        <v/>
      </c>
      <c r="AG1135" s="40" t="str">
        <f ca="1">IF(NOTA[ID_H]="","",INDEX(NOTA[TANGGAL],MATCH(,INDIRECT(ADDRESS(ROW(NOTA[TANGGAL]),COLUMN(NOTA[TANGGAL]))&amp;":"&amp;ADDRESS(ROW(),COLUMN(NOTA[TANGGAL]))),-1)))</f>
        <v/>
      </c>
      <c r="AH1135" s="42" t="str">
        <f ca="1">IF(NOTA[[#This Row],[NAMA BARANG]]="","",INDEX(NOTA[SUPPLIER],MATCH(,INDIRECT(ADDRESS(ROW(NOTA[ID]),COLUMN(NOTA[ID]))&amp;":"&amp;ADDRESS(ROW(),COLUMN(NOTA[ID]))),-1)))</f>
        <v/>
      </c>
      <c r="AI1135" s="42" t="str">
        <f ca="1">IF(NOTA[[#This Row],[ID_H]]="","",IF(NOTA[[#This Row],[FAKTUR]]="",INDIRECT(ADDRESS(ROW()-1,COLUMN())),NOTA[[#This Row],[FAKTUR]]))</f>
        <v/>
      </c>
      <c r="AJ1135" s="39" t="str">
        <f ca="1">IF(NOTA[[#This Row],[ID]]="","",COUNTIF(NOTA[ID_H],NOTA[[#This Row],[ID_H]]))</f>
        <v/>
      </c>
      <c r="AK1135" s="39" t="str">
        <f ca="1">IF(NOTA[[#This Row],[TGL.NOTA]]="",IF(NOTA[[#This Row],[SUPPLIER_H]]="","",AK1134),MONTH(NOTA[[#This Row],[TGL.NOTA]]))</f>
        <v/>
      </c>
      <c r="AL1135" s="39" t="str">
        <f>LOWER(SUBSTITUTE(SUBSTITUTE(SUBSTITUTE(SUBSTITUTE(SUBSTITUTE(SUBSTITUTE(SUBSTITUTE(SUBSTITUTE(SUBSTITUTE(NOTA[NAMA BARANG]," ",),".",""),"-",""),"(",""),")",""),",",""),"/",""),"""",""),"+",""))</f>
        <v/>
      </c>
      <c r="AM1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39" t="str">
        <f>IF(NOTA[[#This Row],[CONCAT4]]="","",_xlfn.IFNA(MATCH(NOTA[[#This Row],[CONCAT4]],[2]!RAW[CONCAT_H],0),FALSE))</f>
        <v/>
      </c>
      <c r="AQ1135" s="39" t="str">
        <f>IF(NOTA[[#This Row],[CONCAT1]]="","",MATCH(NOTA[[#This Row],[CONCAT1]],[3]!db[NB NOTA_C],0))</f>
        <v/>
      </c>
      <c r="AR1135" s="39" t="str">
        <f>IF(NOTA[[#This Row],[QTY/ CTN]]="","",TRUE)</f>
        <v/>
      </c>
      <c r="AS1135" s="39" t="str">
        <f ca="1">IF(NOTA[[#This Row],[ID_H]]="","",IF(NOTA[[#This Row],[Column3]]=TRUE,NOTA[[#This Row],[QTY/ CTN]],INDEX([3]!db[QTY/ CTN],NOTA[[#This Row],[//DB]])))</f>
        <v/>
      </c>
      <c r="AT1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5" s="39" t="str">
        <f ca="1">IF(NOTA[[#This Row],[ID_H]]="","",MATCH(NOTA[[#This Row],[NB NOTA_C_QTY]],[4]!db[NB NOTA_C_QTY+F],0))</f>
        <v/>
      </c>
      <c r="AV1135" s="55" t="str">
        <f ca="1">IF(NOTA[[#This Row],[NB NOTA_C_QTY]]="","",ROW()-2)</f>
        <v/>
      </c>
    </row>
    <row r="1136" spans="1:48" ht="20.100000000000001" customHeight="1" x14ac:dyDescent="0.25">
      <c r="A11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39" t="str">
        <f>IF(NOTA[[#This Row],[ID_P]]="","",MATCH(NOTA[[#This Row],[ID_P]],[1]!B_MSK[N_ID],0))</f>
        <v/>
      </c>
      <c r="D1136" s="39" t="str">
        <f ca="1">IF(NOTA[[#This Row],[NAMA BARANG]]="","",INDEX(NOTA[ID],MATCH(,INDIRECT(ADDRESS(ROW(NOTA[ID]),COLUMN(NOTA[ID]))&amp;":"&amp;ADDRESS(ROW(),COLUMN(NOTA[ID]))),-1)))</f>
        <v/>
      </c>
      <c r="E1136" s="47"/>
      <c r="H1136" s="48"/>
      <c r="N1136" s="39"/>
      <c r="Q1136" s="43"/>
      <c r="R1136" s="49"/>
      <c r="S1136" s="50"/>
      <c r="U1136" s="51"/>
      <c r="V1136" s="46"/>
      <c r="W1136" s="51" t="str">
        <f>IF(NOTA[[#This Row],[HARGA/ CTN]]="",NOTA[[#This Row],[JUMLAH_H]],NOTA[[#This Row],[HARGA/ CTN]]*IF(NOTA[[#This Row],[C]]="",0,NOTA[[#This Row],[C]]))</f>
        <v/>
      </c>
      <c r="X1136" s="51" t="str">
        <f>IF(NOTA[[#This Row],[JUMLAH]]="","",NOTA[[#This Row],[JUMLAH]]*NOTA[[#This Row],[DISC 1]])</f>
        <v/>
      </c>
      <c r="Y1136" s="51" t="str">
        <f>IF(NOTA[[#This Row],[JUMLAH]]="","",(NOTA[[#This Row],[JUMLAH]]-NOTA[[#This Row],[DISC 1-]])*NOTA[[#This Row],[DISC 2]])</f>
        <v/>
      </c>
      <c r="Z1136" s="51" t="str">
        <f>IF(NOTA[[#This Row],[JUMLAH]]="","",NOTA[[#This Row],[DISC 1-]]+NOTA[[#This Row],[DISC 2-]])</f>
        <v/>
      </c>
      <c r="AA1136" s="51" t="str">
        <f>IF(NOTA[[#This Row],[JUMLAH]]="","",NOTA[[#This Row],[JUMLAH]]-NOTA[[#This Row],[DISC]])</f>
        <v/>
      </c>
      <c r="AB1136" s="51"/>
      <c r="AC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6" s="51" t="str">
        <f>IF(OR(NOTA[[#This Row],[QTY]]="",NOTA[[#This Row],[HARGA SATUAN]]="",),"",NOTA[[#This Row],[QTY]]*NOTA[[#This Row],[HARGA SATUAN]])</f>
        <v/>
      </c>
      <c r="AG1136" s="40" t="str">
        <f ca="1">IF(NOTA[ID_H]="","",INDEX(NOTA[TANGGAL],MATCH(,INDIRECT(ADDRESS(ROW(NOTA[TANGGAL]),COLUMN(NOTA[TANGGAL]))&amp;":"&amp;ADDRESS(ROW(),COLUMN(NOTA[TANGGAL]))),-1)))</f>
        <v/>
      </c>
      <c r="AH1136" s="42" t="str">
        <f ca="1">IF(NOTA[[#This Row],[NAMA BARANG]]="","",INDEX(NOTA[SUPPLIER],MATCH(,INDIRECT(ADDRESS(ROW(NOTA[ID]),COLUMN(NOTA[ID]))&amp;":"&amp;ADDRESS(ROW(),COLUMN(NOTA[ID]))),-1)))</f>
        <v/>
      </c>
      <c r="AI1136" s="42" t="str">
        <f ca="1">IF(NOTA[[#This Row],[ID_H]]="","",IF(NOTA[[#This Row],[FAKTUR]]="",INDIRECT(ADDRESS(ROW()-1,COLUMN())),NOTA[[#This Row],[FAKTUR]]))</f>
        <v/>
      </c>
      <c r="AJ1136" s="39" t="str">
        <f ca="1">IF(NOTA[[#This Row],[ID]]="","",COUNTIF(NOTA[ID_H],NOTA[[#This Row],[ID_H]]))</f>
        <v/>
      </c>
      <c r="AK1136" s="39" t="str">
        <f ca="1">IF(NOTA[[#This Row],[TGL.NOTA]]="",IF(NOTA[[#This Row],[SUPPLIER_H]]="","",AK1135),MONTH(NOTA[[#This Row],[TGL.NOTA]]))</f>
        <v/>
      </c>
      <c r="AL1136" s="39" t="str">
        <f>LOWER(SUBSTITUTE(SUBSTITUTE(SUBSTITUTE(SUBSTITUTE(SUBSTITUTE(SUBSTITUTE(SUBSTITUTE(SUBSTITUTE(SUBSTITUTE(NOTA[NAMA BARANG]," ",),".",""),"-",""),"(",""),")",""),",",""),"/",""),"""",""),"+",""))</f>
        <v/>
      </c>
      <c r="AM1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39" t="str">
        <f>IF(NOTA[[#This Row],[CONCAT4]]="","",_xlfn.IFNA(MATCH(NOTA[[#This Row],[CONCAT4]],[2]!RAW[CONCAT_H],0),FALSE))</f>
        <v/>
      </c>
      <c r="AQ1136" s="39" t="str">
        <f>IF(NOTA[[#This Row],[CONCAT1]]="","",MATCH(NOTA[[#This Row],[CONCAT1]],[3]!db[NB NOTA_C],0))</f>
        <v/>
      </c>
      <c r="AR1136" s="39" t="str">
        <f>IF(NOTA[[#This Row],[QTY/ CTN]]="","",TRUE)</f>
        <v/>
      </c>
      <c r="AS1136" s="39" t="str">
        <f ca="1">IF(NOTA[[#This Row],[ID_H]]="","",IF(NOTA[[#This Row],[Column3]]=TRUE,NOTA[[#This Row],[QTY/ CTN]],INDEX([3]!db[QTY/ CTN],NOTA[[#This Row],[//DB]])))</f>
        <v/>
      </c>
      <c r="AT1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6" s="39" t="str">
        <f ca="1">IF(NOTA[[#This Row],[ID_H]]="","",MATCH(NOTA[[#This Row],[NB NOTA_C_QTY]],[4]!db[NB NOTA_C_QTY+F],0))</f>
        <v/>
      </c>
      <c r="AV1136" s="55" t="str">
        <f ca="1">IF(NOTA[[#This Row],[NB NOTA_C_QTY]]="","",ROW()-2)</f>
        <v/>
      </c>
    </row>
    <row r="1137" spans="1:48" ht="20.100000000000001" customHeight="1" x14ac:dyDescent="0.25">
      <c r="A1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39" t="str">
        <f>IF(NOTA[[#This Row],[ID_P]]="","",MATCH(NOTA[[#This Row],[ID_P]],[1]!B_MSK[N_ID],0))</f>
        <v/>
      </c>
      <c r="D1137" s="39" t="str">
        <f ca="1">IF(NOTA[[#This Row],[NAMA BARANG]]="","",INDEX(NOTA[ID],MATCH(,INDIRECT(ADDRESS(ROW(NOTA[ID]),COLUMN(NOTA[ID]))&amp;":"&amp;ADDRESS(ROW(),COLUMN(NOTA[ID]))),-1)))</f>
        <v/>
      </c>
      <c r="E1137" s="47"/>
      <c r="H1137" s="48"/>
      <c r="N1137" s="39"/>
      <c r="Q1137" s="43"/>
      <c r="R1137" s="49"/>
      <c r="S1137" s="50"/>
      <c r="U1137" s="51"/>
      <c r="V1137" s="46"/>
      <c r="W1137" s="51" t="str">
        <f>IF(NOTA[[#This Row],[HARGA/ CTN]]="",NOTA[[#This Row],[JUMLAH_H]],NOTA[[#This Row],[HARGA/ CTN]]*IF(NOTA[[#This Row],[C]]="",0,NOTA[[#This Row],[C]]))</f>
        <v/>
      </c>
      <c r="X1137" s="51" t="str">
        <f>IF(NOTA[[#This Row],[JUMLAH]]="","",NOTA[[#This Row],[JUMLAH]]*NOTA[[#This Row],[DISC 1]])</f>
        <v/>
      </c>
      <c r="Y1137" s="51" t="str">
        <f>IF(NOTA[[#This Row],[JUMLAH]]="","",(NOTA[[#This Row],[JUMLAH]]-NOTA[[#This Row],[DISC 1-]])*NOTA[[#This Row],[DISC 2]])</f>
        <v/>
      </c>
      <c r="Z1137" s="51" t="str">
        <f>IF(NOTA[[#This Row],[JUMLAH]]="","",NOTA[[#This Row],[DISC 1-]]+NOTA[[#This Row],[DISC 2-]])</f>
        <v/>
      </c>
      <c r="AA1137" s="51" t="str">
        <f>IF(NOTA[[#This Row],[JUMLAH]]="","",NOTA[[#This Row],[JUMLAH]]-NOTA[[#This Row],[DISC]])</f>
        <v/>
      </c>
      <c r="AB1137" s="51"/>
      <c r="AC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7" s="51" t="str">
        <f>IF(OR(NOTA[[#This Row],[QTY]]="",NOTA[[#This Row],[HARGA SATUAN]]="",),"",NOTA[[#This Row],[QTY]]*NOTA[[#This Row],[HARGA SATUAN]])</f>
        <v/>
      </c>
      <c r="AG1137" s="40" t="str">
        <f ca="1">IF(NOTA[ID_H]="","",INDEX(NOTA[TANGGAL],MATCH(,INDIRECT(ADDRESS(ROW(NOTA[TANGGAL]),COLUMN(NOTA[TANGGAL]))&amp;":"&amp;ADDRESS(ROW(),COLUMN(NOTA[TANGGAL]))),-1)))</f>
        <v/>
      </c>
      <c r="AH1137" s="42" t="str">
        <f ca="1">IF(NOTA[[#This Row],[NAMA BARANG]]="","",INDEX(NOTA[SUPPLIER],MATCH(,INDIRECT(ADDRESS(ROW(NOTA[ID]),COLUMN(NOTA[ID]))&amp;":"&amp;ADDRESS(ROW(),COLUMN(NOTA[ID]))),-1)))</f>
        <v/>
      </c>
      <c r="AI1137" s="42" t="str">
        <f ca="1">IF(NOTA[[#This Row],[ID_H]]="","",IF(NOTA[[#This Row],[FAKTUR]]="",INDIRECT(ADDRESS(ROW()-1,COLUMN())),NOTA[[#This Row],[FAKTUR]]))</f>
        <v/>
      </c>
      <c r="AJ1137" s="39" t="str">
        <f ca="1">IF(NOTA[[#This Row],[ID]]="","",COUNTIF(NOTA[ID_H],NOTA[[#This Row],[ID_H]]))</f>
        <v/>
      </c>
      <c r="AK1137" s="39" t="str">
        <f ca="1">IF(NOTA[[#This Row],[TGL.NOTA]]="",IF(NOTA[[#This Row],[SUPPLIER_H]]="","",AK1136),MONTH(NOTA[[#This Row],[TGL.NOTA]]))</f>
        <v/>
      </c>
      <c r="AL1137" s="39" t="str">
        <f>LOWER(SUBSTITUTE(SUBSTITUTE(SUBSTITUTE(SUBSTITUTE(SUBSTITUTE(SUBSTITUTE(SUBSTITUTE(SUBSTITUTE(SUBSTITUTE(NOTA[NAMA BARANG]," ",),".",""),"-",""),"(",""),")",""),",",""),"/",""),"""",""),"+",""))</f>
        <v/>
      </c>
      <c r="AM1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39" t="str">
        <f>IF(NOTA[[#This Row],[CONCAT4]]="","",_xlfn.IFNA(MATCH(NOTA[[#This Row],[CONCAT4]],[2]!RAW[CONCAT_H],0),FALSE))</f>
        <v/>
      </c>
      <c r="AQ1137" s="39" t="str">
        <f>IF(NOTA[[#This Row],[CONCAT1]]="","",MATCH(NOTA[[#This Row],[CONCAT1]],[3]!db[NB NOTA_C],0))</f>
        <v/>
      </c>
      <c r="AR1137" s="39" t="str">
        <f>IF(NOTA[[#This Row],[QTY/ CTN]]="","",TRUE)</f>
        <v/>
      </c>
      <c r="AS1137" s="39" t="str">
        <f ca="1">IF(NOTA[[#This Row],[ID_H]]="","",IF(NOTA[[#This Row],[Column3]]=TRUE,NOTA[[#This Row],[QTY/ CTN]],INDEX([3]!db[QTY/ CTN],NOTA[[#This Row],[//DB]])))</f>
        <v/>
      </c>
      <c r="AT1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7" s="39" t="str">
        <f ca="1">IF(NOTA[[#This Row],[ID_H]]="","",MATCH(NOTA[[#This Row],[NB NOTA_C_QTY]],[4]!db[NB NOTA_C_QTY+F],0))</f>
        <v/>
      </c>
      <c r="AV1137" s="55" t="str">
        <f ca="1">IF(NOTA[[#This Row],[NB NOTA_C_QTY]]="","",ROW()-2)</f>
        <v/>
      </c>
    </row>
    <row r="1138" spans="1:48" ht="20.100000000000001" customHeight="1" x14ac:dyDescent="0.25">
      <c r="A1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39" t="str">
        <f>IF(NOTA[[#This Row],[ID_P]]="","",MATCH(NOTA[[#This Row],[ID_P]],[1]!B_MSK[N_ID],0))</f>
        <v/>
      </c>
      <c r="D1138" s="39" t="str">
        <f ca="1">IF(NOTA[[#This Row],[NAMA BARANG]]="","",INDEX(NOTA[ID],MATCH(,INDIRECT(ADDRESS(ROW(NOTA[ID]),COLUMN(NOTA[ID]))&amp;":"&amp;ADDRESS(ROW(),COLUMN(NOTA[ID]))),-1)))</f>
        <v/>
      </c>
      <c r="E1138" s="47"/>
      <c r="H1138" s="48"/>
      <c r="N1138" s="39"/>
      <c r="Q1138" s="43"/>
      <c r="R1138" s="49"/>
      <c r="S1138" s="50"/>
      <c r="U1138" s="51"/>
      <c r="V1138" s="46"/>
      <c r="W1138" s="51" t="str">
        <f>IF(NOTA[[#This Row],[HARGA/ CTN]]="",NOTA[[#This Row],[JUMLAH_H]],NOTA[[#This Row],[HARGA/ CTN]]*IF(NOTA[[#This Row],[C]]="",0,NOTA[[#This Row],[C]]))</f>
        <v/>
      </c>
      <c r="X1138" s="51" t="str">
        <f>IF(NOTA[[#This Row],[JUMLAH]]="","",NOTA[[#This Row],[JUMLAH]]*NOTA[[#This Row],[DISC 1]])</f>
        <v/>
      </c>
      <c r="Y1138" s="51" t="str">
        <f>IF(NOTA[[#This Row],[JUMLAH]]="","",(NOTA[[#This Row],[JUMLAH]]-NOTA[[#This Row],[DISC 1-]])*NOTA[[#This Row],[DISC 2]])</f>
        <v/>
      </c>
      <c r="Z1138" s="51" t="str">
        <f>IF(NOTA[[#This Row],[JUMLAH]]="","",NOTA[[#This Row],[DISC 1-]]+NOTA[[#This Row],[DISC 2-]])</f>
        <v/>
      </c>
      <c r="AA1138" s="51" t="str">
        <f>IF(NOTA[[#This Row],[JUMLAH]]="","",NOTA[[#This Row],[JUMLAH]]-NOTA[[#This Row],[DISC]])</f>
        <v/>
      </c>
      <c r="AB1138" s="51"/>
      <c r="AC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8" s="51" t="str">
        <f>IF(OR(NOTA[[#This Row],[QTY]]="",NOTA[[#This Row],[HARGA SATUAN]]="",),"",NOTA[[#This Row],[QTY]]*NOTA[[#This Row],[HARGA SATUAN]])</f>
        <v/>
      </c>
      <c r="AG1138" s="40" t="str">
        <f ca="1">IF(NOTA[ID_H]="","",INDEX(NOTA[TANGGAL],MATCH(,INDIRECT(ADDRESS(ROW(NOTA[TANGGAL]),COLUMN(NOTA[TANGGAL]))&amp;":"&amp;ADDRESS(ROW(),COLUMN(NOTA[TANGGAL]))),-1)))</f>
        <v/>
      </c>
      <c r="AH1138" s="42" t="str">
        <f ca="1">IF(NOTA[[#This Row],[NAMA BARANG]]="","",INDEX(NOTA[SUPPLIER],MATCH(,INDIRECT(ADDRESS(ROW(NOTA[ID]),COLUMN(NOTA[ID]))&amp;":"&amp;ADDRESS(ROW(),COLUMN(NOTA[ID]))),-1)))</f>
        <v/>
      </c>
      <c r="AI1138" s="42" t="str">
        <f ca="1">IF(NOTA[[#This Row],[ID_H]]="","",IF(NOTA[[#This Row],[FAKTUR]]="",INDIRECT(ADDRESS(ROW()-1,COLUMN())),NOTA[[#This Row],[FAKTUR]]))</f>
        <v/>
      </c>
      <c r="AJ1138" s="39" t="str">
        <f ca="1">IF(NOTA[[#This Row],[ID]]="","",COUNTIF(NOTA[ID_H],NOTA[[#This Row],[ID_H]]))</f>
        <v/>
      </c>
      <c r="AK1138" s="39" t="str">
        <f ca="1">IF(NOTA[[#This Row],[TGL.NOTA]]="",IF(NOTA[[#This Row],[SUPPLIER_H]]="","",AK1137),MONTH(NOTA[[#This Row],[TGL.NOTA]]))</f>
        <v/>
      </c>
      <c r="AL1138" s="39" t="str">
        <f>LOWER(SUBSTITUTE(SUBSTITUTE(SUBSTITUTE(SUBSTITUTE(SUBSTITUTE(SUBSTITUTE(SUBSTITUTE(SUBSTITUTE(SUBSTITUTE(NOTA[NAMA BARANG]," ",),".",""),"-",""),"(",""),")",""),",",""),"/",""),"""",""),"+",""))</f>
        <v/>
      </c>
      <c r="AM1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39" t="str">
        <f>IF(NOTA[[#This Row],[CONCAT4]]="","",_xlfn.IFNA(MATCH(NOTA[[#This Row],[CONCAT4]],[2]!RAW[CONCAT_H],0),FALSE))</f>
        <v/>
      </c>
      <c r="AQ1138" s="39" t="str">
        <f>IF(NOTA[[#This Row],[CONCAT1]]="","",MATCH(NOTA[[#This Row],[CONCAT1]],[3]!db[NB NOTA_C],0))</f>
        <v/>
      </c>
      <c r="AR1138" s="39" t="str">
        <f>IF(NOTA[[#This Row],[QTY/ CTN]]="","",TRUE)</f>
        <v/>
      </c>
      <c r="AS1138" s="39" t="str">
        <f ca="1">IF(NOTA[[#This Row],[ID_H]]="","",IF(NOTA[[#This Row],[Column3]]=TRUE,NOTA[[#This Row],[QTY/ CTN]],INDEX([3]!db[QTY/ CTN],NOTA[[#This Row],[//DB]])))</f>
        <v/>
      </c>
      <c r="AT1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8" s="39" t="str">
        <f ca="1">IF(NOTA[[#This Row],[ID_H]]="","",MATCH(NOTA[[#This Row],[NB NOTA_C_QTY]],[4]!db[NB NOTA_C_QTY+F],0))</f>
        <v/>
      </c>
      <c r="AV1138" s="55" t="str">
        <f ca="1">IF(NOTA[[#This Row],[NB NOTA_C_QTY]]="","",ROW()-2)</f>
        <v/>
      </c>
    </row>
    <row r="1139" spans="1:48" ht="20.100000000000001" customHeight="1" x14ac:dyDescent="0.25">
      <c r="A1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39" t="str">
        <f>IF(NOTA[[#This Row],[ID_P]]="","",MATCH(NOTA[[#This Row],[ID_P]],[1]!B_MSK[N_ID],0))</f>
        <v/>
      </c>
      <c r="D1139" s="39" t="str">
        <f ca="1">IF(NOTA[[#This Row],[NAMA BARANG]]="","",INDEX(NOTA[ID],MATCH(,INDIRECT(ADDRESS(ROW(NOTA[ID]),COLUMN(NOTA[ID]))&amp;":"&amp;ADDRESS(ROW(),COLUMN(NOTA[ID]))),-1)))</f>
        <v/>
      </c>
      <c r="E1139" s="47"/>
      <c r="H1139" s="48"/>
      <c r="N1139" s="39"/>
      <c r="Q1139" s="43"/>
      <c r="R1139" s="49"/>
      <c r="S1139" s="50"/>
      <c r="U1139" s="51"/>
      <c r="V1139" s="46"/>
      <c r="W1139" s="51" t="str">
        <f>IF(NOTA[[#This Row],[HARGA/ CTN]]="",NOTA[[#This Row],[JUMLAH_H]],NOTA[[#This Row],[HARGA/ CTN]]*IF(NOTA[[#This Row],[C]]="",0,NOTA[[#This Row],[C]]))</f>
        <v/>
      </c>
      <c r="X1139" s="51" t="str">
        <f>IF(NOTA[[#This Row],[JUMLAH]]="","",NOTA[[#This Row],[JUMLAH]]*NOTA[[#This Row],[DISC 1]])</f>
        <v/>
      </c>
      <c r="Y1139" s="51" t="str">
        <f>IF(NOTA[[#This Row],[JUMLAH]]="","",(NOTA[[#This Row],[JUMLAH]]-NOTA[[#This Row],[DISC 1-]])*NOTA[[#This Row],[DISC 2]])</f>
        <v/>
      </c>
      <c r="Z1139" s="51" t="str">
        <f>IF(NOTA[[#This Row],[JUMLAH]]="","",NOTA[[#This Row],[DISC 1-]]+NOTA[[#This Row],[DISC 2-]])</f>
        <v/>
      </c>
      <c r="AA1139" s="51" t="str">
        <f>IF(NOTA[[#This Row],[JUMLAH]]="","",NOTA[[#This Row],[JUMLAH]]-NOTA[[#This Row],[DISC]])</f>
        <v/>
      </c>
      <c r="AB1139" s="51"/>
      <c r="AC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51" t="str">
        <f>IF(OR(NOTA[[#This Row],[QTY]]="",NOTA[[#This Row],[HARGA SATUAN]]="",),"",NOTA[[#This Row],[QTY]]*NOTA[[#This Row],[HARGA SATUAN]])</f>
        <v/>
      </c>
      <c r="AG1139" s="40" t="str">
        <f ca="1">IF(NOTA[ID_H]="","",INDEX(NOTA[TANGGAL],MATCH(,INDIRECT(ADDRESS(ROW(NOTA[TANGGAL]),COLUMN(NOTA[TANGGAL]))&amp;":"&amp;ADDRESS(ROW(),COLUMN(NOTA[TANGGAL]))),-1)))</f>
        <v/>
      </c>
      <c r="AH1139" s="42" t="str">
        <f ca="1">IF(NOTA[[#This Row],[NAMA BARANG]]="","",INDEX(NOTA[SUPPLIER],MATCH(,INDIRECT(ADDRESS(ROW(NOTA[ID]),COLUMN(NOTA[ID]))&amp;":"&amp;ADDRESS(ROW(),COLUMN(NOTA[ID]))),-1)))</f>
        <v/>
      </c>
      <c r="AI1139" s="42" t="str">
        <f ca="1">IF(NOTA[[#This Row],[ID_H]]="","",IF(NOTA[[#This Row],[FAKTUR]]="",INDIRECT(ADDRESS(ROW()-1,COLUMN())),NOTA[[#This Row],[FAKTUR]]))</f>
        <v/>
      </c>
      <c r="AJ1139" s="39" t="str">
        <f ca="1">IF(NOTA[[#This Row],[ID]]="","",COUNTIF(NOTA[ID_H],NOTA[[#This Row],[ID_H]]))</f>
        <v/>
      </c>
      <c r="AK1139" s="39" t="str">
        <f ca="1">IF(NOTA[[#This Row],[TGL.NOTA]]="",IF(NOTA[[#This Row],[SUPPLIER_H]]="","",AK1138),MONTH(NOTA[[#This Row],[TGL.NOTA]]))</f>
        <v/>
      </c>
      <c r="AL1139" s="39" t="str">
        <f>LOWER(SUBSTITUTE(SUBSTITUTE(SUBSTITUTE(SUBSTITUTE(SUBSTITUTE(SUBSTITUTE(SUBSTITUTE(SUBSTITUTE(SUBSTITUTE(NOTA[NAMA BARANG]," ",),".",""),"-",""),"(",""),")",""),",",""),"/",""),"""",""),"+",""))</f>
        <v/>
      </c>
      <c r="AM1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39" t="str">
        <f>IF(NOTA[[#This Row],[CONCAT4]]="","",_xlfn.IFNA(MATCH(NOTA[[#This Row],[CONCAT4]],[2]!RAW[CONCAT_H],0),FALSE))</f>
        <v/>
      </c>
      <c r="AQ1139" s="39" t="str">
        <f>IF(NOTA[[#This Row],[CONCAT1]]="","",MATCH(NOTA[[#This Row],[CONCAT1]],[3]!db[NB NOTA_C],0))</f>
        <v/>
      </c>
      <c r="AR1139" s="39" t="str">
        <f>IF(NOTA[[#This Row],[QTY/ CTN]]="","",TRUE)</f>
        <v/>
      </c>
      <c r="AS1139" s="39" t="str">
        <f ca="1">IF(NOTA[[#This Row],[ID_H]]="","",IF(NOTA[[#This Row],[Column3]]=TRUE,NOTA[[#This Row],[QTY/ CTN]],INDEX([3]!db[QTY/ CTN],NOTA[[#This Row],[//DB]])))</f>
        <v/>
      </c>
      <c r="AT1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9" s="39" t="str">
        <f ca="1">IF(NOTA[[#This Row],[ID_H]]="","",MATCH(NOTA[[#This Row],[NB NOTA_C_QTY]],[4]!db[NB NOTA_C_QTY+F],0))</f>
        <v/>
      </c>
      <c r="AV1139" s="55" t="str">
        <f ca="1">IF(NOTA[[#This Row],[NB NOTA_C_QTY]]="","",ROW()-2)</f>
        <v/>
      </c>
    </row>
    <row r="1140" spans="1:48" ht="20.100000000000001" customHeight="1" x14ac:dyDescent="0.25">
      <c r="A1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0" s="39" t="str">
        <f>IF(NOTA[[#This Row],[ID_P]]="","",MATCH(NOTA[[#This Row],[ID_P]],[1]!B_MSK[N_ID],0))</f>
        <v/>
      </c>
      <c r="D1140" s="39" t="str">
        <f ca="1">IF(NOTA[[#This Row],[NAMA BARANG]]="","",INDEX(NOTA[ID],MATCH(,INDIRECT(ADDRESS(ROW(NOTA[ID]),COLUMN(NOTA[ID]))&amp;":"&amp;ADDRESS(ROW(),COLUMN(NOTA[ID]))),-1)))</f>
        <v/>
      </c>
      <c r="E1140" s="47"/>
      <c r="H1140" s="48"/>
      <c r="N1140" s="39"/>
      <c r="Q1140" s="43"/>
      <c r="R1140" s="49"/>
      <c r="S1140" s="50"/>
      <c r="U1140" s="51"/>
      <c r="V1140" s="46"/>
      <c r="W1140" s="51" t="str">
        <f>IF(NOTA[[#This Row],[HARGA/ CTN]]="",NOTA[[#This Row],[JUMLAH_H]],NOTA[[#This Row],[HARGA/ CTN]]*IF(NOTA[[#This Row],[C]]="",0,NOTA[[#This Row],[C]]))</f>
        <v/>
      </c>
      <c r="X1140" s="51" t="str">
        <f>IF(NOTA[[#This Row],[JUMLAH]]="","",NOTA[[#This Row],[JUMLAH]]*NOTA[[#This Row],[DISC 1]])</f>
        <v/>
      </c>
      <c r="Y1140" s="51" t="str">
        <f>IF(NOTA[[#This Row],[JUMLAH]]="","",(NOTA[[#This Row],[JUMLAH]]-NOTA[[#This Row],[DISC 1-]])*NOTA[[#This Row],[DISC 2]])</f>
        <v/>
      </c>
      <c r="Z1140" s="51" t="str">
        <f>IF(NOTA[[#This Row],[JUMLAH]]="","",NOTA[[#This Row],[DISC 1-]]+NOTA[[#This Row],[DISC 2-]])</f>
        <v/>
      </c>
      <c r="AA1140" s="51" t="str">
        <f>IF(NOTA[[#This Row],[JUMLAH]]="","",NOTA[[#This Row],[JUMLAH]]-NOTA[[#This Row],[DISC]])</f>
        <v/>
      </c>
      <c r="AB1140" s="51"/>
      <c r="AC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0" s="51" t="str">
        <f>IF(OR(NOTA[[#This Row],[QTY]]="",NOTA[[#This Row],[HARGA SATUAN]]="",),"",NOTA[[#This Row],[QTY]]*NOTA[[#This Row],[HARGA SATUAN]])</f>
        <v/>
      </c>
      <c r="AG1140" s="40" t="str">
        <f ca="1">IF(NOTA[ID_H]="","",INDEX(NOTA[TANGGAL],MATCH(,INDIRECT(ADDRESS(ROW(NOTA[TANGGAL]),COLUMN(NOTA[TANGGAL]))&amp;":"&amp;ADDRESS(ROW(),COLUMN(NOTA[TANGGAL]))),-1)))</f>
        <v/>
      </c>
      <c r="AH1140" s="42" t="str">
        <f ca="1">IF(NOTA[[#This Row],[NAMA BARANG]]="","",INDEX(NOTA[SUPPLIER],MATCH(,INDIRECT(ADDRESS(ROW(NOTA[ID]),COLUMN(NOTA[ID]))&amp;":"&amp;ADDRESS(ROW(),COLUMN(NOTA[ID]))),-1)))</f>
        <v/>
      </c>
      <c r="AI1140" s="42" t="str">
        <f ca="1">IF(NOTA[[#This Row],[ID_H]]="","",IF(NOTA[[#This Row],[FAKTUR]]="",INDIRECT(ADDRESS(ROW()-1,COLUMN())),NOTA[[#This Row],[FAKTUR]]))</f>
        <v/>
      </c>
      <c r="AJ1140" s="39" t="str">
        <f ca="1">IF(NOTA[[#This Row],[ID]]="","",COUNTIF(NOTA[ID_H],NOTA[[#This Row],[ID_H]]))</f>
        <v/>
      </c>
      <c r="AK1140" s="39" t="str">
        <f ca="1">IF(NOTA[[#This Row],[TGL.NOTA]]="",IF(NOTA[[#This Row],[SUPPLIER_H]]="","",AK1139),MONTH(NOTA[[#This Row],[TGL.NOTA]]))</f>
        <v/>
      </c>
      <c r="AL1140" s="39" t="str">
        <f>LOWER(SUBSTITUTE(SUBSTITUTE(SUBSTITUTE(SUBSTITUTE(SUBSTITUTE(SUBSTITUTE(SUBSTITUTE(SUBSTITUTE(SUBSTITUTE(NOTA[NAMA BARANG]," ",),".",""),"-",""),"(",""),")",""),",",""),"/",""),"""",""),"+",""))</f>
        <v/>
      </c>
      <c r="AM1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0" s="39" t="str">
        <f>IF(NOTA[[#This Row],[CONCAT4]]="","",_xlfn.IFNA(MATCH(NOTA[[#This Row],[CONCAT4]],[2]!RAW[CONCAT_H],0),FALSE))</f>
        <v/>
      </c>
      <c r="AQ1140" s="39" t="str">
        <f>IF(NOTA[[#This Row],[CONCAT1]]="","",MATCH(NOTA[[#This Row],[CONCAT1]],[3]!db[NB NOTA_C],0))</f>
        <v/>
      </c>
      <c r="AR1140" s="39" t="str">
        <f>IF(NOTA[[#This Row],[QTY/ CTN]]="","",TRUE)</f>
        <v/>
      </c>
      <c r="AS1140" s="39" t="str">
        <f ca="1">IF(NOTA[[#This Row],[ID_H]]="","",IF(NOTA[[#This Row],[Column3]]=TRUE,NOTA[[#This Row],[QTY/ CTN]],INDEX([3]!db[QTY/ CTN],NOTA[[#This Row],[//DB]])))</f>
        <v/>
      </c>
      <c r="AT1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0" s="39" t="str">
        <f ca="1">IF(NOTA[[#This Row],[ID_H]]="","",MATCH(NOTA[[#This Row],[NB NOTA_C_QTY]],[4]!db[NB NOTA_C_QTY+F],0))</f>
        <v/>
      </c>
      <c r="AV1140" s="55" t="str">
        <f ca="1">IF(NOTA[[#This Row],[NB NOTA_C_QTY]]="","",ROW()-2)</f>
        <v/>
      </c>
    </row>
    <row r="1141" spans="1:48" ht="20.100000000000001" customHeight="1" x14ac:dyDescent="0.25">
      <c r="A1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39" t="str">
        <f>IF(NOTA[[#This Row],[ID_P]]="","",MATCH(NOTA[[#This Row],[ID_P]],[1]!B_MSK[N_ID],0))</f>
        <v/>
      </c>
      <c r="D1141" s="39" t="str">
        <f ca="1">IF(NOTA[[#This Row],[NAMA BARANG]]="","",INDEX(NOTA[ID],MATCH(,INDIRECT(ADDRESS(ROW(NOTA[ID]),COLUMN(NOTA[ID]))&amp;":"&amp;ADDRESS(ROW(),COLUMN(NOTA[ID]))),-1)))</f>
        <v/>
      </c>
      <c r="E1141" s="47"/>
      <c r="H1141" s="48"/>
      <c r="N1141" s="39"/>
      <c r="Q1141" s="43"/>
      <c r="R1141" s="49"/>
      <c r="S1141" s="50"/>
      <c r="U1141" s="51"/>
      <c r="V1141" s="46"/>
      <c r="W1141" s="51" t="str">
        <f>IF(NOTA[[#This Row],[HARGA/ CTN]]="",NOTA[[#This Row],[JUMLAH_H]],NOTA[[#This Row],[HARGA/ CTN]]*IF(NOTA[[#This Row],[C]]="",0,NOTA[[#This Row],[C]]))</f>
        <v/>
      </c>
      <c r="X1141" s="51" t="str">
        <f>IF(NOTA[[#This Row],[JUMLAH]]="","",NOTA[[#This Row],[JUMLAH]]*NOTA[[#This Row],[DISC 1]])</f>
        <v/>
      </c>
      <c r="Y1141" s="51" t="str">
        <f>IF(NOTA[[#This Row],[JUMLAH]]="","",(NOTA[[#This Row],[JUMLAH]]-NOTA[[#This Row],[DISC 1-]])*NOTA[[#This Row],[DISC 2]])</f>
        <v/>
      </c>
      <c r="Z1141" s="51" t="str">
        <f>IF(NOTA[[#This Row],[JUMLAH]]="","",NOTA[[#This Row],[DISC 1-]]+NOTA[[#This Row],[DISC 2-]])</f>
        <v/>
      </c>
      <c r="AA1141" s="51" t="str">
        <f>IF(NOTA[[#This Row],[JUMLAH]]="","",NOTA[[#This Row],[JUMLAH]]-NOTA[[#This Row],[DISC]])</f>
        <v/>
      </c>
      <c r="AB1141" s="51"/>
      <c r="AC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51" t="str">
        <f>IF(OR(NOTA[[#This Row],[QTY]]="",NOTA[[#This Row],[HARGA SATUAN]]="",),"",NOTA[[#This Row],[QTY]]*NOTA[[#This Row],[HARGA SATUAN]])</f>
        <v/>
      </c>
      <c r="AG1141" s="40" t="str">
        <f ca="1">IF(NOTA[ID_H]="","",INDEX(NOTA[TANGGAL],MATCH(,INDIRECT(ADDRESS(ROW(NOTA[TANGGAL]),COLUMN(NOTA[TANGGAL]))&amp;":"&amp;ADDRESS(ROW(),COLUMN(NOTA[TANGGAL]))),-1)))</f>
        <v/>
      </c>
      <c r="AH1141" s="42" t="str">
        <f ca="1">IF(NOTA[[#This Row],[NAMA BARANG]]="","",INDEX(NOTA[SUPPLIER],MATCH(,INDIRECT(ADDRESS(ROW(NOTA[ID]),COLUMN(NOTA[ID]))&amp;":"&amp;ADDRESS(ROW(),COLUMN(NOTA[ID]))),-1)))</f>
        <v/>
      </c>
      <c r="AI1141" s="42" t="str">
        <f ca="1">IF(NOTA[[#This Row],[ID_H]]="","",IF(NOTA[[#This Row],[FAKTUR]]="",INDIRECT(ADDRESS(ROW()-1,COLUMN())),NOTA[[#This Row],[FAKTUR]]))</f>
        <v/>
      </c>
      <c r="AJ1141" s="39" t="str">
        <f ca="1">IF(NOTA[[#This Row],[ID]]="","",COUNTIF(NOTA[ID_H],NOTA[[#This Row],[ID_H]]))</f>
        <v/>
      </c>
      <c r="AK1141" s="39" t="str">
        <f ca="1">IF(NOTA[[#This Row],[TGL.NOTA]]="",IF(NOTA[[#This Row],[SUPPLIER_H]]="","",AK1140),MONTH(NOTA[[#This Row],[TGL.NOTA]]))</f>
        <v/>
      </c>
      <c r="AL1141" s="39" t="str">
        <f>LOWER(SUBSTITUTE(SUBSTITUTE(SUBSTITUTE(SUBSTITUTE(SUBSTITUTE(SUBSTITUTE(SUBSTITUTE(SUBSTITUTE(SUBSTITUTE(NOTA[NAMA BARANG]," ",),".",""),"-",""),"(",""),")",""),",",""),"/",""),"""",""),"+",""))</f>
        <v/>
      </c>
      <c r="AM1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39" t="str">
        <f>IF(NOTA[[#This Row],[CONCAT4]]="","",_xlfn.IFNA(MATCH(NOTA[[#This Row],[CONCAT4]],[2]!RAW[CONCAT_H],0),FALSE))</f>
        <v/>
      </c>
      <c r="AQ1141" s="39" t="str">
        <f>IF(NOTA[[#This Row],[CONCAT1]]="","",MATCH(NOTA[[#This Row],[CONCAT1]],[3]!db[NB NOTA_C],0))</f>
        <v/>
      </c>
      <c r="AR1141" s="39" t="str">
        <f>IF(NOTA[[#This Row],[QTY/ CTN]]="","",TRUE)</f>
        <v/>
      </c>
      <c r="AS1141" s="39" t="str">
        <f ca="1">IF(NOTA[[#This Row],[ID_H]]="","",IF(NOTA[[#This Row],[Column3]]=TRUE,NOTA[[#This Row],[QTY/ CTN]],INDEX([3]!db[QTY/ CTN],NOTA[[#This Row],[//DB]])))</f>
        <v/>
      </c>
      <c r="AT1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1" s="39" t="str">
        <f ca="1">IF(NOTA[[#This Row],[ID_H]]="","",MATCH(NOTA[[#This Row],[NB NOTA_C_QTY]],[4]!db[NB NOTA_C_QTY+F],0))</f>
        <v/>
      </c>
      <c r="AV1141" s="55" t="str">
        <f ca="1">IF(NOTA[[#This Row],[NB NOTA_C_QTY]]="","",ROW()-2)</f>
        <v/>
      </c>
    </row>
    <row r="1142" spans="1:48" ht="20.100000000000001" customHeight="1" x14ac:dyDescent="0.25">
      <c r="A1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2" s="39" t="str">
        <f>IF(NOTA[[#This Row],[ID_P]]="","",MATCH(NOTA[[#This Row],[ID_P]],[1]!B_MSK[N_ID],0))</f>
        <v/>
      </c>
      <c r="D1142" s="39" t="str">
        <f ca="1">IF(NOTA[[#This Row],[NAMA BARANG]]="","",INDEX(NOTA[ID],MATCH(,INDIRECT(ADDRESS(ROW(NOTA[ID]),COLUMN(NOTA[ID]))&amp;":"&amp;ADDRESS(ROW(),COLUMN(NOTA[ID]))),-1)))</f>
        <v/>
      </c>
      <c r="E1142" s="47"/>
      <c r="H1142" s="48"/>
      <c r="N1142" s="39"/>
      <c r="Q1142" s="43"/>
      <c r="R1142" s="49"/>
      <c r="S1142" s="50"/>
      <c r="U1142" s="51"/>
      <c r="V1142" s="46"/>
      <c r="W1142" s="51" t="str">
        <f>IF(NOTA[[#This Row],[HARGA/ CTN]]="",NOTA[[#This Row],[JUMLAH_H]],NOTA[[#This Row],[HARGA/ CTN]]*IF(NOTA[[#This Row],[C]]="",0,NOTA[[#This Row],[C]]))</f>
        <v/>
      </c>
      <c r="X1142" s="51" t="str">
        <f>IF(NOTA[[#This Row],[JUMLAH]]="","",NOTA[[#This Row],[JUMLAH]]*NOTA[[#This Row],[DISC 1]])</f>
        <v/>
      </c>
      <c r="Y1142" s="51" t="str">
        <f>IF(NOTA[[#This Row],[JUMLAH]]="","",(NOTA[[#This Row],[JUMLAH]]-NOTA[[#This Row],[DISC 1-]])*NOTA[[#This Row],[DISC 2]])</f>
        <v/>
      </c>
      <c r="Z1142" s="51" t="str">
        <f>IF(NOTA[[#This Row],[JUMLAH]]="","",NOTA[[#This Row],[DISC 1-]]+NOTA[[#This Row],[DISC 2-]])</f>
        <v/>
      </c>
      <c r="AA1142" s="51" t="str">
        <f>IF(NOTA[[#This Row],[JUMLAH]]="","",NOTA[[#This Row],[JUMLAH]]-NOTA[[#This Row],[DISC]])</f>
        <v/>
      </c>
      <c r="AB1142" s="51"/>
      <c r="AC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2" s="51" t="str">
        <f>IF(OR(NOTA[[#This Row],[QTY]]="",NOTA[[#This Row],[HARGA SATUAN]]="",),"",NOTA[[#This Row],[QTY]]*NOTA[[#This Row],[HARGA SATUAN]])</f>
        <v/>
      </c>
      <c r="AG1142" s="40" t="str">
        <f ca="1">IF(NOTA[ID_H]="","",INDEX(NOTA[TANGGAL],MATCH(,INDIRECT(ADDRESS(ROW(NOTA[TANGGAL]),COLUMN(NOTA[TANGGAL]))&amp;":"&amp;ADDRESS(ROW(),COLUMN(NOTA[TANGGAL]))),-1)))</f>
        <v/>
      </c>
      <c r="AH1142" s="42" t="str">
        <f ca="1">IF(NOTA[[#This Row],[NAMA BARANG]]="","",INDEX(NOTA[SUPPLIER],MATCH(,INDIRECT(ADDRESS(ROW(NOTA[ID]),COLUMN(NOTA[ID]))&amp;":"&amp;ADDRESS(ROW(),COLUMN(NOTA[ID]))),-1)))</f>
        <v/>
      </c>
      <c r="AI1142" s="42" t="str">
        <f ca="1">IF(NOTA[[#This Row],[ID_H]]="","",IF(NOTA[[#This Row],[FAKTUR]]="",INDIRECT(ADDRESS(ROW()-1,COLUMN())),NOTA[[#This Row],[FAKTUR]]))</f>
        <v/>
      </c>
      <c r="AJ1142" s="39" t="str">
        <f ca="1">IF(NOTA[[#This Row],[ID]]="","",COUNTIF(NOTA[ID_H],NOTA[[#This Row],[ID_H]]))</f>
        <v/>
      </c>
      <c r="AK1142" s="39" t="str">
        <f ca="1">IF(NOTA[[#This Row],[TGL.NOTA]]="",IF(NOTA[[#This Row],[SUPPLIER_H]]="","",AK1141),MONTH(NOTA[[#This Row],[TGL.NOTA]]))</f>
        <v/>
      </c>
      <c r="AL1142" s="39" t="str">
        <f>LOWER(SUBSTITUTE(SUBSTITUTE(SUBSTITUTE(SUBSTITUTE(SUBSTITUTE(SUBSTITUTE(SUBSTITUTE(SUBSTITUTE(SUBSTITUTE(NOTA[NAMA BARANG]," ",),".",""),"-",""),"(",""),")",""),",",""),"/",""),"""",""),"+",""))</f>
        <v/>
      </c>
      <c r="AM1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2" s="39" t="str">
        <f>IF(NOTA[[#This Row],[CONCAT4]]="","",_xlfn.IFNA(MATCH(NOTA[[#This Row],[CONCAT4]],[2]!RAW[CONCAT_H],0),FALSE))</f>
        <v/>
      </c>
      <c r="AQ1142" s="39" t="str">
        <f>IF(NOTA[[#This Row],[CONCAT1]]="","",MATCH(NOTA[[#This Row],[CONCAT1]],[3]!db[NB NOTA_C],0))</f>
        <v/>
      </c>
      <c r="AR1142" s="39" t="str">
        <f>IF(NOTA[[#This Row],[QTY/ CTN]]="","",TRUE)</f>
        <v/>
      </c>
      <c r="AS1142" s="39" t="str">
        <f ca="1">IF(NOTA[[#This Row],[ID_H]]="","",IF(NOTA[[#This Row],[Column3]]=TRUE,NOTA[[#This Row],[QTY/ CTN]],INDEX([3]!db[QTY/ CTN],NOTA[[#This Row],[//DB]])))</f>
        <v/>
      </c>
      <c r="AT1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2" s="39" t="str">
        <f ca="1">IF(NOTA[[#This Row],[ID_H]]="","",MATCH(NOTA[[#This Row],[NB NOTA_C_QTY]],[4]!db[NB NOTA_C_QTY+F],0))</f>
        <v/>
      </c>
      <c r="AV1142" s="55" t="str">
        <f ca="1">IF(NOTA[[#This Row],[NB NOTA_C_QTY]]="","",ROW()-2)</f>
        <v/>
      </c>
    </row>
    <row r="1143" spans="1:48" ht="20.100000000000001" customHeight="1" x14ac:dyDescent="0.25">
      <c r="A1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39" t="str">
        <f>IF(NOTA[[#This Row],[ID_P]]="","",MATCH(NOTA[[#This Row],[ID_P]],[1]!B_MSK[N_ID],0))</f>
        <v/>
      </c>
      <c r="D1143" s="39" t="str">
        <f ca="1">IF(NOTA[[#This Row],[NAMA BARANG]]="","",INDEX(NOTA[ID],MATCH(,INDIRECT(ADDRESS(ROW(NOTA[ID]),COLUMN(NOTA[ID]))&amp;":"&amp;ADDRESS(ROW(),COLUMN(NOTA[ID]))),-1)))</f>
        <v/>
      </c>
      <c r="E1143" s="47"/>
      <c r="H1143" s="48"/>
      <c r="N1143" s="39"/>
      <c r="Q1143" s="43"/>
      <c r="R1143" s="49"/>
      <c r="S1143" s="50"/>
      <c r="U1143" s="51"/>
      <c r="V1143" s="46"/>
      <c r="W1143" s="51" t="str">
        <f>IF(NOTA[[#This Row],[HARGA/ CTN]]="",NOTA[[#This Row],[JUMLAH_H]],NOTA[[#This Row],[HARGA/ CTN]]*IF(NOTA[[#This Row],[C]]="",0,NOTA[[#This Row],[C]]))</f>
        <v/>
      </c>
      <c r="X1143" s="51" t="str">
        <f>IF(NOTA[[#This Row],[JUMLAH]]="","",NOTA[[#This Row],[JUMLAH]]*NOTA[[#This Row],[DISC 1]])</f>
        <v/>
      </c>
      <c r="Y1143" s="51" t="str">
        <f>IF(NOTA[[#This Row],[JUMLAH]]="","",(NOTA[[#This Row],[JUMLAH]]-NOTA[[#This Row],[DISC 1-]])*NOTA[[#This Row],[DISC 2]])</f>
        <v/>
      </c>
      <c r="Z1143" s="51" t="str">
        <f>IF(NOTA[[#This Row],[JUMLAH]]="","",NOTA[[#This Row],[DISC 1-]]+NOTA[[#This Row],[DISC 2-]])</f>
        <v/>
      </c>
      <c r="AA1143" s="51" t="str">
        <f>IF(NOTA[[#This Row],[JUMLAH]]="","",NOTA[[#This Row],[JUMLAH]]-NOTA[[#This Row],[DISC]])</f>
        <v/>
      </c>
      <c r="AB1143" s="51"/>
      <c r="AC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51" t="str">
        <f>IF(OR(NOTA[[#This Row],[QTY]]="",NOTA[[#This Row],[HARGA SATUAN]]="",),"",NOTA[[#This Row],[QTY]]*NOTA[[#This Row],[HARGA SATUAN]])</f>
        <v/>
      </c>
      <c r="AG1143" s="40" t="str">
        <f ca="1">IF(NOTA[ID_H]="","",INDEX(NOTA[TANGGAL],MATCH(,INDIRECT(ADDRESS(ROW(NOTA[TANGGAL]),COLUMN(NOTA[TANGGAL]))&amp;":"&amp;ADDRESS(ROW(),COLUMN(NOTA[TANGGAL]))),-1)))</f>
        <v/>
      </c>
      <c r="AH1143" s="42" t="str">
        <f ca="1">IF(NOTA[[#This Row],[NAMA BARANG]]="","",INDEX(NOTA[SUPPLIER],MATCH(,INDIRECT(ADDRESS(ROW(NOTA[ID]),COLUMN(NOTA[ID]))&amp;":"&amp;ADDRESS(ROW(),COLUMN(NOTA[ID]))),-1)))</f>
        <v/>
      </c>
      <c r="AI1143" s="42" t="str">
        <f ca="1">IF(NOTA[[#This Row],[ID_H]]="","",IF(NOTA[[#This Row],[FAKTUR]]="",INDIRECT(ADDRESS(ROW()-1,COLUMN())),NOTA[[#This Row],[FAKTUR]]))</f>
        <v/>
      </c>
      <c r="AJ1143" s="39" t="str">
        <f ca="1">IF(NOTA[[#This Row],[ID]]="","",COUNTIF(NOTA[ID_H],NOTA[[#This Row],[ID_H]]))</f>
        <v/>
      </c>
      <c r="AK1143" s="39" t="str">
        <f ca="1">IF(NOTA[[#This Row],[TGL.NOTA]]="",IF(NOTA[[#This Row],[SUPPLIER_H]]="","",AK1142),MONTH(NOTA[[#This Row],[TGL.NOTA]]))</f>
        <v/>
      </c>
      <c r="AL1143" s="39" t="str">
        <f>LOWER(SUBSTITUTE(SUBSTITUTE(SUBSTITUTE(SUBSTITUTE(SUBSTITUTE(SUBSTITUTE(SUBSTITUTE(SUBSTITUTE(SUBSTITUTE(NOTA[NAMA BARANG]," ",),".",""),"-",""),"(",""),")",""),",",""),"/",""),"""",""),"+",""))</f>
        <v/>
      </c>
      <c r="AM1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39" t="str">
        <f>IF(NOTA[[#This Row],[CONCAT4]]="","",_xlfn.IFNA(MATCH(NOTA[[#This Row],[CONCAT4]],[2]!RAW[CONCAT_H],0),FALSE))</f>
        <v/>
      </c>
      <c r="AQ1143" s="39" t="str">
        <f>IF(NOTA[[#This Row],[CONCAT1]]="","",MATCH(NOTA[[#This Row],[CONCAT1]],[3]!db[NB NOTA_C],0))</f>
        <v/>
      </c>
      <c r="AR1143" s="39" t="str">
        <f>IF(NOTA[[#This Row],[QTY/ CTN]]="","",TRUE)</f>
        <v/>
      </c>
      <c r="AS1143" s="39" t="str">
        <f ca="1">IF(NOTA[[#This Row],[ID_H]]="","",IF(NOTA[[#This Row],[Column3]]=TRUE,NOTA[[#This Row],[QTY/ CTN]],INDEX([3]!db[QTY/ CTN],NOTA[[#This Row],[//DB]])))</f>
        <v/>
      </c>
      <c r="AT1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3" s="39" t="str">
        <f ca="1">IF(NOTA[[#This Row],[ID_H]]="","",MATCH(NOTA[[#This Row],[NB NOTA_C_QTY]],[4]!db[NB NOTA_C_QTY+F],0))</f>
        <v/>
      </c>
      <c r="AV1143" s="55" t="str">
        <f ca="1">IF(NOTA[[#This Row],[NB NOTA_C_QTY]]="","",ROW()-2)</f>
        <v/>
      </c>
    </row>
    <row r="1144" spans="1:48" ht="20.100000000000001" customHeight="1" x14ac:dyDescent="0.25">
      <c r="A1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4" s="39" t="str">
        <f>IF(NOTA[[#This Row],[ID_P]]="","",MATCH(NOTA[[#This Row],[ID_P]],[1]!B_MSK[N_ID],0))</f>
        <v/>
      </c>
      <c r="D1144" s="39" t="str">
        <f ca="1">IF(NOTA[[#This Row],[NAMA BARANG]]="","",INDEX(NOTA[ID],MATCH(,INDIRECT(ADDRESS(ROW(NOTA[ID]),COLUMN(NOTA[ID]))&amp;":"&amp;ADDRESS(ROW(),COLUMN(NOTA[ID]))),-1)))</f>
        <v/>
      </c>
      <c r="E1144" s="47"/>
      <c r="H1144" s="48"/>
      <c r="N1144" s="39"/>
      <c r="Q1144" s="43"/>
      <c r="R1144" s="49"/>
      <c r="S1144" s="50"/>
      <c r="U1144" s="51"/>
      <c r="V1144" s="46"/>
      <c r="W1144" s="51" t="str">
        <f>IF(NOTA[[#This Row],[HARGA/ CTN]]="",NOTA[[#This Row],[JUMLAH_H]],NOTA[[#This Row],[HARGA/ CTN]]*IF(NOTA[[#This Row],[C]]="",0,NOTA[[#This Row],[C]]))</f>
        <v/>
      </c>
      <c r="X1144" s="51" t="str">
        <f>IF(NOTA[[#This Row],[JUMLAH]]="","",NOTA[[#This Row],[JUMLAH]]*NOTA[[#This Row],[DISC 1]])</f>
        <v/>
      </c>
      <c r="Y1144" s="51" t="str">
        <f>IF(NOTA[[#This Row],[JUMLAH]]="","",(NOTA[[#This Row],[JUMLAH]]-NOTA[[#This Row],[DISC 1-]])*NOTA[[#This Row],[DISC 2]])</f>
        <v/>
      </c>
      <c r="Z1144" s="51" t="str">
        <f>IF(NOTA[[#This Row],[JUMLAH]]="","",NOTA[[#This Row],[DISC 1-]]+NOTA[[#This Row],[DISC 2-]])</f>
        <v/>
      </c>
      <c r="AA1144" s="51" t="str">
        <f>IF(NOTA[[#This Row],[JUMLAH]]="","",NOTA[[#This Row],[JUMLAH]]-NOTA[[#This Row],[DISC]])</f>
        <v/>
      </c>
      <c r="AB1144" s="51"/>
      <c r="AC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4" s="51" t="str">
        <f>IF(OR(NOTA[[#This Row],[QTY]]="",NOTA[[#This Row],[HARGA SATUAN]]="",),"",NOTA[[#This Row],[QTY]]*NOTA[[#This Row],[HARGA SATUAN]])</f>
        <v/>
      </c>
      <c r="AG1144" s="40" t="str">
        <f ca="1">IF(NOTA[ID_H]="","",INDEX(NOTA[TANGGAL],MATCH(,INDIRECT(ADDRESS(ROW(NOTA[TANGGAL]),COLUMN(NOTA[TANGGAL]))&amp;":"&amp;ADDRESS(ROW(),COLUMN(NOTA[TANGGAL]))),-1)))</f>
        <v/>
      </c>
      <c r="AH1144" s="42" t="str">
        <f ca="1">IF(NOTA[[#This Row],[NAMA BARANG]]="","",INDEX(NOTA[SUPPLIER],MATCH(,INDIRECT(ADDRESS(ROW(NOTA[ID]),COLUMN(NOTA[ID]))&amp;":"&amp;ADDRESS(ROW(),COLUMN(NOTA[ID]))),-1)))</f>
        <v/>
      </c>
      <c r="AI1144" s="42" t="str">
        <f ca="1">IF(NOTA[[#This Row],[ID_H]]="","",IF(NOTA[[#This Row],[FAKTUR]]="",INDIRECT(ADDRESS(ROW()-1,COLUMN())),NOTA[[#This Row],[FAKTUR]]))</f>
        <v/>
      </c>
      <c r="AJ1144" s="39" t="str">
        <f ca="1">IF(NOTA[[#This Row],[ID]]="","",COUNTIF(NOTA[ID_H],NOTA[[#This Row],[ID_H]]))</f>
        <v/>
      </c>
      <c r="AK1144" s="39" t="str">
        <f ca="1">IF(NOTA[[#This Row],[TGL.NOTA]]="",IF(NOTA[[#This Row],[SUPPLIER_H]]="","",AK1143),MONTH(NOTA[[#This Row],[TGL.NOTA]]))</f>
        <v/>
      </c>
      <c r="AL1144" s="39" t="str">
        <f>LOWER(SUBSTITUTE(SUBSTITUTE(SUBSTITUTE(SUBSTITUTE(SUBSTITUTE(SUBSTITUTE(SUBSTITUTE(SUBSTITUTE(SUBSTITUTE(NOTA[NAMA BARANG]," ",),".",""),"-",""),"(",""),")",""),",",""),"/",""),"""",""),"+",""))</f>
        <v/>
      </c>
      <c r="AM1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4" s="39" t="str">
        <f>IF(NOTA[[#This Row],[CONCAT4]]="","",_xlfn.IFNA(MATCH(NOTA[[#This Row],[CONCAT4]],[2]!RAW[CONCAT_H],0),FALSE))</f>
        <v/>
      </c>
      <c r="AQ1144" s="39" t="str">
        <f>IF(NOTA[[#This Row],[CONCAT1]]="","",MATCH(NOTA[[#This Row],[CONCAT1]],[3]!db[NB NOTA_C],0))</f>
        <v/>
      </c>
      <c r="AR1144" s="39" t="str">
        <f>IF(NOTA[[#This Row],[QTY/ CTN]]="","",TRUE)</f>
        <v/>
      </c>
      <c r="AS1144" s="39" t="str">
        <f ca="1">IF(NOTA[[#This Row],[ID_H]]="","",IF(NOTA[[#This Row],[Column3]]=TRUE,NOTA[[#This Row],[QTY/ CTN]],INDEX([3]!db[QTY/ CTN],NOTA[[#This Row],[//DB]])))</f>
        <v/>
      </c>
      <c r="AT1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4" s="39" t="str">
        <f ca="1">IF(NOTA[[#This Row],[ID_H]]="","",MATCH(NOTA[[#This Row],[NB NOTA_C_QTY]],[4]!db[NB NOTA_C_QTY+F],0))</f>
        <v/>
      </c>
      <c r="AV1144" s="55" t="str">
        <f ca="1">IF(NOTA[[#This Row],[NB NOTA_C_QTY]]="","",ROW()-2)</f>
        <v/>
      </c>
    </row>
    <row r="1145" spans="1:48" ht="20.100000000000001" customHeight="1" x14ac:dyDescent="0.25">
      <c r="A1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39" t="str">
        <f>IF(NOTA[[#This Row],[ID_P]]="","",MATCH(NOTA[[#This Row],[ID_P]],[1]!B_MSK[N_ID],0))</f>
        <v/>
      </c>
      <c r="D1145" s="39" t="str">
        <f ca="1">IF(NOTA[[#This Row],[NAMA BARANG]]="","",INDEX(NOTA[ID],MATCH(,INDIRECT(ADDRESS(ROW(NOTA[ID]),COLUMN(NOTA[ID]))&amp;":"&amp;ADDRESS(ROW(),COLUMN(NOTA[ID]))),-1)))</f>
        <v/>
      </c>
      <c r="E1145" s="47"/>
      <c r="H1145" s="48"/>
      <c r="N1145" s="39"/>
      <c r="Q1145" s="43"/>
      <c r="R1145" s="49"/>
      <c r="S1145" s="50"/>
      <c r="U1145" s="51"/>
      <c r="V1145" s="46"/>
      <c r="W1145" s="51" t="str">
        <f>IF(NOTA[[#This Row],[HARGA/ CTN]]="",NOTA[[#This Row],[JUMLAH_H]],NOTA[[#This Row],[HARGA/ CTN]]*IF(NOTA[[#This Row],[C]]="",0,NOTA[[#This Row],[C]]))</f>
        <v/>
      </c>
      <c r="X1145" s="51" t="str">
        <f>IF(NOTA[[#This Row],[JUMLAH]]="","",NOTA[[#This Row],[JUMLAH]]*NOTA[[#This Row],[DISC 1]])</f>
        <v/>
      </c>
      <c r="Y1145" s="51" t="str">
        <f>IF(NOTA[[#This Row],[JUMLAH]]="","",(NOTA[[#This Row],[JUMLAH]]-NOTA[[#This Row],[DISC 1-]])*NOTA[[#This Row],[DISC 2]])</f>
        <v/>
      </c>
      <c r="Z1145" s="51" t="str">
        <f>IF(NOTA[[#This Row],[JUMLAH]]="","",NOTA[[#This Row],[DISC 1-]]+NOTA[[#This Row],[DISC 2-]])</f>
        <v/>
      </c>
      <c r="AA1145" s="51" t="str">
        <f>IF(NOTA[[#This Row],[JUMLAH]]="","",NOTA[[#This Row],[JUMLAH]]-NOTA[[#This Row],[DISC]])</f>
        <v/>
      </c>
      <c r="AB1145" s="51"/>
      <c r="AC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5" s="51" t="str">
        <f>IF(OR(NOTA[[#This Row],[QTY]]="",NOTA[[#This Row],[HARGA SATUAN]]="",),"",NOTA[[#This Row],[QTY]]*NOTA[[#This Row],[HARGA SATUAN]])</f>
        <v/>
      </c>
      <c r="AG1145" s="40" t="str">
        <f ca="1">IF(NOTA[ID_H]="","",INDEX(NOTA[TANGGAL],MATCH(,INDIRECT(ADDRESS(ROW(NOTA[TANGGAL]),COLUMN(NOTA[TANGGAL]))&amp;":"&amp;ADDRESS(ROW(),COLUMN(NOTA[TANGGAL]))),-1)))</f>
        <v/>
      </c>
      <c r="AH1145" s="42" t="str">
        <f ca="1">IF(NOTA[[#This Row],[NAMA BARANG]]="","",INDEX(NOTA[SUPPLIER],MATCH(,INDIRECT(ADDRESS(ROW(NOTA[ID]),COLUMN(NOTA[ID]))&amp;":"&amp;ADDRESS(ROW(),COLUMN(NOTA[ID]))),-1)))</f>
        <v/>
      </c>
      <c r="AI1145" s="42" t="str">
        <f ca="1">IF(NOTA[[#This Row],[ID_H]]="","",IF(NOTA[[#This Row],[FAKTUR]]="",INDIRECT(ADDRESS(ROW()-1,COLUMN())),NOTA[[#This Row],[FAKTUR]]))</f>
        <v/>
      </c>
      <c r="AJ1145" s="39" t="str">
        <f ca="1">IF(NOTA[[#This Row],[ID]]="","",COUNTIF(NOTA[ID_H],NOTA[[#This Row],[ID_H]]))</f>
        <v/>
      </c>
      <c r="AK1145" s="39" t="str">
        <f ca="1">IF(NOTA[[#This Row],[TGL.NOTA]]="",IF(NOTA[[#This Row],[SUPPLIER_H]]="","",AK1144),MONTH(NOTA[[#This Row],[TGL.NOTA]]))</f>
        <v/>
      </c>
      <c r="AL1145" s="39" t="str">
        <f>LOWER(SUBSTITUTE(SUBSTITUTE(SUBSTITUTE(SUBSTITUTE(SUBSTITUTE(SUBSTITUTE(SUBSTITUTE(SUBSTITUTE(SUBSTITUTE(NOTA[NAMA BARANG]," ",),".",""),"-",""),"(",""),")",""),",",""),"/",""),"""",""),"+",""))</f>
        <v/>
      </c>
      <c r="AM1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39" t="str">
        <f>IF(NOTA[[#This Row],[CONCAT4]]="","",_xlfn.IFNA(MATCH(NOTA[[#This Row],[CONCAT4]],[2]!RAW[CONCAT_H],0),FALSE))</f>
        <v/>
      </c>
      <c r="AQ1145" s="39" t="str">
        <f>IF(NOTA[[#This Row],[CONCAT1]]="","",MATCH(NOTA[[#This Row],[CONCAT1]],[3]!db[NB NOTA_C],0))</f>
        <v/>
      </c>
      <c r="AR1145" s="39" t="str">
        <f>IF(NOTA[[#This Row],[QTY/ CTN]]="","",TRUE)</f>
        <v/>
      </c>
      <c r="AS1145" s="39" t="str">
        <f ca="1">IF(NOTA[[#This Row],[ID_H]]="","",IF(NOTA[[#This Row],[Column3]]=TRUE,NOTA[[#This Row],[QTY/ CTN]],INDEX([3]!db[QTY/ CTN],NOTA[[#This Row],[//DB]])))</f>
        <v/>
      </c>
      <c r="AT1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5" s="39" t="str">
        <f ca="1">IF(NOTA[[#This Row],[ID_H]]="","",MATCH(NOTA[[#This Row],[NB NOTA_C_QTY]],[4]!db[NB NOTA_C_QTY+F],0))</f>
        <v/>
      </c>
      <c r="AV1145" s="55" t="str">
        <f ca="1">IF(NOTA[[#This Row],[NB NOTA_C_QTY]]="","",ROW()-2)</f>
        <v/>
      </c>
    </row>
    <row r="1146" spans="1:48" ht="20.100000000000001" customHeight="1" x14ac:dyDescent="0.25">
      <c r="A11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39" t="str">
        <f>IF(NOTA[[#This Row],[ID_P]]="","",MATCH(NOTA[[#This Row],[ID_P]],[1]!B_MSK[N_ID],0))</f>
        <v/>
      </c>
      <c r="D1146" s="39" t="str">
        <f ca="1">IF(NOTA[[#This Row],[NAMA BARANG]]="","",INDEX(NOTA[ID],MATCH(,INDIRECT(ADDRESS(ROW(NOTA[ID]),COLUMN(NOTA[ID]))&amp;":"&amp;ADDRESS(ROW(),COLUMN(NOTA[ID]))),-1)))</f>
        <v/>
      </c>
      <c r="E1146" s="47"/>
      <c r="H1146" s="48"/>
      <c r="N1146" s="39"/>
      <c r="Q1146" s="43"/>
      <c r="R1146" s="49"/>
      <c r="S1146" s="50"/>
      <c r="U1146" s="51"/>
      <c r="V1146" s="46"/>
      <c r="W1146" s="51" t="str">
        <f>IF(NOTA[[#This Row],[HARGA/ CTN]]="",NOTA[[#This Row],[JUMLAH_H]],NOTA[[#This Row],[HARGA/ CTN]]*IF(NOTA[[#This Row],[C]]="",0,NOTA[[#This Row],[C]]))</f>
        <v/>
      </c>
      <c r="X1146" s="51" t="str">
        <f>IF(NOTA[[#This Row],[JUMLAH]]="","",NOTA[[#This Row],[JUMLAH]]*NOTA[[#This Row],[DISC 1]])</f>
        <v/>
      </c>
      <c r="Y1146" s="51" t="str">
        <f>IF(NOTA[[#This Row],[JUMLAH]]="","",(NOTA[[#This Row],[JUMLAH]]-NOTA[[#This Row],[DISC 1-]])*NOTA[[#This Row],[DISC 2]])</f>
        <v/>
      </c>
      <c r="Z1146" s="51" t="str">
        <f>IF(NOTA[[#This Row],[JUMLAH]]="","",NOTA[[#This Row],[DISC 1-]]+NOTA[[#This Row],[DISC 2-]])</f>
        <v/>
      </c>
      <c r="AA1146" s="51" t="str">
        <f>IF(NOTA[[#This Row],[JUMLAH]]="","",NOTA[[#This Row],[JUMLAH]]-NOTA[[#This Row],[DISC]])</f>
        <v/>
      </c>
      <c r="AB1146" s="51"/>
      <c r="AC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6" s="51" t="str">
        <f>IF(OR(NOTA[[#This Row],[QTY]]="",NOTA[[#This Row],[HARGA SATUAN]]="",),"",NOTA[[#This Row],[QTY]]*NOTA[[#This Row],[HARGA SATUAN]])</f>
        <v/>
      </c>
      <c r="AG1146" s="40" t="str">
        <f ca="1">IF(NOTA[ID_H]="","",INDEX(NOTA[TANGGAL],MATCH(,INDIRECT(ADDRESS(ROW(NOTA[TANGGAL]),COLUMN(NOTA[TANGGAL]))&amp;":"&amp;ADDRESS(ROW(),COLUMN(NOTA[TANGGAL]))),-1)))</f>
        <v/>
      </c>
      <c r="AH1146" s="42" t="str">
        <f ca="1">IF(NOTA[[#This Row],[NAMA BARANG]]="","",INDEX(NOTA[SUPPLIER],MATCH(,INDIRECT(ADDRESS(ROW(NOTA[ID]),COLUMN(NOTA[ID]))&amp;":"&amp;ADDRESS(ROW(),COLUMN(NOTA[ID]))),-1)))</f>
        <v/>
      </c>
      <c r="AI1146" s="42" t="str">
        <f ca="1">IF(NOTA[[#This Row],[ID_H]]="","",IF(NOTA[[#This Row],[FAKTUR]]="",INDIRECT(ADDRESS(ROW()-1,COLUMN())),NOTA[[#This Row],[FAKTUR]]))</f>
        <v/>
      </c>
      <c r="AJ1146" s="39" t="str">
        <f ca="1">IF(NOTA[[#This Row],[ID]]="","",COUNTIF(NOTA[ID_H],NOTA[[#This Row],[ID_H]]))</f>
        <v/>
      </c>
      <c r="AK1146" s="39" t="str">
        <f ca="1">IF(NOTA[[#This Row],[TGL.NOTA]]="",IF(NOTA[[#This Row],[SUPPLIER_H]]="","",AK1145),MONTH(NOTA[[#This Row],[TGL.NOTA]]))</f>
        <v/>
      </c>
      <c r="AL1146" s="39" t="str">
        <f>LOWER(SUBSTITUTE(SUBSTITUTE(SUBSTITUTE(SUBSTITUTE(SUBSTITUTE(SUBSTITUTE(SUBSTITUTE(SUBSTITUTE(SUBSTITUTE(NOTA[NAMA BARANG]," ",),".",""),"-",""),"(",""),")",""),",",""),"/",""),"""",""),"+",""))</f>
        <v/>
      </c>
      <c r="AM1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39" t="str">
        <f>IF(NOTA[[#This Row],[CONCAT4]]="","",_xlfn.IFNA(MATCH(NOTA[[#This Row],[CONCAT4]],[2]!RAW[CONCAT_H],0),FALSE))</f>
        <v/>
      </c>
      <c r="AQ1146" s="39" t="str">
        <f>IF(NOTA[[#This Row],[CONCAT1]]="","",MATCH(NOTA[[#This Row],[CONCAT1]],[3]!db[NB NOTA_C],0))</f>
        <v/>
      </c>
      <c r="AR1146" s="39" t="str">
        <f>IF(NOTA[[#This Row],[QTY/ CTN]]="","",TRUE)</f>
        <v/>
      </c>
      <c r="AS1146" s="39" t="str">
        <f ca="1">IF(NOTA[[#This Row],[ID_H]]="","",IF(NOTA[[#This Row],[Column3]]=TRUE,NOTA[[#This Row],[QTY/ CTN]],INDEX([3]!db[QTY/ CTN],NOTA[[#This Row],[//DB]])))</f>
        <v/>
      </c>
      <c r="AT1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6" s="39" t="str">
        <f ca="1">IF(NOTA[[#This Row],[ID_H]]="","",MATCH(NOTA[[#This Row],[NB NOTA_C_QTY]],[4]!db[NB NOTA_C_QTY+F],0))</f>
        <v/>
      </c>
      <c r="AV1146" s="55" t="str">
        <f ca="1">IF(NOTA[[#This Row],[NB NOTA_C_QTY]]="","",ROW()-2)</f>
        <v/>
      </c>
    </row>
    <row r="1147" spans="1:48" ht="20.100000000000001" customHeight="1" x14ac:dyDescent="0.25">
      <c r="A1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39" t="str">
        <f>IF(NOTA[[#This Row],[ID_P]]="","",MATCH(NOTA[[#This Row],[ID_P]],[1]!B_MSK[N_ID],0))</f>
        <v/>
      </c>
      <c r="D1147" s="39" t="str">
        <f ca="1">IF(NOTA[[#This Row],[NAMA BARANG]]="","",INDEX(NOTA[ID],MATCH(,INDIRECT(ADDRESS(ROW(NOTA[ID]),COLUMN(NOTA[ID]))&amp;":"&amp;ADDRESS(ROW(),COLUMN(NOTA[ID]))),-1)))</f>
        <v/>
      </c>
      <c r="E1147" s="47"/>
      <c r="H1147" s="48"/>
      <c r="N1147" s="39"/>
      <c r="Q1147" s="43"/>
      <c r="R1147" s="49"/>
      <c r="S1147" s="50"/>
      <c r="U1147" s="51"/>
      <c r="V1147" s="46"/>
      <c r="W1147" s="51" t="str">
        <f>IF(NOTA[[#This Row],[HARGA/ CTN]]="",NOTA[[#This Row],[JUMLAH_H]],NOTA[[#This Row],[HARGA/ CTN]]*IF(NOTA[[#This Row],[C]]="",0,NOTA[[#This Row],[C]]))</f>
        <v/>
      </c>
      <c r="X1147" s="51" t="str">
        <f>IF(NOTA[[#This Row],[JUMLAH]]="","",NOTA[[#This Row],[JUMLAH]]*NOTA[[#This Row],[DISC 1]])</f>
        <v/>
      </c>
      <c r="Y1147" s="51" t="str">
        <f>IF(NOTA[[#This Row],[JUMLAH]]="","",(NOTA[[#This Row],[JUMLAH]]-NOTA[[#This Row],[DISC 1-]])*NOTA[[#This Row],[DISC 2]])</f>
        <v/>
      </c>
      <c r="Z1147" s="51" t="str">
        <f>IF(NOTA[[#This Row],[JUMLAH]]="","",NOTA[[#This Row],[DISC 1-]]+NOTA[[#This Row],[DISC 2-]])</f>
        <v/>
      </c>
      <c r="AA1147" s="51" t="str">
        <f>IF(NOTA[[#This Row],[JUMLAH]]="","",NOTA[[#This Row],[JUMLAH]]-NOTA[[#This Row],[DISC]])</f>
        <v/>
      </c>
      <c r="AB1147" s="51"/>
      <c r="AC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7" s="51" t="str">
        <f>IF(OR(NOTA[[#This Row],[QTY]]="",NOTA[[#This Row],[HARGA SATUAN]]="",),"",NOTA[[#This Row],[QTY]]*NOTA[[#This Row],[HARGA SATUAN]])</f>
        <v/>
      </c>
      <c r="AG1147" s="40" t="str">
        <f ca="1">IF(NOTA[ID_H]="","",INDEX(NOTA[TANGGAL],MATCH(,INDIRECT(ADDRESS(ROW(NOTA[TANGGAL]),COLUMN(NOTA[TANGGAL]))&amp;":"&amp;ADDRESS(ROW(),COLUMN(NOTA[TANGGAL]))),-1)))</f>
        <v/>
      </c>
      <c r="AH1147" s="42" t="str">
        <f ca="1">IF(NOTA[[#This Row],[NAMA BARANG]]="","",INDEX(NOTA[SUPPLIER],MATCH(,INDIRECT(ADDRESS(ROW(NOTA[ID]),COLUMN(NOTA[ID]))&amp;":"&amp;ADDRESS(ROW(),COLUMN(NOTA[ID]))),-1)))</f>
        <v/>
      </c>
      <c r="AI1147" s="42" t="str">
        <f ca="1">IF(NOTA[[#This Row],[ID_H]]="","",IF(NOTA[[#This Row],[FAKTUR]]="",INDIRECT(ADDRESS(ROW()-1,COLUMN())),NOTA[[#This Row],[FAKTUR]]))</f>
        <v/>
      </c>
      <c r="AJ1147" s="39" t="str">
        <f ca="1">IF(NOTA[[#This Row],[ID]]="","",COUNTIF(NOTA[ID_H],NOTA[[#This Row],[ID_H]]))</f>
        <v/>
      </c>
      <c r="AK1147" s="39" t="str">
        <f ca="1">IF(NOTA[[#This Row],[TGL.NOTA]]="",IF(NOTA[[#This Row],[SUPPLIER_H]]="","",AK1146),MONTH(NOTA[[#This Row],[TGL.NOTA]]))</f>
        <v/>
      </c>
      <c r="AL1147" s="39" t="str">
        <f>LOWER(SUBSTITUTE(SUBSTITUTE(SUBSTITUTE(SUBSTITUTE(SUBSTITUTE(SUBSTITUTE(SUBSTITUTE(SUBSTITUTE(SUBSTITUTE(NOTA[NAMA BARANG]," ",),".",""),"-",""),"(",""),")",""),",",""),"/",""),"""",""),"+",""))</f>
        <v/>
      </c>
      <c r="AM1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39" t="str">
        <f>IF(NOTA[[#This Row],[CONCAT4]]="","",_xlfn.IFNA(MATCH(NOTA[[#This Row],[CONCAT4]],[2]!RAW[CONCAT_H],0),FALSE))</f>
        <v/>
      </c>
      <c r="AQ1147" s="39" t="str">
        <f>IF(NOTA[[#This Row],[CONCAT1]]="","",MATCH(NOTA[[#This Row],[CONCAT1]],[3]!db[NB NOTA_C],0))</f>
        <v/>
      </c>
      <c r="AR1147" s="39" t="str">
        <f>IF(NOTA[[#This Row],[QTY/ CTN]]="","",TRUE)</f>
        <v/>
      </c>
      <c r="AS1147" s="39" t="str">
        <f ca="1">IF(NOTA[[#This Row],[ID_H]]="","",IF(NOTA[[#This Row],[Column3]]=TRUE,NOTA[[#This Row],[QTY/ CTN]],INDEX([3]!db[QTY/ CTN],NOTA[[#This Row],[//DB]])))</f>
        <v/>
      </c>
      <c r="AT1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7" s="39" t="str">
        <f ca="1">IF(NOTA[[#This Row],[ID_H]]="","",MATCH(NOTA[[#This Row],[NB NOTA_C_QTY]],[4]!db[NB NOTA_C_QTY+F],0))</f>
        <v/>
      </c>
      <c r="AV1147" s="55" t="str">
        <f ca="1">IF(NOTA[[#This Row],[NB NOTA_C_QTY]]="","",ROW()-2)</f>
        <v/>
      </c>
    </row>
    <row r="1148" spans="1:48" ht="20.100000000000001" customHeight="1" x14ac:dyDescent="0.25">
      <c r="A1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39" t="str">
        <f>IF(NOTA[[#This Row],[ID_P]]="","",MATCH(NOTA[[#This Row],[ID_P]],[1]!B_MSK[N_ID],0))</f>
        <v/>
      </c>
      <c r="D1148" s="39" t="str">
        <f ca="1">IF(NOTA[[#This Row],[NAMA BARANG]]="","",INDEX(NOTA[ID],MATCH(,INDIRECT(ADDRESS(ROW(NOTA[ID]),COLUMN(NOTA[ID]))&amp;":"&amp;ADDRESS(ROW(),COLUMN(NOTA[ID]))),-1)))</f>
        <v/>
      </c>
      <c r="E1148" s="47"/>
      <c r="H1148" s="48"/>
      <c r="N1148" s="39"/>
      <c r="Q1148" s="43"/>
      <c r="R1148" s="49"/>
      <c r="S1148" s="50"/>
      <c r="U1148" s="51"/>
      <c r="V1148" s="46"/>
      <c r="W1148" s="51" t="str">
        <f>IF(NOTA[[#This Row],[HARGA/ CTN]]="",NOTA[[#This Row],[JUMLAH_H]],NOTA[[#This Row],[HARGA/ CTN]]*IF(NOTA[[#This Row],[C]]="",0,NOTA[[#This Row],[C]]))</f>
        <v/>
      </c>
      <c r="X1148" s="51" t="str">
        <f>IF(NOTA[[#This Row],[JUMLAH]]="","",NOTA[[#This Row],[JUMLAH]]*NOTA[[#This Row],[DISC 1]])</f>
        <v/>
      </c>
      <c r="Y1148" s="51" t="str">
        <f>IF(NOTA[[#This Row],[JUMLAH]]="","",(NOTA[[#This Row],[JUMLAH]]-NOTA[[#This Row],[DISC 1-]])*NOTA[[#This Row],[DISC 2]])</f>
        <v/>
      </c>
      <c r="Z1148" s="51" t="str">
        <f>IF(NOTA[[#This Row],[JUMLAH]]="","",NOTA[[#This Row],[DISC 1-]]+NOTA[[#This Row],[DISC 2-]])</f>
        <v/>
      </c>
      <c r="AA1148" s="51" t="str">
        <f>IF(NOTA[[#This Row],[JUMLAH]]="","",NOTA[[#This Row],[JUMLAH]]-NOTA[[#This Row],[DISC]])</f>
        <v/>
      </c>
      <c r="AB1148" s="51"/>
      <c r="AC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8" s="51" t="str">
        <f>IF(OR(NOTA[[#This Row],[QTY]]="",NOTA[[#This Row],[HARGA SATUAN]]="",),"",NOTA[[#This Row],[QTY]]*NOTA[[#This Row],[HARGA SATUAN]])</f>
        <v/>
      </c>
      <c r="AG1148" s="40" t="str">
        <f ca="1">IF(NOTA[ID_H]="","",INDEX(NOTA[TANGGAL],MATCH(,INDIRECT(ADDRESS(ROW(NOTA[TANGGAL]),COLUMN(NOTA[TANGGAL]))&amp;":"&amp;ADDRESS(ROW(),COLUMN(NOTA[TANGGAL]))),-1)))</f>
        <v/>
      </c>
      <c r="AH1148" s="42" t="str">
        <f ca="1">IF(NOTA[[#This Row],[NAMA BARANG]]="","",INDEX(NOTA[SUPPLIER],MATCH(,INDIRECT(ADDRESS(ROW(NOTA[ID]),COLUMN(NOTA[ID]))&amp;":"&amp;ADDRESS(ROW(),COLUMN(NOTA[ID]))),-1)))</f>
        <v/>
      </c>
      <c r="AI1148" s="42" t="str">
        <f ca="1">IF(NOTA[[#This Row],[ID_H]]="","",IF(NOTA[[#This Row],[FAKTUR]]="",INDIRECT(ADDRESS(ROW()-1,COLUMN())),NOTA[[#This Row],[FAKTUR]]))</f>
        <v/>
      </c>
      <c r="AJ1148" s="39" t="str">
        <f ca="1">IF(NOTA[[#This Row],[ID]]="","",COUNTIF(NOTA[ID_H],NOTA[[#This Row],[ID_H]]))</f>
        <v/>
      </c>
      <c r="AK1148" s="39" t="str">
        <f ca="1">IF(NOTA[[#This Row],[TGL.NOTA]]="",IF(NOTA[[#This Row],[SUPPLIER_H]]="","",AK1147),MONTH(NOTA[[#This Row],[TGL.NOTA]]))</f>
        <v/>
      </c>
      <c r="AL1148" s="39" t="str">
        <f>LOWER(SUBSTITUTE(SUBSTITUTE(SUBSTITUTE(SUBSTITUTE(SUBSTITUTE(SUBSTITUTE(SUBSTITUTE(SUBSTITUTE(SUBSTITUTE(NOTA[NAMA BARANG]," ",),".",""),"-",""),"(",""),")",""),",",""),"/",""),"""",""),"+",""))</f>
        <v/>
      </c>
      <c r="AM1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39" t="str">
        <f>IF(NOTA[[#This Row],[CONCAT4]]="","",_xlfn.IFNA(MATCH(NOTA[[#This Row],[CONCAT4]],[2]!RAW[CONCAT_H],0),FALSE))</f>
        <v/>
      </c>
      <c r="AQ1148" s="39" t="str">
        <f>IF(NOTA[[#This Row],[CONCAT1]]="","",MATCH(NOTA[[#This Row],[CONCAT1]],[3]!db[NB NOTA_C],0))</f>
        <v/>
      </c>
      <c r="AR1148" s="39" t="str">
        <f>IF(NOTA[[#This Row],[QTY/ CTN]]="","",TRUE)</f>
        <v/>
      </c>
      <c r="AS1148" s="39" t="str">
        <f ca="1">IF(NOTA[[#This Row],[ID_H]]="","",IF(NOTA[[#This Row],[Column3]]=TRUE,NOTA[[#This Row],[QTY/ CTN]],INDEX([3]!db[QTY/ CTN],NOTA[[#This Row],[//DB]])))</f>
        <v/>
      </c>
      <c r="AT1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8" s="39" t="str">
        <f ca="1">IF(NOTA[[#This Row],[ID_H]]="","",MATCH(NOTA[[#This Row],[NB NOTA_C_QTY]],[4]!db[NB NOTA_C_QTY+F],0))</f>
        <v/>
      </c>
      <c r="AV1148" s="55" t="str">
        <f ca="1">IF(NOTA[[#This Row],[NB NOTA_C_QTY]]="","",ROW()-2)</f>
        <v/>
      </c>
    </row>
    <row r="1149" spans="1:48" ht="20.100000000000001" customHeight="1" x14ac:dyDescent="0.25">
      <c r="A1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39" t="str">
        <f>IF(NOTA[[#This Row],[ID_P]]="","",MATCH(NOTA[[#This Row],[ID_P]],[1]!B_MSK[N_ID],0))</f>
        <v/>
      </c>
      <c r="D1149" s="39" t="str">
        <f ca="1">IF(NOTA[[#This Row],[NAMA BARANG]]="","",INDEX(NOTA[ID],MATCH(,INDIRECT(ADDRESS(ROW(NOTA[ID]),COLUMN(NOTA[ID]))&amp;":"&amp;ADDRESS(ROW(),COLUMN(NOTA[ID]))),-1)))</f>
        <v/>
      </c>
      <c r="E1149" s="47"/>
      <c r="H1149" s="48"/>
      <c r="N1149" s="39"/>
      <c r="Q1149" s="43"/>
      <c r="R1149" s="49"/>
      <c r="S1149" s="50"/>
      <c r="U1149" s="51"/>
      <c r="V1149" s="46"/>
      <c r="W1149" s="51" t="str">
        <f>IF(NOTA[[#This Row],[HARGA/ CTN]]="",NOTA[[#This Row],[JUMLAH_H]],NOTA[[#This Row],[HARGA/ CTN]]*IF(NOTA[[#This Row],[C]]="",0,NOTA[[#This Row],[C]]))</f>
        <v/>
      </c>
      <c r="X1149" s="51" t="str">
        <f>IF(NOTA[[#This Row],[JUMLAH]]="","",NOTA[[#This Row],[JUMLAH]]*NOTA[[#This Row],[DISC 1]])</f>
        <v/>
      </c>
      <c r="Y1149" s="51" t="str">
        <f>IF(NOTA[[#This Row],[JUMLAH]]="","",(NOTA[[#This Row],[JUMLAH]]-NOTA[[#This Row],[DISC 1-]])*NOTA[[#This Row],[DISC 2]])</f>
        <v/>
      </c>
      <c r="Z1149" s="51" t="str">
        <f>IF(NOTA[[#This Row],[JUMLAH]]="","",NOTA[[#This Row],[DISC 1-]]+NOTA[[#This Row],[DISC 2-]])</f>
        <v/>
      </c>
      <c r="AA1149" s="51" t="str">
        <f>IF(NOTA[[#This Row],[JUMLAH]]="","",NOTA[[#This Row],[JUMLAH]]-NOTA[[#This Row],[DISC]])</f>
        <v/>
      </c>
      <c r="AB1149" s="51"/>
      <c r="AC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9" s="51" t="str">
        <f>IF(OR(NOTA[[#This Row],[QTY]]="",NOTA[[#This Row],[HARGA SATUAN]]="",),"",NOTA[[#This Row],[QTY]]*NOTA[[#This Row],[HARGA SATUAN]])</f>
        <v/>
      </c>
      <c r="AG1149" s="40" t="str">
        <f ca="1">IF(NOTA[ID_H]="","",INDEX(NOTA[TANGGAL],MATCH(,INDIRECT(ADDRESS(ROW(NOTA[TANGGAL]),COLUMN(NOTA[TANGGAL]))&amp;":"&amp;ADDRESS(ROW(),COLUMN(NOTA[TANGGAL]))),-1)))</f>
        <v/>
      </c>
      <c r="AH1149" s="42" t="str">
        <f ca="1">IF(NOTA[[#This Row],[NAMA BARANG]]="","",INDEX(NOTA[SUPPLIER],MATCH(,INDIRECT(ADDRESS(ROW(NOTA[ID]),COLUMN(NOTA[ID]))&amp;":"&amp;ADDRESS(ROW(),COLUMN(NOTA[ID]))),-1)))</f>
        <v/>
      </c>
      <c r="AI1149" s="42" t="str">
        <f ca="1">IF(NOTA[[#This Row],[ID_H]]="","",IF(NOTA[[#This Row],[FAKTUR]]="",INDIRECT(ADDRESS(ROW()-1,COLUMN())),NOTA[[#This Row],[FAKTUR]]))</f>
        <v/>
      </c>
      <c r="AJ1149" s="39" t="str">
        <f ca="1">IF(NOTA[[#This Row],[ID]]="","",COUNTIF(NOTA[ID_H],NOTA[[#This Row],[ID_H]]))</f>
        <v/>
      </c>
      <c r="AK1149" s="39" t="str">
        <f ca="1">IF(NOTA[[#This Row],[TGL.NOTA]]="",IF(NOTA[[#This Row],[SUPPLIER_H]]="","",AK1148),MONTH(NOTA[[#This Row],[TGL.NOTA]]))</f>
        <v/>
      </c>
      <c r="AL1149" s="39" t="str">
        <f>LOWER(SUBSTITUTE(SUBSTITUTE(SUBSTITUTE(SUBSTITUTE(SUBSTITUTE(SUBSTITUTE(SUBSTITUTE(SUBSTITUTE(SUBSTITUTE(NOTA[NAMA BARANG]," ",),".",""),"-",""),"(",""),")",""),",",""),"/",""),"""",""),"+",""))</f>
        <v/>
      </c>
      <c r="AM1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39" t="str">
        <f>IF(NOTA[[#This Row],[CONCAT4]]="","",_xlfn.IFNA(MATCH(NOTA[[#This Row],[CONCAT4]],[2]!RAW[CONCAT_H],0),FALSE))</f>
        <v/>
      </c>
      <c r="AQ1149" s="39" t="str">
        <f>IF(NOTA[[#This Row],[CONCAT1]]="","",MATCH(NOTA[[#This Row],[CONCAT1]],[3]!db[NB NOTA_C],0))</f>
        <v/>
      </c>
      <c r="AR1149" s="39" t="str">
        <f>IF(NOTA[[#This Row],[QTY/ CTN]]="","",TRUE)</f>
        <v/>
      </c>
      <c r="AS1149" s="39" t="str">
        <f ca="1">IF(NOTA[[#This Row],[ID_H]]="","",IF(NOTA[[#This Row],[Column3]]=TRUE,NOTA[[#This Row],[QTY/ CTN]],INDEX([3]!db[QTY/ CTN],NOTA[[#This Row],[//DB]])))</f>
        <v/>
      </c>
      <c r="AT1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9" s="39" t="str">
        <f ca="1">IF(NOTA[[#This Row],[ID_H]]="","",MATCH(NOTA[[#This Row],[NB NOTA_C_QTY]],[4]!db[NB NOTA_C_QTY+F],0))</f>
        <v/>
      </c>
      <c r="AV1149" s="55" t="str">
        <f ca="1">IF(NOTA[[#This Row],[NB NOTA_C_QTY]]="","",ROW()-2)</f>
        <v/>
      </c>
    </row>
    <row r="1150" spans="1:48" ht="20.100000000000001" customHeight="1" x14ac:dyDescent="0.25">
      <c r="A1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39" t="str">
        <f>IF(NOTA[[#This Row],[ID_P]]="","",MATCH(NOTA[[#This Row],[ID_P]],[1]!B_MSK[N_ID],0))</f>
        <v/>
      </c>
      <c r="D1150" s="39" t="str">
        <f ca="1">IF(NOTA[[#This Row],[NAMA BARANG]]="","",INDEX(NOTA[ID],MATCH(,INDIRECT(ADDRESS(ROW(NOTA[ID]),COLUMN(NOTA[ID]))&amp;":"&amp;ADDRESS(ROW(),COLUMN(NOTA[ID]))),-1)))</f>
        <v/>
      </c>
      <c r="E1150" s="47"/>
      <c r="H1150" s="48"/>
      <c r="N1150" s="39"/>
      <c r="Q1150" s="43"/>
      <c r="R1150" s="49"/>
      <c r="S1150" s="50"/>
      <c r="U1150" s="51"/>
      <c r="V1150" s="46"/>
      <c r="W1150" s="51" t="str">
        <f>IF(NOTA[[#This Row],[HARGA/ CTN]]="",NOTA[[#This Row],[JUMLAH_H]],NOTA[[#This Row],[HARGA/ CTN]]*IF(NOTA[[#This Row],[C]]="",0,NOTA[[#This Row],[C]]))</f>
        <v/>
      </c>
      <c r="X1150" s="51" t="str">
        <f>IF(NOTA[[#This Row],[JUMLAH]]="","",NOTA[[#This Row],[JUMLAH]]*NOTA[[#This Row],[DISC 1]])</f>
        <v/>
      </c>
      <c r="Y1150" s="51" t="str">
        <f>IF(NOTA[[#This Row],[JUMLAH]]="","",(NOTA[[#This Row],[JUMLAH]]-NOTA[[#This Row],[DISC 1-]])*NOTA[[#This Row],[DISC 2]])</f>
        <v/>
      </c>
      <c r="Z1150" s="51" t="str">
        <f>IF(NOTA[[#This Row],[JUMLAH]]="","",NOTA[[#This Row],[DISC 1-]]+NOTA[[#This Row],[DISC 2-]])</f>
        <v/>
      </c>
      <c r="AA1150" s="51" t="str">
        <f>IF(NOTA[[#This Row],[JUMLAH]]="","",NOTA[[#This Row],[JUMLAH]]-NOTA[[#This Row],[DISC]])</f>
        <v/>
      </c>
      <c r="AB1150" s="51"/>
      <c r="AC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0" s="51" t="str">
        <f>IF(OR(NOTA[[#This Row],[QTY]]="",NOTA[[#This Row],[HARGA SATUAN]]="",),"",NOTA[[#This Row],[QTY]]*NOTA[[#This Row],[HARGA SATUAN]])</f>
        <v/>
      </c>
      <c r="AG1150" s="40" t="str">
        <f ca="1">IF(NOTA[ID_H]="","",INDEX(NOTA[TANGGAL],MATCH(,INDIRECT(ADDRESS(ROW(NOTA[TANGGAL]),COLUMN(NOTA[TANGGAL]))&amp;":"&amp;ADDRESS(ROW(),COLUMN(NOTA[TANGGAL]))),-1)))</f>
        <v/>
      </c>
      <c r="AH1150" s="42" t="str">
        <f ca="1">IF(NOTA[[#This Row],[NAMA BARANG]]="","",INDEX(NOTA[SUPPLIER],MATCH(,INDIRECT(ADDRESS(ROW(NOTA[ID]),COLUMN(NOTA[ID]))&amp;":"&amp;ADDRESS(ROW(),COLUMN(NOTA[ID]))),-1)))</f>
        <v/>
      </c>
      <c r="AI1150" s="42" t="str">
        <f ca="1">IF(NOTA[[#This Row],[ID_H]]="","",IF(NOTA[[#This Row],[FAKTUR]]="",INDIRECT(ADDRESS(ROW()-1,COLUMN())),NOTA[[#This Row],[FAKTUR]]))</f>
        <v/>
      </c>
      <c r="AJ1150" s="39" t="str">
        <f ca="1">IF(NOTA[[#This Row],[ID]]="","",COUNTIF(NOTA[ID_H],NOTA[[#This Row],[ID_H]]))</f>
        <v/>
      </c>
      <c r="AK1150" s="39" t="str">
        <f ca="1">IF(NOTA[[#This Row],[TGL.NOTA]]="",IF(NOTA[[#This Row],[SUPPLIER_H]]="","",AK1149),MONTH(NOTA[[#This Row],[TGL.NOTA]]))</f>
        <v/>
      </c>
      <c r="AL1150" s="39" t="str">
        <f>LOWER(SUBSTITUTE(SUBSTITUTE(SUBSTITUTE(SUBSTITUTE(SUBSTITUTE(SUBSTITUTE(SUBSTITUTE(SUBSTITUTE(SUBSTITUTE(NOTA[NAMA BARANG]," ",),".",""),"-",""),"(",""),")",""),",",""),"/",""),"""",""),"+",""))</f>
        <v/>
      </c>
      <c r="AM1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39" t="str">
        <f>IF(NOTA[[#This Row],[CONCAT4]]="","",_xlfn.IFNA(MATCH(NOTA[[#This Row],[CONCAT4]],[2]!RAW[CONCAT_H],0),FALSE))</f>
        <v/>
      </c>
      <c r="AQ1150" s="39" t="str">
        <f>IF(NOTA[[#This Row],[CONCAT1]]="","",MATCH(NOTA[[#This Row],[CONCAT1]],[3]!db[NB NOTA_C],0))</f>
        <v/>
      </c>
      <c r="AR1150" s="39" t="str">
        <f>IF(NOTA[[#This Row],[QTY/ CTN]]="","",TRUE)</f>
        <v/>
      </c>
      <c r="AS1150" s="39" t="str">
        <f ca="1">IF(NOTA[[#This Row],[ID_H]]="","",IF(NOTA[[#This Row],[Column3]]=TRUE,NOTA[[#This Row],[QTY/ CTN]],INDEX([3]!db[QTY/ CTN],NOTA[[#This Row],[//DB]])))</f>
        <v/>
      </c>
      <c r="AT1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0" s="39" t="str">
        <f ca="1">IF(NOTA[[#This Row],[ID_H]]="","",MATCH(NOTA[[#This Row],[NB NOTA_C_QTY]],[4]!db[NB NOTA_C_QTY+F],0))</f>
        <v/>
      </c>
      <c r="AV1150" s="55" t="str">
        <f ca="1">IF(NOTA[[#This Row],[NB NOTA_C_QTY]]="","",ROW()-2)</f>
        <v/>
      </c>
    </row>
    <row r="1151" spans="1:48" ht="20.100000000000001" customHeight="1" x14ac:dyDescent="0.25">
      <c r="A11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39" t="str">
        <f>IF(NOTA[[#This Row],[ID_P]]="","",MATCH(NOTA[[#This Row],[ID_P]],[1]!B_MSK[N_ID],0))</f>
        <v/>
      </c>
      <c r="D1151" s="39" t="str">
        <f ca="1">IF(NOTA[[#This Row],[NAMA BARANG]]="","",INDEX(NOTA[ID],MATCH(,INDIRECT(ADDRESS(ROW(NOTA[ID]),COLUMN(NOTA[ID]))&amp;":"&amp;ADDRESS(ROW(),COLUMN(NOTA[ID]))),-1)))</f>
        <v/>
      </c>
      <c r="E1151" s="47"/>
      <c r="H1151" s="48"/>
      <c r="N1151" s="39"/>
      <c r="Q1151" s="43"/>
      <c r="R1151" s="49"/>
      <c r="S1151" s="50"/>
      <c r="U1151" s="51"/>
      <c r="V1151" s="46"/>
      <c r="W1151" s="51" t="str">
        <f>IF(NOTA[[#This Row],[HARGA/ CTN]]="",NOTA[[#This Row],[JUMLAH_H]],NOTA[[#This Row],[HARGA/ CTN]]*IF(NOTA[[#This Row],[C]]="",0,NOTA[[#This Row],[C]]))</f>
        <v/>
      </c>
      <c r="X1151" s="51" t="str">
        <f>IF(NOTA[[#This Row],[JUMLAH]]="","",NOTA[[#This Row],[JUMLAH]]*NOTA[[#This Row],[DISC 1]])</f>
        <v/>
      </c>
      <c r="Y1151" s="51" t="str">
        <f>IF(NOTA[[#This Row],[JUMLAH]]="","",(NOTA[[#This Row],[JUMLAH]]-NOTA[[#This Row],[DISC 1-]])*NOTA[[#This Row],[DISC 2]])</f>
        <v/>
      </c>
      <c r="Z1151" s="51" t="str">
        <f>IF(NOTA[[#This Row],[JUMLAH]]="","",NOTA[[#This Row],[DISC 1-]]+NOTA[[#This Row],[DISC 2-]])</f>
        <v/>
      </c>
      <c r="AA1151" s="51" t="str">
        <f>IF(NOTA[[#This Row],[JUMLAH]]="","",NOTA[[#This Row],[JUMLAH]]-NOTA[[#This Row],[DISC]])</f>
        <v/>
      </c>
      <c r="AB1151" s="51"/>
      <c r="AC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1" s="51" t="str">
        <f>IF(OR(NOTA[[#This Row],[QTY]]="",NOTA[[#This Row],[HARGA SATUAN]]="",),"",NOTA[[#This Row],[QTY]]*NOTA[[#This Row],[HARGA SATUAN]])</f>
        <v/>
      </c>
      <c r="AG1151" s="40" t="str">
        <f ca="1">IF(NOTA[ID_H]="","",INDEX(NOTA[TANGGAL],MATCH(,INDIRECT(ADDRESS(ROW(NOTA[TANGGAL]),COLUMN(NOTA[TANGGAL]))&amp;":"&amp;ADDRESS(ROW(),COLUMN(NOTA[TANGGAL]))),-1)))</f>
        <v/>
      </c>
      <c r="AH1151" s="42" t="str">
        <f ca="1">IF(NOTA[[#This Row],[NAMA BARANG]]="","",INDEX(NOTA[SUPPLIER],MATCH(,INDIRECT(ADDRESS(ROW(NOTA[ID]),COLUMN(NOTA[ID]))&amp;":"&amp;ADDRESS(ROW(),COLUMN(NOTA[ID]))),-1)))</f>
        <v/>
      </c>
      <c r="AI1151" s="42" t="str">
        <f ca="1">IF(NOTA[[#This Row],[ID_H]]="","",IF(NOTA[[#This Row],[FAKTUR]]="",INDIRECT(ADDRESS(ROW()-1,COLUMN())),NOTA[[#This Row],[FAKTUR]]))</f>
        <v/>
      </c>
      <c r="AJ1151" s="39" t="str">
        <f ca="1">IF(NOTA[[#This Row],[ID]]="","",COUNTIF(NOTA[ID_H],NOTA[[#This Row],[ID_H]]))</f>
        <v/>
      </c>
      <c r="AK1151" s="39" t="str">
        <f ca="1">IF(NOTA[[#This Row],[TGL.NOTA]]="",IF(NOTA[[#This Row],[SUPPLIER_H]]="","",AK1150),MONTH(NOTA[[#This Row],[TGL.NOTA]]))</f>
        <v/>
      </c>
      <c r="AL1151" s="39" t="str">
        <f>LOWER(SUBSTITUTE(SUBSTITUTE(SUBSTITUTE(SUBSTITUTE(SUBSTITUTE(SUBSTITUTE(SUBSTITUTE(SUBSTITUTE(SUBSTITUTE(NOTA[NAMA BARANG]," ",),".",""),"-",""),"(",""),")",""),",",""),"/",""),"""",""),"+",""))</f>
        <v/>
      </c>
      <c r="AM1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39" t="str">
        <f>IF(NOTA[[#This Row],[CONCAT4]]="","",_xlfn.IFNA(MATCH(NOTA[[#This Row],[CONCAT4]],[2]!RAW[CONCAT_H],0),FALSE))</f>
        <v/>
      </c>
      <c r="AQ1151" s="39" t="str">
        <f>IF(NOTA[[#This Row],[CONCAT1]]="","",MATCH(NOTA[[#This Row],[CONCAT1]],[3]!db[NB NOTA_C],0))</f>
        <v/>
      </c>
      <c r="AR1151" s="39" t="str">
        <f>IF(NOTA[[#This Row],[QTY/ CTN]]="","",TRUE)</f>
        <v/>
      </c>
      <c r="AS1151" s="39" t="str">
        <f ca="1">IF(NOTA[[#This Row],[ID_H]]="","",IF(NOTA[[#This Row],[Column3]]=TRUE,NOTA[[#This Row],[QTY/ CTN]],INDEX([3]!db[QTY/ CTN],NOTA[[#This Row],[//DB]])))</f>
        <v/>
      </c>
      <c r="AT1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1" s="39" t="str">
        <f ca="1">IF(NOTA[[#This Row],[ID_H]]="","",MATCH(NOTA[[#This Row],[NB NOTA_C_QTY]],[4]!db[NB NOTA_C_QTY+F],0))</f>
        <v/>
      </c>
      <c r="AV1151" s="55" t="str">
        <f ca="1">IF(NOTA[[#This Row],[NB NOTA_C_QTY]]="","",ROW()-2)</f>
        <v/>
      </c>
    </row>
    <row r="1152" spans="1:48" ht="20.100000000000001" customHeight="1" x14ac:dyDescent="0.25">
      <c r="A1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39" t="str">
        <f>IF(NOTA[[#This Row],[ID_P]]="","",MATCH(NOTA[[#This Row],[ID_P]],[1]!B_MSK[N_ID],0))</f>
        <v/>
      </c>
      <c r="D1152" s="39" t="str">
        <f ca="1">IF(NOTA[[#This Row],[NAMA BARANG]]="","",INDEX(NOTA[ID],MATCH(,INDIRECT(ADDRESS(ROW(NOTA[ID]),COLUMN(NOTA[ID]))&amp;":"&amp;ADDRESS(ROW(),COLUMN(NOTA[ID]))),-1)))</f>
        <v/>
      </c>
      <c r="E1152" s="47"/>
      <c r="H1152" s="48"/>
      <c r="N1152" s="39"/>
      <c r="Q1152" s="43"/>
      <c r="R1152" s="49"/>
      <c r="S1152" s="50"/>
      <c r="U1152" s="51"/>
      <c r="V1152" s="46"/>
      <c r="W1152" s="51" t="str">
        <f>IF(NOTA[[#This Row],[HARGA/ CTN]]="",NOTA[[#This Row],[JUMLAH_H]],NOTA[[#This Row],[HARGA/ CTN]]*IF(NOTA[[#This Row],[C]]="",0,NOTA[[#This Row],[C]]))</f>
        <v/>
      </c>
      <c r="X1152" s="51" t="str">
        <f>IF(NOTA[[#This Row],[JUMLAH]]="","",NOTA[[#This Row],[JUMLAH]]*NOTA[[#This Row],[DISC 1]])</f>
        <v/>
      </c>
      <c r="Y1152" s="51" t="str">
        <f>IF(NOTA[[#This Row],[JUMLAH]]="","",(NOTA[[#This Row],[JUMLAH]]-NOTA[[#This Row],[DISC 1-]])*NOTA[[#This Row],[DISC 2]])</f>
        <v/>
      </c>
      <c r="Z1152" s="51" t="str">
        <f>IF(NOTA[[#This Row],[JUMLAH]]="","",NOTA[[#This Row],[DISC 1-]]+NOTA[[#This Row],[DISC 2-]])</f>
        <v/>
      </c>
      <c r="AA1152" s="51" t="str">
        <f>IF(NOTA[[#This Row],[JUMLAH]]="","",NOTA[[#This Row],[JUMLAH]]-NOTA[[#This Row],[DISC]])</f>
        <v/>
      </c>
      <c r="AB1152" s="51"/>
      <c r="AC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51" t="str">
        <f>IF(OR(NOTA[[#This Row],[QTY]]="",NOTA[[#This Row],[HARGA SATUAN]]="",),"",NOTA[[#This Row],[QTY]]*NOTA[[#This Row],[HARGA SATUAN]])</f>
        <v/>
      </c>
      <c r="AG1152" s="40" t="str">
        <f ca="1">IF(NOTA[ID_H]="","",INDEX(NOTA[TANGGAL],MATCH(,INDIRECT(ADDRESS(ROW(NOTA[TANGGAL]),COLUMN(NOTA[TANGGAL]))&amp;":"&amp;ADDRESS(ROW(),COLUMN(NOTA[TANGGAL]))),-1)))</f>
        <v/>
      </c>
      <c r="AH1152" s="42" t="str">
        <f ca="1">IF(NOTA[[#This Row],[NAMA BARANG]]="","",INDEX(NOTA[SUPPLIER],MATCH(,INDIRECT(ADDRESS(ROW(NOTA[ID]),COLUMN(NOTA[ID]))&amp;":"&amp;ADDRESS(ROW(),COLUMN(NOTA[ID]))),-1)))</f>
        <v/>
      </c>
      <c r="AI1152" s="42" t="str">
        <f ca="1">IF(NOTA[[#This Row],[ID_H]]="","",IF(NOTA[[#This Row],[FAKTUR]]="",INDIRECT(ADDRESS(ROW()-1,COLUMN())),NOTA[[#This Row],[FAKTUR]]))</f>
        <v/>
      </c>
      <c r="AJ1152" s="39" t="str">
        <f ca="1">IF(NOTA[[#This Row],[ID]]="","",COUNTIF(NOTA[ID_H],NOTA[[#This Row],[ID_H]]))</f>
        <v/>
      </c>
      <c r="AK1152" s="39" t="str">
        <f ca="1">IF(NOTA[[#This Row],[TGL.NOTA]]="",IF(NOTA[[#This Row],[SUPPLIER_H]]="","",AK1151),MONTH(NOTA[[#This Row],[TGL.NOTA]]))</f>
        <v/>
      </c>
      <c r="AL1152" s="39" t="str">
        <f>LOWER(SUBSTITUTE(SUBSTITUTE(SUBSTITUTE(SUBSTITUTE(SUBSTITUTE(SUBSTITUTE(SUBSTITUTE(SUBSTITUTE(SUBSTITUTE(NOTA[NAMA BARANG]," ",),".",""),"-",""),"(",""),")",""),",",""),"/",""),"""",""),"+",""))</f>
        <v/>
      </c>
      <c r="AM1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39" t="str">
        <f>IF(NOTA[[#This Row],[CONCAT4]]="","",_xlfn.IFNA(MATCH(NOTA[[#This Row],[CONCAT4]],[2]!RAW[CONCAT_H],0),FALSE))</f>
        <v/>
      </c>
      <c r="AQ1152" s="39" t="str">
        <f>IF(NOTA[[#This Row],[CONCAT1]]="","",MATCH(NOTA[[#This Row],[CONCAT1]],[3]!db[NB NOTA_C],0))</f>
        <v/>
      </c>
      <c r="AR1152" s="39" t="str">
        <f>IF(NOTA[[#This Row],[QTY/ CTN]]="","",TRUE)</f>
        <v/>
      </c>
      <c r="AS1152" s="39" t="str">
        <f ca="1">IF(NOTA[[#This Row],[ID_H]]="","",IF(NOTA[[#This Row],[Column3]]=TRUE,NOTA[[#This Row],[QTY/ CTN]],INDEX([3]!db[QTY/ CTN],NOTA[[#This Row],[//DB]])))</f>
        <v/>
      </c>
      <c r="AT1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2" s="39" t="str">
        <f ca="1">IF(NOTA[[#This Row],[ID_H]]="","",MATCH(NOTA[[#This Row],[NB NOTA_C_QTY]],[4]!db[NB NOTA_C_QTY+F],0))</f>
        <v/>
      </c>
      <c r="AV1152" s="55" t="str">
        <f ca="1">IF(NOTA[[#This Row],[NB NOTA_C_QTY]]="","",ROW()-2)</f>
        <v/>
      </c>
    </row>
    <row r="1153" spans="1:48" ht="20.100000000000001" customHeight="1" x14ac:dyDescent="0.25">
      <c r="A1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3" s="39" t="str">
        <f>IF(NOTA[[#This Row],[ID_P]]="","",MATCH(NOTA[[#This Row],[ID_P]],[1]!B_MSK[N_ID],0))</f>
        <v/>
      </c>
      <c r="D1153" s="39" t="str">
        <f ca="1">IF(NOTA[[#This Row],[NAMA BARANG]]="","",INDEX(NOTA[ID],MATCH(,INDIRECT(ADDRESS(ROW(NOTA[ID]),COLUMN(NOTA[ID]))&amp;":"&amp;ADDRESS(ROW(),COLUMN(NOTA[ID]))),-1)))</f>
        <v/>
      </c>
      <c r="E1153" s="47"/>
      <c r="H1153" s="48"/>
      <c r="N1153" s="39"/>
      <c r="Q1153" s="43"/>
      <c r="R1153" s="49"/>
      <c r="S1153" s="50"/>
      <c r="U1153" s="51"/>
      <c r="V1153" s="46"/>
      <c r="W1153" s="51" t="str">
        <f>IF(NOTA[[#This Row],[HARGA/ CTN]]="",NOTA[[#This Row],[JUMLAH_H]],NOTA[[#This Row],[HARGA/ CTN]]*IF(NOTA[[#This Row],[C]]="",0,NOTA[[#This Row],[C]]))</f>
        <v/>
      </c>
      <c r="X1153" s="51" t="str">
        <f>IF(NOTA[[#This Row],[JUMLAH]]="","",NOTA[[#This Row],[JUMLAH]]*NOTA[[#This Row],[DISC 1]])</f>
        <v/>
      </c>
      <c r="Y1153" s="51" t="str">
        <f>IF(NOTA[[#This Row],[JUMLAH]]="","",(NOTA[[#This Row],[JUMLAH]]-NOTA[[#This Row],[DISC 1-]])*NOTA[[#This Row],[DISC 2]])</f>
        <v/>
      </c>
      <c r="Z1153" s="51" t="str">
        <f>IF(NOTA[[#This Row],[JUMLAH]]="","",NOTA[[#This Row],[DISC 1-]]+NOTA[[#This Row],[DISC 2-]])</f>
        <v/>
      </c>
      <c r="AA1153" s="51" t="str">
        <f>IF(NOTA[[#This Row],[JUMLAH]]="","",NOTA[[#This Row],[JUMLAH]]-NOTA[[#This Row],[DISC]])</f>
        <v/>
      </c>
      <c r="AB1153" s="51"/>
      <c r="AC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3" s="51" t="str">
        <f>IF(OR(NOTA[[#This Row],[QTY]]="",NOTA[[#This Row],[HARGA SATUAN]]="",),"",NOTA[[#This Row],[QTY]]*NOTA[[#This Row],[HARGA SATUAN]])</f>
        <v/>
      </c>
      <c r="AG1153" s="40" t="str">
        <f ca="1">IF(NOTA[ID_H]="","",INDEX(NOTA[TANGGAL],MATCH(,INDIRECT(ADDRESS(ROW(NOTA[TANGGAL]),COLUMN(NOTA[TANGGAL]))&amp;":"&amp;ADDRESS(ROW(),COLUMN(NOTA[TANGGAL]))),-1)))</f>
        <v/>
      </c>
      <c r="AH1153" s="42" t="str">
        <f ca="1">IF(NOTA[[#This Row],[NAMA BARANG]]="","",INDEX(NOTA[SUPPLIER],MATCH(,INDIRECT(ADDRESS(ROW(NOTA[ID]),COLUMN(NOTA[ID]))&amp;":"&amp;ADDRESS(ROW(),COLUMN(NOTA[ID]))),-1)))</f>
        <v/>
      </c>
      <c r="AI1153" s="42" t="str">
        <f ca="1">IF(NOTA[[#This Row],[ID_H]]="","",IF(NOTA[[#This Row],[FAKTUR]]="",INDIRECT(ADDRESS(ROW()-1,COLUMN())),NOTA[[#This Row],[FAKTUR]]))</f>
        <v/>
      </c>
      <c r="AJ1153" s="39" t="str">
        <f ca="1">IF(NOTA[[#This Row],[ID]]="","",COUNTIF(NOTA[ID_H],NOTA[[#This Row],[ID_H]]))</f>
        <v/>
      </c>
      <c r="AK1153" s="39" t="str">
        <f ca="1">IF(NOTA[[#This Row],[TGL.NOTA]]="",IF(NOTA[[#This Row],[SUPPLIER_H]]="","",AK1152),MONTH(NOTA[[#This Row],[TGL.NOTA]]))</f>
        <v/>
      </c>
      <c r="AL1153" s="39" t="str">
        <f>LOWER(SUBSTITUTE(SUBSTITUTE(SUBSTITUTE(SUBSTITUTE(SUBSTITUTE(SUBSTITUTE(SUBSTITUTE(SUBSTITUTE(SUBSTITUTE(NOTA[NAMA BARANG]," ",),".",""),"-",""),"(",""),")",""),",",""),"/",""),"""",""),"+",""))</f>
        <v/>
      </c>
      <c r="AM1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3" s="39" t="str">
        <f>IF(NOTA[[#This Row],[CONCAT4]]="","",_xlfn.IFNA(MATCH(NOTA[[#This Row],[CONCAT4]],[2]!RAW[CONCAT_H],0),FALSE))</f>
        <v/>
      </c>
      <c r="AQ1153" s="39" t="str">
        <f>IF(NOTA[[#This Row],[CONCAT1]]="","",MATCH(NOTA[[#This Row],[CONCAT1]],[3]!db[NB NOTA_C],0))</f>
        <v/>
      </c>
      <c r="AR1153" s="39" t="str">
        <f>IF(NOTA[[#This Row],[QTY/ CTN]]="","",TRUE)</f>
        <v/>
      </c>
      <c r="AS1153" s="39" t="str">
        <f ca="1">IF(NOTA[[#This Row],[ID_H]]="","",IF(NOTA[[#This Row],[Column3]]=TRUE,NOTA[[#This Row],[QTY/ CTN]],INDEX([3]!db[QTY/ CTN],NOTA[[#This Row],[//DB]])))</f>
        <v/>
      </c>
      <c r="AT1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3" s="39" t="str">
        <f ca="1">IF(NOTA[[#This Row],[ID_H]]="","",MATCH(NOTA[[#This Row],[NB NOTA_C_QTY]],[4]!db[NB NOTA_C_QTY+F],0))</f>
        <v/>
      </c>
      <c r="AV1153" s="55" t="str">
        <f ca="1">IF(NOTA[[#This Row],[NB NOTA_C_QTY]]="","",ROW()-2)</f>
        <v/>
      </c>
    </row>
    <row r="1154" spans="1:48" ht="20.100000000000001" customHeight="1" x14ac:dyDescent="0.25">
      <c r="A1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39" t="str">
        <f>IF(NOTA[[#This Row],[ID_P]]="","",MATCH(NOTA[[#This Row],[ID_P]],[1]!B_MSK[N_ID],0))</f>
        <v/>
      </c>
      <c r="D1154" s="39" t="str">
        <f ca="1">IF(NOTA[[#This Row],[NAMA BARANG]]="","",INDEX(NOTA[ID],MATCH(,INDIRECT(ADDRESS(ROW(NOTA[ID]),COLUMN(NOTA[ID]))&amp;":"&amp;ADDRESS(ROW(),COLUMN(NOTA[ID]))),-1)))</f>
        <v/>
      </c>
      <c r="E1154" s="47"/>
      <c r="H1154" s="48"/>
      <c r="N1154" s="39"/>
      <c r="Q1154" s="43"/>
      <c r="R1154" s="49"/>
      <c r="S1154" s="50"/>
      <c r="U1154" s="51"/>
      <c r="V1154" s="46"/>
      <c r="W1154" s="51" t="str">
        <f>IF(NOTA[[#This Row],[HARGA/ CTN]]="",NOTA[[#This Row],[JUMLAH_H]],NOTA[[#This Row],[HARGA/ CTN]]*IF(NOTA[[#This Row],[C]]="",0,NOTA[[#This Row],[C]]))</f>
        <v/>
      </c>
      <c r="X1154" s="51" t="str">
        <f>IF(NOTA[[#This Row],[JUMLAH]]="","",NOTA[[#This Row],[JUMLAH]]*NOTA[[#This Row],[DISC 1]])</f>
        <v/>
      </c>
      <c r="Y1154" s="51" t="str">
        <f>IF(NOTA[[#This Row],[JUMLAH]]="","",(NOTA[[#This Row],[JUMLAH]]-NOTA[[#This Row],[DISC 1-]])*NOTA[[#This Row],[DISC 2]])</f>
        <v/>
      </c>
      <c r="Z1154" s="51" t="str">
        <f>IF(NOTA[[#This Row],[JUMLAH]]="","",NOTA[[#This Row],[DISC 1-]]+NOTA[[#This Row],[DISC 2-]])</f>
        <v/>
      </c>
      <c r="AA1154" s="51" t="str">
        <f>IF(NOTA[[#This Row],[JUMLAH]]="","",NOTA[[#This Row],[JUMLAH]]-NOTA[[#This Row],[DISC]])</f>
        <v/>
      </c>
      <c r="AB1154" s="51"/>
      <c r="AC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51" t="str">
        <f>IF(OR(NOTA[[#This Row],[QTY]]="",NOTA[[#This Row],[HARGA SATUAN]]="",),"",NOTA[[#This Row],[QTY]]*NOTA[[#This Row],[HARGA SATUAN]])</f>
        <v/>
      </c>
      <c r="AG1154" s="40" t="str">
        <f ca="1">IF(NOTA[ID_H]="","",INDEX(NOTA[TANGGAL],MATCH(,INDIRECT(ADDRESS(ROW(NOTA[TANGGAL]),COLUMN(NOTA[TANGGAL]))&amp;":"&amp;ADDRESS(ROW(),COLUMN(NOTA[TANGGAL]))),-1)))</f>
        <v/>
      </c>
      <c r="AH1154" s="42" t="str">
        <f ca="1">IF(NOTA[[#This Row],[NAMA BARANG]]="","",INDEX(NOTA[SUPPLIER],MATCH(,INDIRECT(ADDRESS(ROW(NOTA[ID]),COLUMN(NOTA[ID]))&amp;":"&amp;ADDRESS(ROW(),COLUMN(NOTA[ID]))),-1)))</f>
        <v/>
      </c>
      <c r="AI1154" s="42" t="str">
        <f ca="1">IF(NOTA[[#This Row],[ID_H]]="","",IF(NOTA[[#This Row],[FAKTUR]]="",INDIRECT(ADDRESS(ROW()-1,COLUMN())),NOTA[[#This Row],[FAKTUR]]))</f>
        <v/>
      </c>
      <c r="AJ1154" s="39" t="str">
        <f ca="1">IF(NOTA[[#This Row],[ID]]="","",COUNTIF(NOTA[ID_H],NOTA[[#This Row],[ID_H]]))</f>
        <v/>
      </c>
      <c r="AK1154" s="39" t="str">
        <f ca="1">IF(NOTA[[#This Row],[TGL.NOTA]]="",IF(NOTA[[#This Row],[SUPPLIER_H]]="","",AK1153),MONTH(NOTA[[#This Row],[TGL.NOTA]]))</f>
        <v/>
      </c>
      <c r="AL1154" s="39" t="str">
        <f>LOWER(SUBSTITUTE(SUBSTITUTE(SUBSTITUTE(SUBSTITUTE(SUBSTITUTE(SUBSTITUTE(SUBSTITUTE(SUBSTITUTE(SUBSTITUTE(NOTA[NAMA BARANG]," ",),".",""),"-",""),"(",""),")",""),",",""),"/",""),"""",""),"+",""))</f>
        <v/>
      </c>
      <c r="AM1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39" t="str">
        <f>IF(NOTA[[#This Row],[CONCAT4]]="","",_xlfn.IFNA(MATCH(NOTA[[#This Row],[CONCAT4]],[2]!RAW[CONCAT_H],0),FALSE))</f>
        <v/>
      </c>
      <c r="AQ1154" s="39" t="str">
        <f>IF(NOTA[[#This Row],[CONCAT1]]="","",MATCH(NOTA[[#This Row],[CONCAT1]],[3]!db[NB NOTA_C],0))</f>
        <v/>
      </c>
      <c r="AR1154" s="39" t="str">
        <f>IF(NOTA[[#This Row],[QTY/ CTN]]="","",TRUE)</f>
        <v/>
      </c>
      <c r="AS1154" s="39" t="str">
        <f ca="1">IF(NOTA[[#This Row],[ID_H]]="","",IF(NOTA[[#This Row],[Column3]]=TRUE,NOTA[[#This Row],[QTY/ CTN]],INDEX([3]!db[QTY/ CTN],NOTA[[#This Row],[//DB]])))</f>
        <v/>
      </c>
      <c r="AT1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4" s="39" t="str">
        <f ca="1">IF(NOTA[[#This Row],[ID_H]]="","",MATCH(NOTA[[#This Row],[NB NOTA_C_QTY]],[4]!db[NB NOTA_C_QTY+F],0))</f>
        <v/>
      </c>
      <c r="AV1154" s="55" t="str">
        <f ca="1">IF(NOTA[[#This Row],[NB NOTA_C_QTY]]="","",ROW()-2)</f>
        <v/>
      </c>
    </row>
    <row r="1155" spans="1:48" ht="20.100000000000001" customHeight="1" x14ac:dyDescent="0.25">
      <c r="A1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5" s="39" t="str">
        <f>IF(NOTA[[#This Row],[ID_P]]="","",MATCH(NOTA[[#This Row],[ID_P]],[1]!B_MSK[N_ID],0))</f>
        <v/>
      </c>
      <c r="D1155" s="39" t="str">
        <f ca="1">IF(NOTA[[#This Row],[NAMA BARANG]]="","",INDEX(NOTA[ID],MATCH(,INDIRECT(ADDRESS(ROW(NOTA[ID]),COLUMN(NOTA[ID]))&amp;":"&amp;ADDRESS(ROW(),COLUMN(NOTA[ID]))),-1)))</f>
        <v/>
      </c>
      <c r="E1155" s="47"/>
      <c r="H1155" s="48"/>
      <c r="N1155" s="39"/>
      <c r="Q1155" s="43"/>
      <c r="R1155" s="49"/>
      <c r="S1155" s="50"/>
      <c r="U1155" s="51"/>
      <c r="V1155" s="46"/>
      <c r="W1155" s="51" t="str">
        <f>IF(NOTA[[#This Row],[HARGA/ CTN]]="",NOTA[[#This Row],[JUMLAH_H]],NOTA[[#This Row],[HARGA/ CTN]]*IF(NOTA[[#This Row],[C]]="",0,NOTA[[#This Row],[C]]))</f>
        <v/>
      </c>
      <c r="X1155" s="51" t="str">
        <f>IF(NOTA[[#This Row],[JUMLAH]]="","",NOTA[[#This Row],[JUMLAH]]*NOTA[[#This Row],[DISC 1]])</f>
        <v/>
      </c>
      <c r="Y1155" s="51" t="str">
        <f>IF(NOTA[[#This Row],[JUMLAH]]="","",(NOTA[[#This Row],[JUMLAH]]-NOTA[[#This Row],[DISC 1-]])*NOTA[[#This Row],[DISC 2]])</f>
        <v/>
      </c>
      <c r="Z1155" s="51" t="str">
        <f>IF(NOTA[[#This Row],[JUMLAH]]="","",NOTA[[#This Row],[DISC 1-]]+NOTA[[#This Row],[DISC 2-]])</f>
        <v/>
      </c>
      <c r="AA1155" s="51" t="str">
        <f>IF(NOTA[[#This Row],[JUMLAH]]="","",NOTA[[#This Row],[JUMLAH]]-NOTA[[#This Row],[DISC]])</f>
        <v/>
      </c>
      <c r="AB1155" s="51"/>
      <c r="AC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5" s="51" t="str">
        <f>IF(OR(NOTA[[#This Row],[QTY]]="",NOTA[[#This Row],[HARGA SATUAN]]="",),"",NOTA[[#This Row],[QTY]]*NOTA[[#This Row],[HARGA SATUAN]])</f>
        <v/>
      </c>
      <c r="AG1155" s="40" t="str">
        <f ca="1">IF(NOTA[ID_H]="","",INDEX(NOTA[TANGGAL],MATCH(,INDIRECT(ADDRESS(ROW(NOTA[TANGGAL]),COLUMN(NOTA[TANGGAL]))&amp;":"&amp;ADDRESS(ROW(),COLUMN(NOTA[TANGGAL]))),-1)))</f>
        <v/>
      </c>
      <c r="AH1155" s="42" t="str">
        <f ca="1">IF(NOTA[[#This Row],[NAMA BARANG]]="","",INDEX(NOTA[SUPPLIER],MATCH(,INDIRECT(ADDRESS(ROW(NOTA[ID]),COLUMN(NOTA[ID]))&amp;":"&amp;ADDRESS(ROW(),COLUMN(NOTA[ID]))),-1)))</f>
        <v/>
      </c>
      <c r="AI1155" s="42" t="str">
        <f ca="1">IF(NOTA[[#This Row],[ID_H]]="","",IF(NOTA[[#This Row],[FAKTUR]]="",INDIRECT(ADDRESS(ROW()-1,COLUMN())),NOTA[[#This Row],[FAKTUR]]))</f>
        <v/>
      </c>
      <c r="AJ1155" s="39" t="str">
        <f ca="1">IF(NOTA[[#This Row],[ID]]="","",COUNTIF(NOTA[ID_H],NOTA[[#This Row],[ID_H]]))</f>
        <v/>
      </c>
      <c r="AK1155" s="39" t="str">
        <f ca="1">IF(NOTA[[#This Row],[TGL.NOTA]]="",IF(NOTA[[#This Row],[SUPPLIER_H]]="","",AK1154),MONTH(NOTA[[#This Row],[TGL.NOTA]]))</f>
        <v/>
      </c>
      <c r="AL1155" s="39" t="str">
        <f>LOWER(SUBSTITUTE(SUBSTITUTE(SUBSTITUTE(SUBSTITUTE(SUBSTITUTE(SUBSTITUTE(SUBSTITUTE(SUBSTITUTE(SUBSTITUTE(NOTA[NAMA BARANG]," ",),".",""),"-",""),"(",""),")",""),",",""),"/",""),"""",""),"+",""))</f>
        <v/>
      </c>
      <c r="AM1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5" s="39" t="str">
        <f>IF(NOTA[[#This Row],[CONCAT4]]="","",_xlfn.IFNA(MATCH(NOTA[[#This Row],[CONCAT4]],[2]!RAW[CONCAT_H],0),FALSE))</f>
        <v/>
      </c>
      <c r="AQ1155" s="39" t="str">
        <f>IF(NOTA[[#This Row],[CONCAT1]]="","",MATCH(NOTA[[#This Row],[CONCAT1]],[3]!db[NB NOTA_C],0))</f>
        <v/>
      </c>
      <c r="AR1155" s="39" t="str">
        <f>IF(NOTA[[#This Row],[QTY/ CTN]]="","",TRUE)</f>
        <v/>
      </c>
      <c r="AS1155" s="39" t="str">
        <f ca="1">IF(NOTA[[#This Row],[ID_H]]="","",IF(NOTA[[#This Row],[Column3]]=TRUE,NOTA[[#This Row],[QTY/ CTN]],INDEX([3]!db[QTY/ CTN],NOTA[[#This Row],[//DB]])))</f>
        <v/>
      </c>
      <c r="AT1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5" s="39" t="str">
        <f ca="1">IF(NOTA[[#This Row],[ID_H]]="","",MATCH(NOTA[[#This Row],[NB NOTA_C_QTY]],[4]!db[NB NOTA_C_QTY+F],0))</f>
        <v/>
      </c>
      <c r="AV1155" s="55" t="str">
        <f ca="1">IF(NOTA[[#This Row],[NB NOTA_C_QTY]]="","",ROW()-2)</f>
        <v/>
      </c>
    </row>
    <row r="1156" spans="1:48" ht="20.100000000000001" customHeight="1" x14ac:dyDescent="0.25">
      <c r="A1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39" t="str">
        <f>IF(NOTA[[#This Row],[ID_P]]="","",MATCH(NOTA[[#This Row],[ID_P]],[1]!B_MSK[N_ID],0))</f>
        <v/>
      </c>
      <c r="D1156" s="39" t="str">
        <f ca="1">IF(NOTA[[#This Row],[NAMA BARANG]]="","",INDEX(NOTA[ID],MATCH(,INDIRECT(ADDRESS(ROW(NOTA[ID]),COLUMN(NOTA[ID]))&amp;":"&amp;ADDRESS(ROW(),COLUMN(NOTA[ID]))),-1)))</f>
        <v/>
      </c>
      <c r="E1156" s="47"/>
      <c r="H1156" s="48"/>
      <c r="N1156" s="39"/>
      <c r="Q1156" s="43"/>
      <c r="R1156" s="49"/>
      <c r="S1156" s="50"/>
      <c r="U1156" s="51"/>
      <c r="V1156" s="46"/>
      <c r="W1156" s="51" t="str">
        <f>IF(NOTA[[#This Row],[HARGA/ CTN]]="",NOTA[[#This Row],[JUMLAH_H]],NOTA[[#This Row],[HARGA/ CTN]]*IF(NOTA[[#This Row],[C]]="",0,NOTA[[#This Row],[C]]))</f>
        <v/>
      </c>
      <c r="X1156" s="51" t="str">
        <f>IF(NOTA[[#This Row],[JUMLAH]]="","",NOTA[[#This Row],[JUMLAH]]*NOTA[[#This Row],[DISC 1]])</f>
        <v/>
      </c>
      <c r="Y1156" s="51" t="str">
        <f>IF(NOTA[[#This Row],[JUMLAH]]="","",(NOTA[[#This Row],[JUMLAH]]-NOTA[[#This Row],[DISC 1-]])*NOTA[[#This Row],[DISC 2]])</f>
        <v/>
      </c>
      <c r="Z1156" s="51" t="str">
        <f>IF(NOTA[[#This Row],[JUMLAH]]="","",NOTA[[#This Row],[DISC 1-]]+NOTA[[#This Row],[DISC 2-]])</f>
        <v/>
      </c>
      <c r="AA1156" s="51" t="str">
        <f>IF(NOTA[[#This Row],[JUMLAH]]="","",NOTA[[#This Row],[JUMLAH]]-NOTA[[#This Row],[DISC]])</f>
        <v/>
      </c>
      <c r="AB1156" s="51"/>
      <c r="AC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6" s="51" t="str">
        <f>IF(OR(NOTA[[#This Row],[QTY]]="",NOTA[[#This Row],[HARGA SATUAN]]="",),"",NOTA[[#This Row],[QTY]]*NOTA[[#This Row],[HARGA SATUAN]])</f>
        <v/>
      </c>
      <c r="AG1156" s="40" t="str">
        <f ca="1">IF(NOTA[ID_H]="","",INDEX(NOTA[TANGGAL],MATCH(,INDIRECT(ADDRESS(ROW(NOTA[TANGGAL]),COLUMN(NOTA[TANGGAL]))&amp;":"&amp;ADDRESS(ROW(),COLUMN(NOTA[TANGGAL]))),-1)))</f>
        <v/>
      </c>
      <c r="AH1156" s="42" t="str">
        <f ca="1">IF(NOTA[[#This Row],[NAMA BARANG]]="","",INDEX(NOTA[SUPPLIER],MATCH(,INDIRECT(ADDRESS(ROW(NOTA[ID]),COLUMN(NOTA[ID]))&amp;":"&amp;ADDRESS(ROW(),COLUMN(NOTA[ID]))),-1)))</f>
        <v/>
      </c>
      <c r="AI1156" s="42" t="str">
        <f ca="1">IF(NOTA[[#This Row],[ID_H]]="","",IF(NOTA[[#This Row],[FAKTUR]]="",INDIRECT(ADDRESS(ROW()-1,COLUMN())),NOTA[[#This Row],[FAKTUR]]))</f>
        <v/>
      </c>
      <c r="AJ1156" s="39" t="str">
        <f ca="1">IF(NOTA[[#This Row],[ID]]="","",COUNTIF(NOTA[ID_H],NOTA[[#This Row],[ID_H]]))</f>
        <v/>
      </c>
      <c r="AK1156" s="39" t="str">
        <f ca="1">IF(NOTA[[#This Row],[TGL.NOTA]]="",IF(NOTA[[#This Row],[SUPPLIER_H]]="","",AK1155),MONTH(NOTA[[#This Row],[TGL.NOTA]]))</f>
        <v/>
      </c>
      <c r="AL1156" s="39" t="str">
        <f>LOWER(SUBSTITUTE(SUBSTITUTE(SUBSTITUTE(SUBSTITUTE(SUBSTITUTE(SUBSTITUTE(SUBSTITUTE(SUBSTITUTE(SUBSTITUTE(NOTA[NAMA BARANG]," ",),".",""),"-",""),"(",""),")",""),",",""),"/",""),"""",""),"+",""))</f>
        <v/>
      </c>
      <c r="AM1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39" t="str">
        <f>IF(NOTA[[#This Row],[CONCAT4]]="","",_xlfn.IFNA(MATCH(NOTA[[#This Row],[CONCAT4]],[2]!RAW[CONCAT_H],0),FALSE))</f>
        <v/>
      </c>
      <c r="AQ1156" s="39" t="str">
        <f>IF(NOTA[[#This Row],[CONCAT1]]="","",MATCH(NOTA[[#This Row],[CONCAT1]],[3]!db[NB NOTA_C],0))</f>
        <v/>
      </c>
      <c r="AR1156" s="39" t="str">
        <f>IF(NOTA[[#This Row],[QTY/ CTN]]="","",TRUE)</f>
        <v/>
      </c>
      <c r="AS1156" s="39" t="str">
        <f ca="1">IF(NOTA[[#This Row],[ID_H]]="","",IF(NOTA[[#This Row],[Column3]]=TRUE,NOTA[[#This Row],[QTY/ CTN]],INDEX([3]!db[QTY/ CTN],NOTA[[#This Row],[//DB]])))</f>
        <v/>
      </c>
      <c r="AT1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6" s="39" t="str">
        <f ca="1">IF(NOTA[[#This Row],[ID_H]]="","",MATCH(NOTA[[#This Row],[NB NOTA_C_QTY]],[4]!db[NB NOTA_C_QTY+F],0))</f>
        <v/>
      </c>
      <c r="AV1156" s="55" t="str">
        <f ca="1">IF(NOTA[[#This Row],[NB NOTA_C_QTY]]="","",ROW()-2)</f>
        <v/>
      </c>
    </row>
    <row r="1157" spans="1:48" ht="20.100000000000001" customHeight="1" x14ac:dyDescent="0.25">
      <c r="A1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39" t="str">
        <f>IF(NOTA[[#This Row],[ID_P]]="","",MATCH(NOTA[[#This Row],[ID_P]],[1]!B_MSK[N_ID],0))</f>
        <v/>
      </c>
      <c r="D1157" s="39" t="str">
        <f ca="1">IF(NOTA[[#This Row],[NAMA BARANG]]="","",INDEX(NOTA[ID],MATCH(,INDIRECT(ADDRESS(ROW(NOTA[ID]),COLUMN(NOTA[ID]))&amp;":"&amp;ADDRESS(ROW(),COLUMN(NOTA[ID]))),-1)))</f>
        <v/>
      </c>
      <c r="E1157" s="47"/>
      <c r="H1157" s="48"/>
      <c r="N1157" s="39"/>
      <c r="Q1157" s="43"/>
      <c r="R1157" s="49"/>
      <c r="S1157" s="50"/>
      <c r="U1157" s="51"/>
      <c r="V1157" s="46"/>
      <c r="W1157" s="51" t="str">
        <f>IF(NOTA[[#This Row],[HARGA/ CTN]]="",NOTA[[#This Row],[JUMLAH_H]],NOTA[[#This Row],[HARGA/ CTN]]*IF(NOTA[[#This Row],[C]]="",0,NOTA[[#This Row],[C]]))</f>
        <v/>
      </c>
      <c r="X1157" s="51" t="str">
        <f>IF(NOTA[[#This Row],[JUMLAH]]="","",NOTA[[#This Row],[JUMLAH]]*NOTA[[#This Row],[DISC 1]])</f>
        <v/>
      </c>
      <c r="Y1157" s="51" t="str">
        <f>IF(NOTA[[#This Row],[JUMLAH]]="","",(NOTA[[#This Row],[JUMLAH]]-NOTA[[#This Row],[DISC 1-]])*NOTA[[#This Row],[DISC 2]])</f>
        <v/>
      </c>
      <c r="Z1157" s="51" t="str">
        <f>IF(NOTA[[#This Row],[JUMLAH]]="","",NOTA[[#This Row],[DISC 1-]]+NOTA[[#This Row],[DISC 2-]])</f>
        <v/>
      </c>
      <c r="AA1157" s="51" t="str">
        <f>IF(NOTA[[#This Row],[JUMLAH]]="","",NOTA[[#This Row],[JUMLAH]]-NOTA[[#This Row],[DISC]])</f>
        <v/>
      </c>
      <c r="AB1157" s="51"/>
      <c r="AC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7" s="51" t="str">
        <f>IF(OR(NOTA[[#This Row],[QTY]]="",NOTA[[#This Row],[HARGA SATUAN]]="",),"",NOTA[[#This Row],[QTY]]*NOTA[[#This Row],[HARGA SATUAN]])</f>
        <v/>
      </c>
      <c r="AG1157" s="40" t="str">
        <f ca="1">IF(NOTA[ID_H]="","",INDEX(NOTA[TANGGAL],MATCH(,INDIRECT(ADDRESS(ROW(NOTA[TANGGAL]),COLUMN(NOTA[TANGGAL]))&amp;":"&amp;ADDRESS(ROW(),COLUMN(NOTA[TANGGAL]))),-1)))</f>
        <v/>
      </c>
      <c r="AH1157" s="42" t="str">
        <f ca="1">IF(NOTA[[#This Row],[NAMA BARANG]]="","",INDEX(NOTA[SUPPLIER],MATCH(,INDIRECT(ADDRESS(ROW(NOTA[ID]),COLUMN(NOTA[ID]))&amp;":"&amp;ADDRESS(ROW(),COLUMN(NOTA[ID]))),-1)))</f>
        <v/>
      </c>
      <c r="AI1157" s="42" t="str">
        <f ca="1">IF(NOTA[[#This Row],[ID_H]]="","",IF(NOTA[[#This Row],[FAKTUR]]="",INDIRECT(ADDRESS(ROW()-1,COLUMN())),NOTA[[#This Row],[FAKTUR]]))</f>
        <v/>
      </c>
      <c r="AJ1157" s="39" t="str">
        <f ca="1">IF(NOTA[[#This Row],[ID]]="","",COUNTIF(NOTA[ID_H],NOTA[[#This Row],[ID_H]]))</f>
        <v/>
      </c>
      <c r="AK1157" s="39" t="str">
        <f ca="1">IF(NOTA[[#This Row],[TGL.NOTA]]="",IF(NOTA[[#This Row],[SUPPLIER_H]]="","",AK1156),MONTH(NOTA[[#This Row],[TGL.NOTA]]))</f>
        <v/>
      </c>
      <c r="AL1157" s="39" t="str">
        <f>LOWER(SUBSTITUTE(SUBSTITUTE(SUBSTITUTE(SUBSTITUTE(SUBSTITUTE(SUBSTITUTE(SUBSTITUTE(SUBSTITUTE(SUBSTITUTE(NOTA[NAMA BARANG]," ",),".",""),"-",""),"(",""),")",""),",",""),"/",""),"""",""),"+",""))</f>
        <v/>
      </c>
      <c r="AM1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39" t="str">
        <f>IF(NOTA[[#This Row],[CONCAT4]]="","",_xlfn.IFNA(MATCH(NOTA[[#This Row],[CONCAT4]],[2]!RAW[CONCAT_H],0),FALSE))</f>
        <v/>
      </c>
      <c r="AQ1157" s="39" t="str">
        <f>IF(NOTA[[#This Row],[CONCAT1]]="","",MATCH(NOTA[[#This Row],[CONCAT1]],[3]!db[NB NOTA_C],0))</f>
        <v/>
      </c>
      <c r="AR1157" s="39" t="str">
        <f>IF(NOTA[[#This Row],[QTY/ CTN]]="","",TRUE)</f>
        <v/>
      </c>
      <c r="AS1157" s="39" t="str">
        <f ca="1">IF(NOTA[[#This Row],[ID_H]]="","",IF(NOTA[[#This Row],[Column3]]=TRUE,NOTA[[#This Row],[QTY/ CTN]],INDEX([3]!db[QTY/ CTN],NOTA[[#This Row],[//DB]])))</f>
        <v/>
      </c>
      <c r="AT1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7" s="39" t="str">
        <f ca="1">IF(NOTA[[#This Row],[ID_H]]="","",MATCH(NOTA[[#This Row],[NB NOTA_C_QTY]],[4]!db[NB NOTA_C_QTY+F],0))</f>
        <v/>
      </c>
      <c r="AV1157" s="55" t="str">
        <f ca="1">IF(NOTA[[#This Row],[NB NOTA_C_QTY]]="","",ROW()-2)</f>
        <v/>
      </c>
    </row>
    <row r="1158" spans="1:48" ht="20.100000000000001" customHeight="1" x14ac:dyDescent="0.25">
      <c r="A1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39" t="str">
        <f>IF(NOTA[[#This Row],[ID_P]]="","",MATCH(NOTA[[#This Row],[ID_P]],[1]!B_MSK[N_ID],0))</f>
        <v/>
      </c>
      <c r="D1158" s="39" t="str">
        <f ca="1">IF(NOTA[[#This Row],[NAMA BARANG]]="","",INDEX(NOTA[ID],MATCH(,INDIRECT(ADDRESS(ROW(NOTA[ID]),COLUMN(NOTA[ID]))&amp;":"&amp;ADDRESS(ROW(),COLUMN(NOTA[ID]))),-1)))</f>
        <v/>
      </c>
      <c r="E1158" s="47"/>
      <c r="H1158" s="48"/>
      <c r="N1158" s="39"/>
      <c r="Q1158" s="43"/>
      <c r="R1158" s="49"/>
      <c r="S1158" s="50"/>
      <c r="U1158" s="51"/>
      <c r="V1158" s="46"/>
      <c r="W1158" s="51" t="str">
        <f>IF(NOTA[[#This Row],[HARGA/ CTN]]="",NOTA[[#This Row],[JUMLAH_H]],NOTA[[#This Row],[HARGA/ CTN]]*IF(NOTA[[#This Row],[C]]="",0,NOTA[[#This Row],[C]]))</f>
        <v/>
      </c>
      <c r="X1158" s="51" t="str">
        <f>IF(NOTA[[#This Row],[JUMLAH]]="","",NOTA[[#This Row],[JUMLAH]]*NOTA[[#This Row],[DISC 1]])</f>
        <v/>
      </c>
      <c r="Y1158" s="51" t="str">
        <f>IF(NOTA[[#This Row],[JUMLAH]]="","",(NOTA[[#This Row],[JUMLAH]]-NOTA[[#This Row],[DISC 1-]])*NOTA[[#This Row],[DISC 2]])</f>
        <v/>
      </c>
      <c r="Z1158" s="51" t="str">
        <f>IF(NOTA[[#This Row],[JUMLAH]]="","",NOTA[[#This Row],[DISC 1-]]+NOTA[[#This Row],[DISC 2-]])</f>
        <v/>
      </c>
      <c r="AA1158" s="51" t="str">
        <f>IF(NOTA[[#This Row],[JUMLAH]]="","",NOTA[[#This Row],[JUMLAH]]-NOTA[[#This Row],[DISC]])</f>
        <v/>
      </c>
      <c r="AB1158" s="51"/>
      <c r="AC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8" s="51" t="str">
        <f>IF(OR(NOTA[[#This Row],[QTY]]="",NOTA[[#This Row],[HARGA SATUAN]]="",),"",NOTA[[#This Row],[QTY]]*NOTA[[#This Row],[HARGA SATUAN]])</f>
        <v/>
      </c>
      <c r="AG1158" s="40" t="str">
        <f ca="1">IF(NOTA[ID_H]="","",INDEX(NOTA[TANGGAL],MATCH(,INDIRECT(ADDRESS(ROW(NOTA[TANGGAL]),COLUMN(NOTA[TANGGAL]))&amp;":"&amp;ADDRESS(ROW(),COLUMN(NOTA[TANGGAL]))),-1)))</f>
        <v/>
      </c>
      <c r="AH1158" s="42" t="str">
        <f ca="1">IF(NOTA[[#This Row],[NAMA BARANG]]="","",INDEX(NOTA[SUPPLIER],MATCH(,INDIRECT(ADDRESS(ROW(NOTA[ID]),COLUMN(NOTA[ID]))&amp;":"&amp;ADDRESS(ROW(),COLUMN(NOTA[ID]))),-1)))</f>
        <v/>
      </c>
      <c r="AI1158" s="42" t="str">
        <f ca="1">IF(NOTA[[#This Row],[ID_H]]="","",IF(NOTA[[#This Row],[FAKTUR]]="",INDIRECT(ADDRESS(ROW()-1,COLUMN())),NOTA[[#This Row],[FAKTUR]]))</f>
        <v/>
      </c>
      <c r="AJ1158" s="39" t="str">
        <f ca="1">IF(NOTA[[#This Row],[ID]]="","",COUNTIF(NOTA[ID_H],NOTA[[#This Row],[ID_H]]))</f>
        <v/>
      </c>
      <c r="AK1158" s="39" t="str">
        <f ca="1">IF(NOTA[[#This Row],[TGL.NOTA]]="",IF(NOTA[[#This Row],[SUPPLIER_H]]="","",AK1157),MONTH(NOTA[[#This Row],[TGL.NOTA]]))</f>
        <v/>
      </c>
      <c r="AL1158" s="39" t="str">
        <f>LOWER(SUBSTITUTE(SUBSTITUTE(SUBSTITUTE(SUBSTITUTE(SUBSTITUTE(SUBSTITUTE(SUBSTITUTE(SUBSTITUTE(SUBSTITUTE(NOTA[NAMA BARANG]," ",),".",""),"-",""),"(",""),")",""),",",""),"/",""),"""",""),"+",""))</f>
        <v/>
      </c>
      <c r="AM1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39" t="str">
        <f>IF(NOTA[[#This Row],[CONCAT4]]="","",_xlfn.IFNA(MATCH(NOTA[[#This Row],[CONCAT4]],[2]!RAW[CONCAT_H],0),FALSE))</f>
        <v/>
      </c>
      <c r="AQ1158" s="39" t="str">
        <f>IF(NOTA[[#This Row],[CONCAT1]]="","",MATCH(NOTA[[#This Row],[CONCAT1]],[3]!db[NB NOTA_C],0))</f>
        <v/>
      </c>
      <c r="AR1158" s="39" t="str">
        <f>IF(NOTA[[#This Row],[QTY/ CTN]]="","",TRUE)</f>
        <v/>
      </c>
      <c r="AS1158" s="39" t="str">
        <f ca="1">IF(NOTA[[#This Row],[ID_H]]="","",IF(NOTA[[#This Row],[Column3]]=TRUE,NOTA[[#This Row],[QTY/ CTN]],INDEX([3]!db[QTY/ CTN],NOTA[[#This Row],[//DB]])))</f>
        <v/>
      </c>
      <c r="AT1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8" s="39" t="str">
        <f ca="1">IF(NOTA[[#This Row],[ID_H]]="","",MATCH(NOTA[[#This Row],[NB NOTA_C_QTY]],[4]!db[NB NOTA_C_QTY+F],0))</f>
        <v/>
      </c>
      <c r="AV1158" s="55" t="str">
        <f ca="1">IF(NOTA[[#This Row],[NB NOTA_C_QTY]]="","",ROW()-2)</f>
        <v/>
      </c>
    </row>
    <row r="1159" spans="1:48" ht="20.100000000000001" customHeight="1" x14ac:dyDescent="0.25">
      <c r="A1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39" t="str">
        <f>IF(NOTA[[#This Row],[ID_P]]="","",MATCH(NOTA[[#This Row],[ID_P]],[1]!B_MSK[N_ID],0))</f>
        <v/>
      </c>
      <c r="D1159" s="39" t="str">
        <f ca="1">IF(NOTA[[#This Row],[NAMA BARANG]]="","",INDEX(NOTA[ID],MATCH(,INDIRECT(ADDRESS(ROW(NOTA[ID]),COLUMN(NOTA[ID]))&amp;":"&amp;ADDRESS(ROW(),COLUMN(NOTA[ID]))),-1)))</f>
        <v/>
      </c>
      <c r="E1159" s="47"/>
      <c r="H1159" s="48"/>
      <c r="N1159" s="39"/>
      <c r="Q1159" s="43"/>
      <c r="R1159" s="49"/>
      <c r="S1159" s="50"/>
      <c r="U1159" s="51"/>
      <c r="V1159" s="46"/>
      <c r="W1159" s="51" t="str">
        <f>IF(NOTA[[#This Row],[HARGA/ CTN]]="",NOTA[[#This Row],[JUMLAH_H]],NOTA[[#This Row],[HARGA/ CTN]]*IF(NOTA[[#This Row],[C]]="",0,NOTA[[#This Row],[C]]))</f>
        <v/>
      </c>
      <c r="X1159" s="51" t="str">
        <f>IF(NOTA[[#This Row],[JUMLAH]]="","",NOTA[[#This Row],[JUMLAH]]*NOTA[[#This Row],[DISC 1]])</f>
        <v/>
      </c>
      <c r="Y1159" s="51" t="str">
        <f>IF(NOTA[[#This Row],[JUMLAH]]="","",(NOTA[[#This Row],[JUMLAH]]-NOTA[[#This Row],[DISC 1-]])*NOTA[[#This Row],[DISC 2]])</f>
        <v/>
      </c>
      <c r="Z1159" s="51" t="str">
        <f>IF(NOTA[[#This Row],[JUMLAH]]="","",NOTA[[#This Row],[DISC 1-]]+NOTA[[#This Row],[DISC 2-]])</f>
        <v/>
      </c>
      <c r="AA1159" s="51" t="str">
        <f>IF(NOTA[[#This Row],[JUMLAH]]="","",NOTA[[#This Row],[JUMLAH]]-NOTA[[#This Row],[DISC]])</f>
        <v/>
      </c>
      <c r="AB1159" s="51"/>
      <c r="AC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9" s="51" t="str">
        <f>IF(OR(NOTA[[#This Row],[QTY]]="",NOTA[[#This Row],[HARGA SATUAN]]="",),"",NOTA[[#This Row],[QTY]]*NOTA[[#This Row],[HARGA SATUAN]])</f>
        <v/>
      </c>
      <c r="AG1159" s="40" t="str">
        <f ca="1">IF(NOTA[ID_H]="","",INDEX(NOTA[TANGGAL],MATCH(,INDIRECT(ADDRESS(ROW(NOTA[TANGGAL]),COLUMN(NOTA[TANGGAL]))&amp;":"&amp;ADDRESS(ROW(),COLUMN(NOTA[TANGGAL]))),-1)))</f>
        <v/>
      </c>
      <c r="AH1159" s="42" t="str">
        <f ca="1">IF(NOTA[[#This Row],[NAMA BARANG]]="","",INDEX(NOTA[SUPPLIER],MATCH(,INDIRECT(ADDRESS(ROW(NOTA[ID]),COLUMN(NOTA[ID]))&amp;":"&amp;ADDRESS(ROW(),COLUMN(NOTA[ID]))),-1)))</f>
        <v/>
      </c>
      <c r="AI1159" s="42" t="str">
        <f ca="1">IF(NOTA[[#This Row],[ID_H]]="","",IF(NOTA[[#This Row],[FAKTUR]]="",INDIRECT(ADDRESS(ROW()-1,COLUMN())),NOTA[[#This Row],[FAKTUR]]))</f>
        <v/>
      </c>
      <c r="AJ1159" s="39" t="str">
        <f ca="1">IF(NOTA[[#This Row],[ID]]="","",COUNTIF(NOTA[ID_H],NOTA[[#This Row],[ID_H]]))</f>
        <v/>
      </c>
      <c r="AK1159" s="39" t="str">
        <f ca="1">IF(NOTA[[#This Row],[TGL.NOTA]]="",IF(NOTA[[#This Row],[SUPPLIER_H]]="","",AK1158),MONTH(NOTA[[#This Row],[TGL.NOTA]]))</f>
        <v/>
      </c>
      <c r="AL1159" s="39" t="str">
        <f>LOWER(SUBSTITUTE(SUBSTITUTE(SUBSTITUTE(SUBSTITUTE(SUBSTITUTE(SUBSTITUTE(SUBSTITUTE(SUBSTITUTE(SUBSTITUTE(NOTA[NAMA BARANG]," ",),".",""),"-",""),"(",""),")",""),",",""),"/",""),"""",""),"+",""))</f>
        <v/>
      </c>
      <c r="AM1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39" t="str">
        <f>IF(NOTA[[#This Row],[CONCAT4]]="","",_xlfn.IFNA(MATCH(NOTA[[#This Row],[CONCAT4]],[2]!RAW[CONCAT_H],0),FALSE))</f>
        <v/>
      </c>
      <c r="AQ1159" s="39" t="str">
        <f>IF(NOTA[[#This Row],[CONCAT1]]="","",MATCH(NOTA[[#This Row],[CONCAT1]],[3]!db[NB NOTA_C],0))</f>
        <v/>
      </c>
      <c r="AR1159" s="39" t="str">
        <f>IF(NOTA[[#This Row],[QTY/ CTN]]="","",TRUE)</f>
        <v/>
      </c>
      <c r="AS1159" s="39" t="str">
        <f ca="1">IF(NOTA[[#This Row],[ID_H]]="","",IF(NOTA[[#This Row],[Column3]]=TRUE,NOTA[[#This Row],[QTY/ CTN]],INDEX([3]!db[QTY/ CTN],NOTA[[#This Row],[//DB]])))</f>
        <v/>
      </c>
      <c r="AT1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9" s="39" t="str">
        <f ca="1">IF(NOTA[[#This Row],[ID_H]]="","",MATCH(NOTA[[#This Row],[NB NOTA_C_QTY]],[4]!db[NB NOTA_C_QTY+F],0))</f>
        <v/>
      </c>
      <c r="AV1159" s="55" t="str">
        <f ca="1">IF(NOTA[[#This Row],[NB NOTA_C_QTY]]="","",ROW()-2)</f>
        <v/>
      </c>
    </row>
    <row r="1160" spans="1:48" ht="20.100000000000001" customHeight="1" x14ac:dyDescent="0.25">
      <c r="A1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39" t="str">
        <f>IF(NOTA[[#This Row],[ID_P]]="","",MATCH(NOTA[[#This Row],[ID_P]],[1]!B_MSK[N_ID],0))</f>
        <v/>
      </c>
      <c r="D1160" s="39" t="str">
        <f ca="1">IF(NOTA[[#This Row],[NAMA BARANG]]="","",INDEX(NOTA[ID],MATCH(,INDIRECT(ADDRESS(ROW(NOTA[ID]),COLUMN(NOTA[ID]))&amp;":"&amp;ADDRESS(ROW(),COLUMN(NOTA[ID]))),-1)))</f>
        <v/>
      </c>
      <c r="E1160" s="47"/>
      <c r="H1160" s="48"/>
      <c r="N1160" s="39"/>
      <c r="Q1160" s="43"/>
      <c r="R1160" s="49"/>
      <c r="S1160" s="50"/>
      <c r="U1160" s="51"/>
      <c r="V1160" s="46"/>
      <c r="W1160" s="51" t="str">
        <f>IF(NOTA[[#This Row],[HARGA/ CTN]]="",NOTA[[#This Row],[JUMLAH_H]],NOTA[[#This Row],[HARGA/ CTN]]*IF(NOTA[[#This Row],[C]]="",0,NOTA[[#This Row],[C]]))</f>
        <v/>
      </c>
      <c r="X1160" s="51" t="str">
        <f>IF(NOTA[[#This Row],[JUMLAH]]="","",NOTA[[#This Row],[JUMLAH]]*NOTA[[#This Row],[DISC 1]])</f>
        <v/>
      </c>
      <c r="Y1160" s="51" t="str">
        <f>IF(NOTA[[#This Row],[JUMLAH]]="","",(NOTA[[#This Row],[JUMLAH]]-NOTA[[#This Row],[DISC 1-]])*NOTA[[#This Row],[DISC 2]])</f>
        <v/>
      </c>
      <c r="Z1160" s="51" t="str">
        <f>IF(NOTA[[#This Row],[JUMLAH]]="","",NOTA[[#This Row],[DISC 1-]]+NOTA[[#This Row],[DISC 2-]])</f>
        <v/>
      </c>
      <c r="AA1160" s="51" t="str">
        <f>IF(NOTA[[#This Row],[JUMLAH]]="","",NOTA[[#This Row],[JUMLAH]]-NOTA[[#This Row],[DISC]])</f>
        <v/>
      </c>
      <c r="AB1160" s="51"/>
      <c r="AC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0" s="51" t="str">
        <f>IF(OR(NOTA[[#This Row],[QTY]]="",NOTA[[#This Row],[HARGA SATUAN]]="",),"",NOTA[[#This Row],[QTY]]*NOTA[[#This Row],[HARGA SATUAN]])</f>
        <v/>
      </c>
      <c r="AG1160" s="40" t="str">
        <f ca="1">IF(NOTA[ID_H]="","",INDEX(NOTA[TANGGAL],MATCH(,INDIRECT(ADDRESS(ROW(NOTA[TANGGAL]),COLUMN(NOTA[TANGGAL]))&amp;":"&amp;ADDRESS(ROW(),COLUMN(NOTA[TANGGAL]))),-1)))</f>
        <v/>
      </c>
      <c r="AH1160" s="42" t="str">
        <f ca="1">IF(NOTA[[#This Row],[NAMA BARANG]]="","",INDEX(NOTA[SUPPLIER],MATCH(,INDIRECT(ADDRESS(ROW(NOTA[ID]),COLUMN(NOTA[ID]))&amp;":"&amp;ADDRESS(ROW(),COLUMN(NOTA[ID]))),-1)))</f>
        <v/>
      </c>
      <c r="AI1160" s="42" t="str">
        <f ca="1">IF(NOTA[[#This Row],[ID_H]]="","",IF(NOTA[[#This Row],[FAKTUR]]="",INDIRECT(ADDRESS(ROW()-1,COLUMN())),NOTA[[#This Row],[FAKTUR]]))</f>
        <v/>
      </c>
      <c r="AJ1160" s="39" t="str">
        <f ca="1">IF(NOTA[[#This Row],[ID]]="","",COUNTIF(NOTA[ID_H],NOTA[[#This Row],[ID_H]]))</f>
        <v/>
      </c>
      <c r="AK1160" s="39" t="str">
        <f ca="1">IF(NOTA[[#This Row],[TGL.NOTA]]="",IF(NOTA[[#This Row],[SUPPLIER_H]]="","",AK1159),MONTH(NOTA[[#This Row],[TGL.NOTA]]))</f>
        <v/>
      </c>
      <c r="AL1160" s="39" t="str">
        <f>LOWER(SUBSTITUTE(SUBSTITUTE(SUBSTITUTE(SUBSTITUTE(SUBSTITUTE(SUBSTITUTE(SUBSTITUTE(SUBSTITUTE(SUBSTITUTE(NOTA[NAMA BARANG]," ",),".",""),"-",""),"(",""),")",""),",",""),"/",""),"""",""),"+",""))</f>
        <v/>
      </c>
      <c r="AM1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39" t="str">
        <f>IF(NOTA[[#This Row],[CONCAT4]]="","",_xlfn.IFNA(MATCH(NOTA[[#This Row],[CONCAT4]],[2]!RAW[CONCAT_H],0),FALSE))</f>
        <v/>
      </c>
      <c r="AQ1160" s="39" t="str">
        <f>IF(NOTA[[#This Row],[CONCAT1]]="","",MATCH(NOTA[[#This Row],[CONCAT1]],[3]!db[NB NOTA_C],0))</f>
        <v/>
      </c>
      <c r="AR1160" s="39" t="str">
        <f>IF(NOTA[[#This Row],[QTY/ CTN]]="","",TRUE)</f>
        <v/>
      </c>
      <c r="AS1160" s="39" t="str">
        <f ca="1">IF(NOTA[[#This Row],[ID_H]]="","",IF(NOTA[[#This Row],[Column3]]=TRUE,NOTA[[#This Row],[QTY/ CTN]],INDEX([3]!db[QTY/ CTN],NOTA[[#This Row],[//DB]])))</f>
        <v/>
      </c>
      <c r="AT1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0" s="39" t="str">
        <f ca="1">IF(NOTA[[#This Row],[ID_H]]="","",MATCH(NOTA[[#This Row],[NB NOTA_C_QTY]],[4]!db[NB NOTA_C_QTY+F],0))</f>
        <v/>
      </c>
      <c r="AV1160" s="55" t="str">
        <f ca="1">IF(NOTA[[#This Row],[NB NOTA_C_QTY]]="","",ROW()-2)</f>
        <v/>
      </c>
    </row>
    <row r="1161" spans="1:48" ht="20.100000000000001" customHeight="1" x14ac:dyDescent="0.25">
      <c r="A1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39" t="str">
        <f>IF(NOTA[[#This Row],[ID_P]]="","",MATCH(NOTA[[#This Row],[ID_P]],[1]!B_MSK[N_ID],0))</f>
        <v/>
      </c>
      <c r="D1161" s="39" t="str">
        <f ca="1">IF(NOTA[[#This Row],[NAMA BARANG]]="","",INDEX(NOTA[ID],MATCH(,INDIRECT(ADDRESS(ROW(NOTA[ID]),COLUMN(NOTA[ID]))&amp;":"&amp;ADDRESS(ROW(),COLUMN(NOTA[ID]))),-1)))</f>
        <v/>
      </c>
      <c r="E1161" s="47"/>
      <c r="H1161" s="48"/>
      <c r="N1161" s="39"/>
      <c r="Q1161" s="43"/>
      <c r="R1161" s="49"/>
      <c r="S1161" s="50"/>
      <c r="U1161" s="51"/>
      <c r="V1161" s="46"/>
      <c r="W1161" s="51" t="str">
        <f>IF(NOTA[[#This Row],[HARGA/ CTN]]="",NOTA[[#This Row],[JUMLAH_H]],NOTA[[#This Row],[HARGA/ CTN]]*IF(NOTA[[#This Row],[C]]="",0,NOTA[[#This Row],[C]]))</f>
        <v/>
      </c>
      <c r="X1161" s="51" t="str">
        <f>IF(NOTA[[#This Row],[JUMLAH]]="","",NOTA[[#This Row],[JUMLAH]]*NOTA[[#This Row],[DISC 1]])</f>
        <v/>
      </c>
      <c r="Y1161" s="51" t="str">
        <f>IF(NOTA[[#This Row],[JUMLAH]]="","",(NOTA[[#This Row],[JUMLAH]]-NOTA[[#This Row],[DISC 1-]])*NOTA[[#This Row],[DISC 2]])</f>
        <v/>
      </c>
      <c r="Z1161" s="51" t="str">
        <f>IF(NOTA[[#This Row],[JUMLAH]]="","",NOTA[[#This Row],[DISC 1-]]+NOTA[[#This Row],[DISC 2-]])</f>
        <v/>
      </c>
      <c r="AA1161" s="51" t="str">
        <f>IF(NOTA[[#This Row],[JUMLAH]]="","",NOTA[[#This Row],[JUMLAH]]-NOTA[[#This Row],[DISC]])</f>
        <v/>
      </c>
      <c r="AB1161" s="51"/>
      <c r="AC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1" s="51" t="str">
        <f>IF(OR(NOTA[[#This Row],[QTY]]="",NOTA[[#This Row],[HARGA SATUAN]]="",),"",NOTA[[#This Row],[QTY]]*NOTA[[#This Row],[HARGA SATUAN]])</f>
        <v/>
      </c>
      <c r="AG1161" s="40" t="str">
        <f ca="1">IF(NOTA[ID_H]="","",INDEX(NOTA[TANGGAL],MATCH(,INDIRECT(ADDRESS(ROW(NOTA[TANGGAL]),COLUMN(NOTA[TANGGAL]))&amp;":"&amp;ADDRESS(ROW(),COLUMN(NOTA[TANGGAL]))),-1)))</f>
        <v/>
      </c>
      <c r="AH1161" s="42" t="str">
        <f ca="1">IF(NOTA[[#This Row],[NAMA BARANG]]="","",INDEX(NOTA[SUPPLIER],MATCH(,INDIRECT(ADDRESS(ROW(NOTA[ID]),COLUMN(NOTA[ID]))&amp;":"&amp;ADDRESS(ROW(),COLUMN(NOTA[ID]))),-1)))</f>
        <v/>
      </c>
      <c r="AI1161" s="42" t="str">
        <f ca="1">IF(NOTA[[#This Row],[ID_H]]="","",IF(NOTA[[#This Row],[FAKTUR]]="",INDIRECT(ADDRESS(ROW()-1,COLUMN())),NOTA[[#This Row],[FAKTUR]]))</f>
        <v/>
      </c>
      <c r="AJ1161" s="39" t="str">
        <f ca="1">IF(NOTA[[#This Row],[ID]]="","",COUNTIF(NOTA[ID_H],NOTA[[#This Row],[ID_H]]))</f>
        <v/>
      </c>
      <c r="AK1161" s="39" t="str">
        <f ca="1">IF(NOTA[[#This Row],[TGL.NOTA]]="",IF(NOTA[[#This Row],[SUPPLIER_H]]="","",AK1160),MONTH(NOTA[[#This Row],[TGL.NOTA]]))</f>
        <v/>
      </c>
      <c r="AL1161" s="39" t="str">
        <f>LOWER(SUBSTITUTE(SUBSTITUTE(SUBSTITUTE(SUBSTITUTE(SUBSTITUTE(SUBSTITUTE(SUBSTITUTE(SUBSTITUTE(SUBSTITUTE(NOTA[NAMA BARANG]," ",),".",""),"-",""),"(",""),")",""),",",""),"/",""),"""",""),"+",""))</f>
        <v/>
      </c>
      <c r="AM1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39" t="str">
        <f>IF(NOTA[[#This Row],[CONCAT4]]="","",_xlfn.IFNA(MATCH(NOTA[[#This Row],[CONCAT4]],[2]!RAW[CONCAT_H],0),FALSE))</f>
        <v/>
      </c>
      <c r="AQ1161" s="39" t="str">
        <f>IF(NOTA[[#This Row],[CONCAT1]]="","",MATCH(NOTA[[#This Row],[CONCAT1]],[3]!db[NB NOTA_C],0))</f>
        <v/>
      </c>
      <c r="AR1161" s="39" t="str">
        <f>IF(NOTA[[#This Row],[QTY/ CTN]]="","",TRUE)</f>
        <v/>
      </c>
      <c r="AS1161" s="39" t="str">
        <f ca="1">IF(NOTA[[#This Row],[ID_H]]="","",IF(NOTA[[#This Row],[Column3]]=TRUE,NOTA[[#This Row],[QTY/ CTN]],INDEX([3]!db[QTY/ CTN],NOTA[[#This Row],[//DB]])))</f>
        <v/>
      </c>
      <c r="AT1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1" s="39" t="str">
        <f ca="1">IF(NOTA[[#This Row],[ID_H]]="","",MATCH(NOTA[[#This Row],[NB NOTA_C_QTY]],[4]!db[NB NOTA_C_QTY+F],0))</f>
        <v/>
      </c>
      <c r="AV1161" s="55" t="str">
        <f ca="1">IF(NOTA[[#This Row],[NB NOTA_C_QTY]]="","",ROW()-2)</f>
        <v/>
      </c>
    </row>
    <row r="1162" spans="1:48" ht="20.100000000000001" customHeight="1" x14ac:dyDescent="0.25">
      <c r="A11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39" t="str">
        <f>IF(NOTA[[#This Row],[ID_P]]="","",MATCH(NOTA[[#This Row],[ID_P]],[1]!B_MSK[N_ID],0))</f>
        <v/>
      </c>
      <c r="D1162" s="39" t="str">
        <f ca="1">IF(NOTA[[#This Row],[NAMA BARANG]]="","",INDEX(NOTA[ID],MATCH(,INDIRECT(ADDRESS(ROW(NOTA[ID]),COLUMN(NOTA[ID]))&amp;":"&amp;ADDRESS(ROW(),COLUMN(NOTA[ID]))),-1)))</f>
        <v/>
      </c>
      <c r="E1162" s="47"/>
      <c r="H1162" s="48"/>
      <c r="N1162" s="39"/>
      <c r="Q1162" s="43"/>
      <c r="R1162" s="49"/>
      <c r="S1162" s="50"/>
      <c r="U1162" s="51"/>
      <c r="V1162" s="46"/>
      <c r="W1162" s="51" t="str">
        <f>IF(NOTA[[#This Row],[HARGA/ CTN]]="",NOTA[[#This Row],[JUMLAH_H]],NOTA[[#This Row],[HARGA/ CTN]]*IF(NOTA[[#This Row],[C]]="",0,NOTA[[#This Row],[C]]))</f>
        <v/>
      </c>
      <c r="X1162" s="51" t="str">
        <f>IF(NOTA[[#This Row],[JUMLAH]]="","",NOTA[[#This Row],[JUMLAH]]*NOTA[[#This Row],[DISC 1]])</f>
        <v/>
      </c>
      <c r="Y1162" s="51" t="str">
        <f>IF(NOTA[[#This Row],[JUMLAH]]="","",(NOTA[[#This Row],[JUMLAH]]-NOTA[[#This Row],[DISC 1-]])*NOTA[[#This Row],[DISC 2]])</f>
        <v/>
      </c>
      <c r="Z1162" s="51" t="str">
        <f>IF(NOTA[[#This Row],[JUMLAH]]="","",NOTA[[#This Row],[DISC 1-]]+NOTA[[#This Row],[DISC 2-]])</f>
        <v/>
      </c>
      <c r="AA1162" s="51" t="str">
        <f>IF(NOTA[[#This Row],[JUMLAH]]="","",NOTA[[#This Row],[JUMLAH]]-NOTA[[#This Row],[DISC]])</f>
        <v/>
      </c>
      <c r="AB1162" s="51"/>
      <c r="AC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2" s="51" t="str">
        <f>IF(OR(NOTA[[#This Row],[QTY]]="",NOTA[[#This Row],[HARGA SATUAN]]="",),"",NOTA[[#This Row],[QTY]]*NOTA[[#This Row],[HARGA SATUAN]])</f>
        <v/>
      </c>
      <c r="AG1162" s="40" t="str">
        <f ca="1">IF(NOTA[ID_H]="","",INDEX(NOTA[TANGGAL],MATCH(,INDIRECT(ADDRESS(ROW(NOTA[TANGGAL]),COLUMN(NOTA[TANGGAL]))&amp;":"&amp;ADDRESS(ROW(),COLUMN(NOTA[TANGGAL]))),-1)))</f>
        <v/>
      </c>
      <c r="AH1162" s="42" t="str">
        <f ca="1">IF(NOTA[[#This Row],[NAMA BARANG]]="","",INDEX(NOTA[SUPPLIER],MATCH(,INDIRECT(ADDRESS(ROW(NOTA[ID]),COLUMN(NOTA[ID]))&amp;":"&amp;ADDRESS(ROW(),COLUMN(NOTA[ID]))),-1)))</f>
        <v/>
      </c>
      <c r="AI1162" s="42" t="str">
        <f ca="1">IF(NOTA[[#This Row],[ID_H]]="","",IF(NOTA[[#This Row],[FAKTUR]]="",INDIRECT(ADDRESS(ROW()-1,COLUMN())),NOTA[[#This Row],[FAKTUR]]))</f>
        <v/>
      </c>
      <c r="AJ1162" s="39" t="str">
        <f ca="1">IF(NOTA[[#This Row],[ID]]="","",COUNTIF(NOTA[ID_H],NOTA[[#This Row],[ID_H]]))</f>
        <v/>
      </c>
      <c r="AK1162" s="39" t="str">
        <f ca="1">IF(NOTA[[#This Row],[TGL.NOTA]]="",IF(NOTA[[#This Row],[SUPPLIER_H]]="","",AK1161),MONTH(NOTA[[#This Row],[TGL.NOTA]]))</f>
        <v/>
      </c>
      <c r="AL1162" s="39" t="str">
        <f>LOWER(SUBSTITUTE(SUBSTITUTE(SUBSTITUTE(SUBSTITUTE(SUBSTITUTE(SUBSTITUTE(SUBSTITUTE(SUBSTITUTE(SUBSTITUTE(NOTA[NAMA BARANG]," ",),".",""),"-",""),"(",""),")",""),",",""),"/",""),"""",""),"+",""))</f>
        <v/>
      </c>
      <c r="AM1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39" t="str">
        <f>IF(NOTA[[#This Row],[CONCAT4]]="","",_xlfn.IFNA(MATCH(NOTA[[#This Row],[CONCAT4]],[2]!RAW[CONCAT_H],0),FALSE))</f>
        <v/>
      </c>
      <c r="AQ1162" s="39" t="str">
        <f>IF(NOTA[[#This Row],[CONCAT1]]="","",MATCH(NOTA[[#This Row],[CONCAT1]],[3]!db[NB NOTA_C],0))</f>
        <v/>
      </c>
      <c r="AR1162" s="39" t="str">
        <f>IF(NOTA[[#This Row],[QTY/ CTN]]="","",TRUE)</f>
        <v/>
      </c>
      <c r="AS1162" s="39" t="str">
        <f ca="1">IF(NOTA[[#This Row],[ID_H]]="","",IF(NOTA[[#This Row],[Column3]]=TRUE,NOTA[[#This Row],[QTY/ CTN]],INDEX([3]!db[QTY/ CTN],NOTA[[#This Row],[//DB]])))</f>
        <v/>
      </c>
      <c r="AT1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2" s="39" t="str">
        <f ca="1">IF(NOTA[[#This Row],[ID_H]]="","",MATCH(NOTA[[#This Row],[NB NOTA_C_QTY]],[4]!db[NB NOTA_C_QTY+F],0))</f>
        <v/>
      </c>
      <c r="AV1162" s="55" t="str">
        <f ca="1">IF(NOTA[[#This Row],[NB NOTA_C_QTY]]="","",ROW()-2)</f>
        <v/>
      </c>
    </row>
    <row r="1163" spans="1:48" ht="20.100000000000001" customHeight="1" x14ac:dyDescent="0.25">
      <c r="A1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39" t="str">
        <f>IF(NOTA[[#This Row],[ID_P]]="","",MATCH(NOTA[[#This Row],[ID_P]],[1]!B_MSK[N_ID],0))</f>
        <v/>
      </c>
      <c r="D1163" s="39" t="str">
        <f ca="1">IF(NOTA[[#This Row],[NAMA BARANG]]="","",INDEX(NOTA[ID],MATCH(,INDIRECT(ADDRESS(ROW(NOTA[ID]),COLUMN(NOTA[ID]))&amp;":"&amp;ADDRESS(ROW(),COLUMN(NOTA[ID]))),-1)))</f>
        <v/>
      </c>
      <c r="E1163" s="47"/>
      <c r="H1163" s="48"/>
      <c r="N1163" s="39"/>
      <c r="Q1163" s="43"/>
      <c r="R1163" s="49"/>
      <c r="S1163" s="50"/>
      <c r="U1163" s="51"/>
      <c r="V1163" s="46"/>
      <c r="W1163" s="51" t="str">
        <f>IF(NOTA[[#This Row],[HARGA/ CTN]]="",NOTA[[#This Row],[JUMLAH_H]],NOTA[[#This Row],[HARGA/ CTN]]*IF(NOTA[[#This Row],[C]]="",0,NOTA[[#This Row],[C]]))</f>
        <v/>
      </c>
      <c r="X1163" s="51" t="str">
        <f>IF(NOTA[[#This Row],[JUMLAH]]="","",NOTA[[#This Row],[JUMLAH]]*NOTA[[#This Row],[DISC 1]])</f>
        <v/>
      </c>
      <c r="Y1163" s="51" t="str">
        <f>IF(NOTA[[#This Row],[JUMLAH]]="","",(NOTA[[#This Row],[JUMLAH]]-NOTA[[#This Row],[DISC 1-]])*NOTA[[#This Row],[DISC 2]])</f>
        <v/>
      </c>
      <c r="Z1163" s="51" t="str">
        <f>IF(NOTA[[#This Row],[JUMLAH]]="","",NOTA[[#This Row],[DISC 1-]]+NOTA[[#This Row],[DISC 2-]])</f>
        <v/>
      </c>
      <c r="AA1163" s="51" t="str">
        <f>IF(NOTA[[#This Row],[JUMLAH]]="","",NOTA[[#This Row],[JUMLAH]]-NOTA[[#This Row],[DISC]])</f>
        <v/>
      </c>
      <c r="AB1163" s="51"/>
      <c r="AC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51" t="str">
        <f>IF(OR(NOTA[[#This Row],[QTY]]="",NOTA[[#This Row],[HARGA SATUAN]]="",),"",NOTA[[#This Row],[QTY]]*NOTA[[#This Row],[HARGA SATUAN]])</f>
        <v/>
      </c>
      <c r="AG1163" s="40" t="str">
        <f ca="1">IF(NOTA[ID_H]="","",INDEX(NOTA[TANGGAL],MATCH(,INDIRECT(ADDRESS(ROW(NOTA[TANGGAL]),COLUMN(NOTA[TANGGAL]))&amp;":"&amp;ADDRESS(ROW(),COLUMN(NOTA[TANGGAL]))),-1)))</f>
        <v/>
      </c>
      <c r="AH1163" s="42" t="str">
        <f ca="1">IF(NOTA[[#This Row],[NAMA BARANG]]="","",INDEX(NOTA[SUPPLIER],MATCH(,INDIRECT(ADDRESS(ROW(NOTA[ID]),COLUMN(NOTA[ID]))&amp;":"&amp;ADDRESS(ROW(),COLUMN(NOTA[ID]))),-1)))</f>
        <v/>
      </c>
      <c r="AI1163" s="42" t="str">
        <f ca="1">IF(NOTA[[#This Row],[ID_H]]="","",IF(NOTA[[#This Row],[FAKTUR]]="",INDIRECT(ADDRESS(ROW()-1,COLUMN())),NOTA[[#This Row],[FAKTUR]]))</f>
        <v/>
      </c>
      <c r="AJ1163" s="39" t="str">
        <f ca="1">IF(NOTA[[#This Row],[ID]]="","",COUNTIF(NOTA[ID_H],NOTA[[#This Row],[ID_H]]))</f>
        <v/>
      </c>
      <c r="AK1163" s="39" t="str">
        <f ca="1">IF(NOTA[[#This Row],[TGL.NOTA]]="",IF(NOTA[[#This Row],[SUPPLIER_H]]="","",AK1162),MONTH(NOTA[[#This Row],[TGL.NOTA]]))</f>
        <v/>
      </c>
      <c r="AL1163" s="39" t="str">
        <f>LOWER(SUBSTITUTE(SUBSTITUTE(SUBSTITUTE(SUBSTITUTE(SUBSTITUTE(SUBSTITUTE(SUBSTITUTE(SUBSTITUTE(SUBSTITUTE(NOTA[NAMA BARANG]," ",),".",""),"-",""),"(",""),")",""),",",""),"/",""),"""",""),"+",""))</f>
        <v/>
      </c>
      <c r="AM1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39" t="str">
        <f>IF(NOTA[[#This Row],[CONCAT4]]="","",_xlfn.IFNA(MATCH(NOTA[[#This Row],[CONCAT4]],[2]!RAW[CONCAT_H],0),FALSE))</f>
        <v/>
      </c>
      <c r="AQ1163" s="39" t="str">
        <f>IF(NOTA[[#This Row],[CONCAT1]]="","",MATCH(NOTA[[#This Row],[CONCAT1]],[3]!db[NB NOTA_C],0))</f>
        <v/>
      </c>
      <c r="AR1163" s="39" t="str">
        <f>IF(NOTA[[#This Row],[QTY/ CTN]]="","",TRUE)</f>
        <v/>
      </c>
      <c r="AS1163" s="39" t="str">
        <f ca="1">IF(NOTA[[#This Row],[ID_H]]="","",IF(NOTA[[#This Row],[Column3]]=TRUE,NOTA[[#This Row],[QTY/ CTN]],INDEX([3]!db[QTY/ CTN],NOTA[[#This Row],[//DB]])))</f>
        <v/>
      </c>
      <c r="AT1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3" s="39" t="str">
        <f ca="1">IF(NOTA[[#This Row],[ID_H]]="","",MATCH(NOTA[[#This Row],[NB NOTA_C_QTY]],[4]!db[NB NOTA_C_QTY+F],0))</f>
        <v/>
      </c>
      <c r="AV1163" s="55" t="str">
        <f ca="1">IF(NOTA[[#This Row],[NB NOTA_C_QTY]]="","",ROW()-2)</f>
        <v/>
      </c>
    </row>
    <row r="1164" spans="1:48" ht="20.100000000000001" customHeight="1" x14ac:dyDescent="0.25">
      <c r="A1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4" s="39" t="str">
        <f>IF(NOTA[[#This Row],[ID_P]]="","",MATCH(NOTA[[#This Row],[ID_P]],[1]!B_MSK[N_ID],0))</f>
        <v/>
      </c>
      <c r="D1164" s="39" t="str">
        <f ca="1">IF(NOTA[[#This Row],[NAMA BARANG]]="","",INDEX(NOTA[ID],MATCH(,INDIRECT(ADDRESS(ROW(NOTA[ID]),COLUMN(NOTA[ID]))&amp;":"&amp;ADDRESS(ROW(),COLUMN(NOTA[ID]))),-1)))</f>
        <v/>
      </c>
      <c r="E1164" s="47"/>
      <c r="H1164" s="48"/>
      <c r="N1164" s="39"/>
      <c r="Q1164" s="43"/>
      <c r="R1164" s="49"/>
      <c r="S1164" s="50"/>
      <c r="U1164" s="51"/>
      <c r="V1164" s="46"/>
      <c r="W1164" s="51" t="str">
        <f>IF(NOTA[[#This Row],[HARGA/ CTN]]="",NOTA[[#This Row],[JUMLAH_H]],NOTA[[#This Row],[HARGA/ CTN]]*IF(NOTA[[#This Row],[C]]="",0,NOTA[[#This Row],[C]]))</f>
        <v/>
      </c>
      <c r="X1164" s="51" t="str">
        <f>IF(NOTA[[#This Row],[JUMLAH]]="","",NOTA[[#This Row],[JUMLAH]]*NOTA[[#This Row],[DISC 1]])</f>
        <v/>
      </c>
      <c r="Y1164" s="51" t="str">
        <f>IF(NOTA[[#This Row],[JUMLAH]]="","",(NOTA[[#This Row],[JUMLAH]]-NOTA[[#This Row],[DISC 1-]])*NOTA[[#This Row],[DISC 2]])</f>
        <v/>
      </c>
      <c r="Z1164" s="51" t="str">
        <f>IF(NOTA[[#This Row],[JUMLAH]]="","",NOTA[[#This Row],[DISC 1-]]+NOTA[[#This Row],[DISC 2-]])</f>
        <v/>
      </c>
      <c r="AA1164" s="51" t="str">
        <f>IF(NOTA[[#This Row],[JUMLAH]]="","",NOTA[[#This Row],[JUMLAH]]-NOTA[[#This Row],[DISC]])</f>
        <v/>
      </c>
      <c r="AB1164" s="51"/>
      <c r="AC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4" s="51" t="str">
        <f>IF(OR(NOTA[[#This Row],[QTY]]="",NOTA[[#This Row],[HARGA SATUAN]]="",),"",NOTA[[#This Row],[QTY]]*NOTA[[#This Row],[HARGA SATUAN]])</f>
        <v/>
      </c>
      <c r="AG1164" s="40" t="str">
        <f ca="1">IF(NOTA[ID_H]="","",INDEX(NOTA[TANGGAL],MATCH(,INDIRECT(ADDRESS(ROW(NOTA[TANGGAL]),COLUMN(NOTA[TANGGAL]))&amp;":"&amp;ADDRESS(ROW(),COLUMN(NOTA[TANGGAL]))),-1)))</f>
        <v/>
      </c>
      <c r="AH1164" s="42" t="str">
        <f ca="1">IF(NOTA[[#This Row],[NAMA BARANG]]="","",INDEX(NOTA[SUPPLIER],MATCH(,INDIRECT(ADDRESS(ROW(NOTA[ID]),COLUMN(NOTA[ID]))&amp;":"&amp;ADDRESS(ROW(),COLUMN(NOTA[ID]))),-1)))</f>
        <v/>
      </c>
      <c r="AI1164" s="42" t="str">
        <f ca="1">IF(NOTA[[#This Row],[ID_H]]="","",IF(NOTA[[#This Row],[FAKTUR]]="",INDIRECT(ADDRESS(ROW()-1,COLUMN())),NOTA[[#This Row],[FAKTUR]]))</f>
        <v/>
      </c>
      <c r="AJ1164" s="39" t="str">
        <f ca="1">IF(NOTA[[#This Row],[ID]]="","",COUNTIF(NOTA[ID_H],NOTA[[#This Row],[ID_H]]))</f>
        <v/>
      </c>
      <c r="AK1164" s="39" t="str">
        <f ca="1">IF(NOTA[[#This Row],[TGL.NOTA]]="",IF(NOTA[[#This Row],[SUPPLIER_H]]="","",AK1163),MONTH(NOTA[[#This Row],[TGL.NOTA]]))</f>
        <v/>
      </c>
      <c r="AL1164" s="39" t="str">
        <f>LOWER(SUBSTITUTE(SUBSTITUTE(SUBSTITUTE(SUBSTITUTE(SUBSTITUTE(SUBSTITUTE(SUBSTITUTE(SUBSTITUTE(SUBSTITUTE(NOTA[NAMA BARANG]," ",),".",""),"-",""),"(",""),")",""),",",""),"/",""),"""",""),"+",""))</f>
        <v/>
      </c>
      <c r="AM1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4" s="39" t="str">
        <f>IF(NOTA[[#This Row],[CONCAT4]]="","",_xlfn.IFNA(MATCH(NOTA[[#This Row],[CONCAT4]],[2]!RAW[CONCAT_H],0),FALSE))</f>
        <v/>
      </c>
      <c r="AQ1164" s="39" t="str">
        <f>IF(NOTA[[#This Row],[CONCAT1]]="","",MATCH(NOTA[[#This Row],[CONCAT1]],[3]!db[NB NOTA_C],0))</f>
        <v/>
      </c>
      <c r="AR1164" s="39" t="str">
        <f>IF(NOTA[[#This Row],[QTY/ CTN]]="","",TRUE)</f>
        <v/>
      </c>
      <c r="AS1164" s="39" t="str">
        <f ca="1">IF(NOTA[[#This Row],[ID_H]]="","",IF(NOTA[[#This Row],[Column3]]=TRUE,NOTA[[#This Row],[QTY/ CTN]],INDEX([3]!db[QTY/ CTN],NOTA[[#This Row],[//DB]])))</f>
        <v/>
      </c>
      <c r="AT1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4" s="39" t="str">
        <f ca="1">IF(NOTA[[#This Row],[ID_H]]="","",MATCH(NOTA[[#This Row],[NB NOTA_C_QTY]],[4]!db[NB NOTA_C_QTY+F],0))</f>
        <v/>
      </c>
      <c r="AV1164" s="55" t="str">
        <f ca="1">IF(NOTA[[#This Row],[NB NOTA_C_QTY]]="","",ROW()-2)</f>
        <v/>
      </c>
    </row>
    <row r="1165" spans="1:48" ht="20.100000000000001" customHeight="1" x14ac:dyDescent="0.25">
      <c r="A1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39" t="str">
        <f>IF(NOTA[[#This Row],[ID_P]]="","",MATCH(NOTA[[#This Row],[ID_P]],[1]!B_MSK[N_ID],0))</f>
        <v/>
      </c>
      <c r="D1165" s="39" t="str">
        <f ca="1">IF(NOTA[[#This Row],[NAMA BARANG]]="","",INDEX(NOTA[ID],MATCH(,INDIRECT(ADDRESS(ROW(NOTA[ID]),COLUMN(NOTA[ID]))&amp;":"&amp;ADDRESS(ROW(),COLUMN(NOTA[ID]))),-1)))</f>
        <v/>
      </c>
      <c r="E1165" s="47"/>
      <c r="H1165" s="48"/>
      <c r="N1165" s="39"/>
      <c r="Q1165" s="43"/>
      <c r="R1165" s="49"/>
      <c r="S1165" s="50"/>
      <c r="U1165" s="51"/>
      <c r="V1165" s="46"/>
      <c r="W1165" s="51" t="str">
        <f>IF(NOTA[[#This Row],[HARGA/ CTN]]="",NOTA[[#This Row],[JUMLAH_H]],NOTA[[#This Row],[HARGA/ CTN]]*IF(NOTA[[#This Row],[C]]="",0,NOTA[[#This Row],[C]]))</f>
        <v/>
      </c>
      <c r="X1165" s="51" t="str">
        <f>IF(NOTA[[#This Row],[JUMLAH]]="","",NOTA[[#This Row],[JUMLAH]]*NOTA[[#This Row],[DISC 1]])</f>
        <v/>
      </c>
      <c r="Y1165" s="51" t="str">
        <f>IF(NOTA[[#This Row],[JUMLAH]]="","",(NOTA[[#This Row],[JUMLAH]]-NOTA[[#This Row],[DISC 1-]])*NOTA[[#This Row],[DISC 2]])</f>
        <v/>
      </c>
      <c r="Z1165" s="51" t="str">
        <f>IF(NOTA[[#This Row],[JUMLAH]]="","",NOTA[[#This Row],[DISC 1-]]+NOTA[[#This Row],[DISC 2-]])</f>
        <v/>
      </c>
      <c r="AA1165" s="51" t="str">
        <f>IF(NOTA[[#This Row],[JUMLAH]]="","",NOTA[[#This Row],[JUMLAH]]-NOTA[[#This Row],[DISC]])</f>
        <v/>
      </c>
      <c r="AB1165" s="51"/>
      <c r="AC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5" s="51" t="str">
        <f>IF(OR(NOTA[[#This Row],[QTY]]="",NOTA[[#This Row],[HARGA SATUAN]]="",),"",NOTA[[#This Row],[QTY]]*NOTA[[#This Row],[HARGA SATUAN]])</f>
        <v/>
      </c>
      <c r="AG1165" s="40" t="str">
        <f ca="1">IF(NOTA[ID_H]="","",INDEX(NOTA[TANGGAL],MATCH(,INDIRECT(ADDRESS(ROW(NOTA[TANGGAL]),COLUMN(NOTA[TANGGAL]))&amp;":"&amp;ADDRESS(ROW(),COLUMN(NOTA[TANGGAL]))),-1)))</f>
        <v/>
      </c>
      <c r="AH1165" s="42" t="str">
        <f ca="1">IF(NOTA[[#This Row],[NAMA BARANG]]="","",INDEX(NOTA[SUPPLIER],MATCH(,INDIRECT(ADDRESS(ROW(NOTA[ID]),COLUMN(NOTA[ID]))&amp;":"&amp;ADDRESS(ROW(),COLUMN(NOTA[ID]))),-1)))</f>
        <v/>
      </c>
      <c r="AI1165" s="42" t="str">
        <f ca="1">IF(NOTA[[#This Row],[ID_H]]="","",IF(NOTA[[#This Row],[FAKTUR]]="",INDIRECT(ADDRESS(ROW()-1,COLUMN())),NOTA[[#This Row],[FAKTUR]]))</f>
        <v/>
      </c>
      <c r="AJ1165" s="39" t="str">
        <f ca="1">IF(NOTA[[#This Row],[ID]]="","",COUNTIF(NOTA[ID_H],NOTA[[#This Row],[ID_H]]))</f>
        <v/>
      </c>
      <c r="AK1165" s="39" t="str">
        <f ca="1">IF(NOTA[[#This Row],[TGL.NOTA]]="",IF(NOTA[[#This Row],[SUPPLIER_H]]="","",AK1164),MONTH(NOTA[[#This Row],[TGL.NOTA]]))</f>
        <v/>
      </c>
      <c r="AL1165" s="39" t="str">
        <f>LOWER(SUBSTITUTE(SUBSTITUTE(SUBSTITUTE(SUBSTITUTE(SUBSTITUTE(SUBSTITUTE(SUBSTITUTE(SUBSTITUTE(SUBSTITUTE(NOTA[NAMA BARANG]," ",),".",""),"-",""),"(",""),")",""),",",""),"/",""),"""",""),"+",""))</f>
        <v/>
      </c>
      <c r="AM1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39" t="str">
        <f>IF(NOTA[[#This Row],[CONCAT4]]="","",_xlfn.IFNA(MATCH(NOTA[[#This Row],[CONCAT4]],[2]!RAW[CONCAT_H],0),FALSE))</f>
        <v/>
      </c>
      <c r="AQ1165" s="39" t="str">
        <f>IF(NOTA[[#This Row],[CONCAT1]]="","",MATCH(NOTA[[#This Row],[CONCAT1]],[3]!db[NB NOTA_C],0))</f>
        <v/>
      </c>
      <c r="AR1165" s="39" t="str">
        <f>IF(NOTA[[#This Row],[QTY/ CTN]]="","",TRUE)</f>
        <v/>
      </c>
      <c r="AS1165" s="39" t="str">
        <f ca="1">IF(NOTA[[#This Row],[ID_H]]="","",IF(NOTA[[#This Row],[Column3]]=TRUE,NOTA[[#This Row],[QTY/ CTN]],INDEX([3]!db[QTY/ CTN],NOTA[[#This Row],[//DB]])))</f>
        <v/>
      </c>
      <c r="AT1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5" s="39" t="str">
        <f ca="1">IF(NOTA[[#This Row],[ID_H]]="","",MATCH(NOTA[[#This Row],[NB NOTA_C_QTY]],[4]!db[NB NOTA_C_QTY+F],0))</f>
        <v/>
      </c>
      <c r="AV1165" s="55" t="str">
        <f ca="1">IF(NOTA[[#This Row],[NB NOTA_C_QTY]]="","",ROW()-2)</f>
        <v/>
      </c>
    </row>
    <row r="1166" spans="1:48" ht="20.100000000000001" customHeight="1" x14ac:dyDescent="0.25">
      <c r="A1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39" t="str">
        <f>IF(NOTA[[#This Row],[ID_P]]="","",MATCH(NOTA[[#This Row],[ID_P]],[1]!B_MSK[N_ID],0))</f>
        <v/>
      </c>
      <c r="D1166" s="39" t="str">
        <f ca="1">IF(NOTA[[#This Row],[NAMA BARANG]]="","",INDEX(NOTA[ID],MATCH(,INDIRECT(ADDRESS(ROW(NOTA[ID]),COLUMN(NOTA[ID]))&amp;":"&amp;ADDRESS(ROW(),COLUMN(NOTA[ID]))),-1)))</f>
        <v/>
      </c>
      <c r="E1166" s="47"/>
      <c r="H1166" s="48"/>
      <c r="N1166" s="39"/>
      <c r="Q1166" s="43"/>
      <c r="R1166" s="49"/>
      <c r="S1166" s="50"/>
      <c r="U1166" s="51"/>
      <c r="V1166" s="46"/>
      <c r="W1166" s="51" t="str">
        <f>IF(NOTA[[#This Row],[HARGA/ CTN]]="",NOTA[[#This Row],[JUMLAH_H]],NOTA[[#This Row],[HARGA/ CTN]]*IF(NOTA[[#This Row],[C]]="",0,NOTA[[#This Row],[C]]))</f>
        <v/>
      </c>
      <c r="X1166" s="51" t="str">
        <f>IF(NOTA[[#This Row],[JUMLAH]]="","",NOTA[[#This Row],[JUMLAH]]*NOTA[[#This Row],[DISC 1]])</f>
        <v/>
      </c>
      <c r="Y1166" s="51" t="str">
        <f>IF(NOTA[[#This Row],[JUMLAH]]="","",(NOTA[[#This Row],[JUMLAH]]-NOTA[[#This Row],[DISC 1-]])*NOTA[[#This Row],[DISC 2]])</f>
        <v/>
      </c>
      <c r="Z1166" s="51" t="str">
        <f>IF(NOTA[[#This Row],[JUMLAH]]="","",NOTA[[#This Row],[DISC 1-]]+NOTA[[#This Row],[DISC 2-]])</f>
        <v/>
      </c>
      <c r="AA1166" s="51" t="str">
        <f>IF(NOTA[[#This Row],[JUMLAH]]="","",NOTA[[#This Row],[JUMLAH]]-NOTA[[#This Row],[DISC]])</f>
        <v/>
      </c>
      <c r="AB1166" s="51"/>
      <c r="AC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6" s="51" t="str">
        <f>IF(OR(NOTA[[#This Row],[QTY]]="",NOTA[[#This Row],[HARGA SATUAN]]="",),"",NOTA[[#This Row],[QTY]]*NOTA[[#This Row],[HARGA SATUAN]])</f>
        <v/>
      </c>
      <c r="AG1166" s="40" t="str">
        <f ca="1">IF(NOTA[ID_H]="","",INDEX(NOTA[TANGGAL],MATCH(,INDIRECT(ADDRESS(ROW(NOTA[TANGGAL]),COLUMN(NOTA[TANGGAL]))&amp;":"&amp;ADDRESS(ROW(),COLUMN(NOTA[TANGGAL]))),-1)))</f>
        <v/>
      </c>
      <c r="AH1166" s="42" t="str">
        <f ca="1">IF(NOTA[[#This Row],[NAMA BARANG]]="","",INDEX(NOTA[SUPPLIER],MATCH(,INDIRECT(ADDRESS(ROW(NOTA[ID]),COLUMN(NOTA[ID]))&amp;":"&amp;ADDRESS(ROW(),COLUMN(NOTA[ID]))),-1)))</f>
        <v/>
      </c>
      <c r="AI1166" s="42" t="str">
        <f ca="1">IF(NOTA[[#This Row],[ID_H]]="","",IF(NOTA[[#This Row],[FAKTUR]]="",INDIRECT(ADDRESS(ROW()-1,COLUMN())),NOTA[[#This Row],[FAKTUR]]))</f>
        <v/>
      </c>
      <c r="AJ1166" s="39" t="str">
        <f ca="1">IF(NOTA[[#This Row],[ID]]="","",COUNTIF(NOTA[ID_H],NOTA[[#This Row],[ID_H]]))</f>
        <v/>
      </c>
      <c r="AK1166" s="39" t="str">
        <f ca="1">IF(NOTA[[#This Row],[TGL.NOTA]]="",IF(NOTA[[#This Row],[SUPPLIER_H]]="","",AK1165),MONTH(NOTA[[#This Row],[TGL.NOTA]]))</f>
        <v/>
      </c>
      <c r="AL1166" s="39" t="str">
        <f>LOWER(SUBSTITUTE(SUBSTITUTE(SUBSTITUTE(SUBSTITUTE(SUBSTITUTE(SUBSTITUTE(SUBSTITUTE(SUBSTITUTE(SUBSTITUTE(NOTA[NAMA BARANG]," ",),".",""),"-",""),"(",""),")",""),",",""),"/",""),"""",""),"+",""))</f>
        <v/>
      </c>
      <c r="AM1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39" t="str">
        <f>IF(NOTA[[#This Row],[CONCAT4]]="","",_xlfn.IFNA(MATCH(NOTA[[#This Row],[CONCAT4]],[2]!RAW[CONCAT_H],0),FALSE))</f>
        <v/>
      </c>
      <c r="AQ1166" s="39" t="str">
        <f>IF(NOTA[[#This Row],[CONCAT1]]="","",MATCH(NOTA[[#This Row],[CONCAT1]],[3]!db[NB NOTA_C],0))</f>
        <v/>
      </c>
      <c r="AR1166" s="39" t="str">
        <f>IF(NOTA[[#This Row],[QTY/ CTN]]="","",TRUE)</f>
        <v/>
      </c>
      <c r="AS1166" s="39" t="str">
        <f ca="1">IF(NOTA[[#This Row],[ID_H]]="","",IF(NOTA[[#This Row],[Column3]]=TRUE,NOTA[[#This Row],[QTY/ CTN]],INDEX([3]!db[QTY/ CTN],NOTA[[#This Row],[//DB]])))</f>
        <v/>
      </c>
      <c r="AT1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6" s="39" t="str">
        <f ca="1">IF(NOTA[[#This Row],[ID_H]]="","",MATCH(NOTA[[#This Row],[NB NOTA_C_QTY]],[4]!db[NB NOTA_C_QTY+F],0))</f>
        <v/>
      </c>
      <c r="AV1166" s="55" t="str">
        <f ca="1">IF(NOTA[[#This Row],[NB NOTA_C_QTY]]="","",ROW()-2)</f>
        <v/>
      </c>
    </row>
    <row r="1167" spans="1:48" ht="20.100000000000001" customHeight="1" x14ac:dyDescent="0.25">
      <c r="A1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39" t="str">
        <f>IF(NOTA[[#This Row],[ID_P]]="","",MATCH(NOTA[[#This Row],[ID_P]],[1]!B_MSK[N_ID],0))</f>
        <v/>
      </c>
      <c r="D1167" s="39" t="str">
        <f ca="1">IF(NOTA[[#This Row],[NAMA BARANG]]="","",INDEX(NOTA[ID],MATCH(,INDIRECT(ADDRESS(ROW(NOTA[ID]),COLUMN(NOTA[ID]))&amp;":"&amp;ADDRESS(ROW(),COLUMN(NOTA[ID]))),-1)))</f>
        <v/>
      </c>
      <c r="E1167" s="47"/>
      <c r="H1167" s="48"/>
      <c r="N1167" s="39"/>
      <c r="Q1167" s="43"/>
      <c r="R1167" s="49"/>
      <c r="S1167" s="50"/>
      <c r="U1167" s="51"/>
      <c r="V1167" s="46"/>
      <c r="W1167" s="51" t="str">
        <f>IF(NOTA[[#This Row],[HARGA/ CTN]]="",NOTA[[#This Row],[JUMLAH_H]],NOTA[[#This Row],[HARGA/ CTN]]*IF(NOTA[[#This Row],[C]]="",0,NOTA[[#This Row],[C]]))</f>
        <v/>
      </c>
      <c r="X1167" s="51" t="str">
        <f>IF(NOTA[[#This Row],[JUMLAH]]="","",NOTA[[#This Row],[JUMLAH]]*NOTA[[#This Row],[DISC 1]])</f>
        <v/>
      </c>
      <c r="Y1167" s="51" t="str">
        <f>IF(NOTA[[#This Row],[JUMLAH]]="","",(NOTA[[#This Row],[JUMLAH]]-NOTA[[#This Row],[DISC 1-]])*NOTA[[#This Row],[DISC 2]])</f>
        <v/>
      </c>
      <c r="Z1167" s="51" t="str">
        <f>IF(NOTA[[#This Row],[JUMLAH]]="","",NOTA[[#This Row],[DISC 1-]]+NOTA[[#This Row],[DISC 2-]])</f>
        <v/>
      </c>
      <c r="AA1167" s="51" t="str">
        <f>IF(NOTA[[#This Row],[JUMLAH]]="","",NOTA[[#This Row],[JUMLAH]]-NOTA[[#This Row],[DISC]])</f>
        <v/>
      </c>
      <c r="AB1167" s="51"/>
      <c r="AC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7" s="51" t="str">
        <f>IF(OR(NOTA[[#This Row],[QTY]]="",NOTA[[#This Row],[HARGA SATUAN]]="",),"",NOTA[[#This Row],[QTY]]*NOTA[[#This Row],[HARGA SATUAN]])</f>
        <v/>
      </c>
      <c r="AG1167" s="40" t="str">
        <f ca="1">IF(NOTA[ID_H]="","",INDEX(NOTA[TANGGAL],MATCH(,INDIRECT(ADDRESS(ROW(NOTA[TANGGAL]),COLUMN(NOTA[TANGGAL]))&amp;":"&amp;ADDRESS(ROW(),COLUMN(NOTA[TANGGAL]))),-1)))</f>
        <v/>
      </c>
      <c r="AH1167" s="42" t="str">
        <f ca="1">IF(NOTA[[#This Row],[NAMA BARANG]]="","",INDEX(NOTA[SUPPLIER],MATCH(,INDIRECT(ADDRESS(ROW(NOTA[ID]),COLUMN(NOTA[ID]))&amp;":"&amp;ADDRESS(ROW(),COLUMN(NOTA[ID]))),-1)))</f>
        <v/>
      </c>
      <c r="AI1167" s="42" t="str">
        <f ca="1">IF(NOTA[[#This Row],[ID_H]]="","",IF(NOTA[[#This Row],[FAKTUR]]="",INDIRECT(ADDRESS(ROW()-1,COLUMN())),NOTA[[#This Row],[FAKTUR]]))</f>
        <v/>
      </c>
      <c r="AJ1167" s="39" t="str">
        <f ca="1">IF(NOTA[[#This Row],[ID]]="","",COUNTIF(NOTA[ID_H],NOTA[[#This Row],[ID_H]]))</f>
        <v/>
      </c>
      <c r="AK1167" s="39" t="str">
        <f ca="1">IF(NOTA[[#This Row],[TGL.NOTA]]="",IF(NOTA[[#This Row],[SUPPLIER_H]]="","",AK1166),MONTH(NOTA[[#This Row],[TGL.NOTA]]))</f>
        <v/>
      </c>
      <c r="AL1167" s="39" t="str">
        <f>LOWER(SUBSTITUTE(SUBSTITUTE(SUBSTITUTE(SUBSTITUTE(SUBSTITUTE(SUBSTITUTE(SUBSTITUTE(SUBSTITUTE(SUBSTITUTE(NOTA[NAMA BARANG]," ",),".",""),"-",""),"(",""),")",""),",",""),"/",""),"""",""),"+",""))</f>
        <v/>
      </c>
      <c r="AM1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39" t="str">
        <f>IF(NOTA[[#This Row],[CONCAT4]]="","",_xlfn.IFNA(MATCH(NOTA[[#This Row],[CONCAT4]],[2]!RAW[CONCAT_H],0),FALSE))</f>
        <v/>
      </c>
      <c r="AQ1167" s="39" t="str">
        <f>IF(NOTA[[#This Row],[CONCAT1]]="","",MATCH(NOTA[[#This Row],[CONCAT1]],[3]!db[NB NOTA_C],0))</f>
        <v/>
      </c>
      <c r="AR1167" s="39" t="str">
        <f>IF(NOTA[[#This Row],[QTY/ CTN]]="","",TRUE)</f>
        <v/>
      </c>
      <c r="AS1167" s="39" t="str">
        <f ca="1">IF(NOTA[[#This Row],[ID_H]]="","",IF(NOTA[[#This Row],[Column3]]=TRUE,NOTA[[#This Row],[QTY/ CTN]],INDEX([3]!db[QTY/ CTN],NOTA[[#This Row],[//DB]])))</f>
        <v/>
      </c>
      <c r="AT1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7" s="39" t="str">
        <f ca="1">IF(NOTA[[#This Row],[ID_H]]="","",MATCH(NOTA[[#This Row],[NB NOTA_C_QTY]],[4]!db[NB NOTA_C_QTY+F],0))</f>
        <v/>
      </c>
      <c r="AV1167" s="55" t="str">
        <f ca="1">IF(NOTA[[#This Row],[NB NOTA_C_QTY]]="","",ROW()-2)</f>
        <v/>
      </c>
    </row>
    <row r="1168" spans="1:48" ht="20.100000000000001" customHeight="1" x14ac:dyDescent="0.25">
      <c r="A1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39" t="str">
        <f>IF(NOTA[[#This Row],[ID_P]]="","",MATCH(NOTA[[#This Row],[ID_P]],[1]!B_MSK[N_ID],0))</f>
        <v/>
      </c>
      <c r="D1168" s="39" t="str">
        <f ca="1">IF(NOTA[[#This Row],[NAMA BARANG]]="","",INDEX(NOTA[ID],MATCH(,INDIRECT(ADDRESS(ROW(NOTA[ID]),COLUMN(NOTA[ID]))&amp;":"&amp;ADDRESS(ROW(),COLUMN(NOTA[ID]))),-1)))</f>
        <v/>
      </c>
      <c r="E1168" s="47"/>
      <c r="H1168" s="48"/>
      <c r="N1168" s="39"/>
      <c r="Q1168" s="43"/>
      <c r="R1168" s="49"/>
      <c r="S1168" s="50"/>
      <c r="U1168" s="51"/>
      <c r="V1168" s="46"/>
      <c r="W1168" s="51" t="str">
        <f>IF(NOTA[[#This Row],[HARGA/ CTN]]="",NOTA[[#This Row],[JUMLAH_H]],NOTA[[#This Row],[HARGA/ CTN]]*IF(NOTA[[#This Row],[C]]="",0,NOTA[[#This Row],[C]]))</f>
        <v/>
      </c>
      <c r="X1168" s="51" t="str">
        <f>IF(NOTA[[#This Row],[JUMLAH]]="","",NOTA[[#This Row],[JUMLAH]]*NOTA[[#This Row],[DISC 1]])</f>
        <v/>
      </c>
      <c r="Y1168" s="51" t="str">
        <f>IF(NOTA[[#This Row],[JUMLAH]]="","",(NOTA[[#This Row],[JUMLAH]]-NOTA[[#This Row],[DISC 1-]])*NOTA[[#This Row],[DISC 2]])</f>
        <v/>
      </c>
      <c r="Z1168" s="51" t="str">
        <f>IF(NOTA[[#This Row],[JUMLAH]]="","",NOTA[[#This Row],[DISC 1-]]+NOTA[[#This Row],[DISC 2-]])</f>
        <v/>
      </c>
      <c r="AA1168" s="51" t="str">
        <f>IF(NOTA[[#This Row],[JUMLAH]]="","",NOTA[[#This Row],[JUMLAH]]-NOTA[[#This Row],[DISC]])</f>
        <v/>
      </c>
      <c r="AB1168" s="51"/>
      <c r="AC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8" s="51" t="str">
        <f>IF(OR(NOTA[[#This Row],[QTY]]="",NOTA[[#This Row],[HARGA SATUAN]]="",),"",NOTA[[#This Row],[QTY]]*NOTA[[#This Row],[HARGA SATUAN]])</f>
        <v/>
      </c>
      <c r="AG1168" s="40" t="str">
        <f ca="1">IF(NOTA[ID_H]="","",INDEX(NOTA[TANGGAL],MATCH(,INDIRECT(ADDRESS(ROW(NOTA[TANGGAL]),COLUMN(NOTA[TANGGAL]))&amp;":"&amp;ADDRESS(ROW(),COLUMN(NOTA[TANGGAL]))),-1)))</f>
        <v/>
      </c>
      <c r="AH1168" s="42" t="str">
        <f ca="1">IF(NOTA[[#This Row],[NAMA BARANG]]="","",INDEX(NOTA[SUPPLIER],MATCH(,INDIRECT(ADDRESS(ROW(NOTA[ID]),COLUMN(NOTA[ID]))&amp;":"&amp;ADDRESS(ROW(),COLUMN(NOTA[ID]))),-1)))</f>
        <v/>
      </c>
      <c r="AI1168" s="42" t="str">
        <f ca="1">IF(NOTA[[#This Row],[ID_H]]="","",IF(NOTA[[#This Row],[FAKTUR]]="",INDIRECT(ADDRESS(ROW()-1,COLUMN())),NOTA[[#This Row],[FAKTUR]]))</f>
        <v/>
      </c>
      <c r="AJ1168" s="39" t="str">
        <f ca="1">IF(NOTA[[#This Row],[ID]]="","",COUNTIF(NOTA[ID_H],NOTA[[#This Row],[ID_H]]))</f>
        <v/>
      </c>
      <c r="AK1168" s="39" t="str">
        <f ca="1">IF(NOTA[[#This Row],[TGL.NOTA]]="",IF(NOTA[[#This Row],[SUPPLIER_H]]="","",AK1167),MONTH(NOTA[[#This Row],[TGL.NOTA]]))</f>
        <v/>
      </c>
      <c r="AL1168" s="39" t="str">
        <f>LOWER(SUBSTITUTE(SUBSTITUTE(SUBSTITUTE(SUBSTITUTE(SUBSTITUTE(SUBSTITUTE(SUBSTITUTE(SUBSTITUTE(SUBSTITUTE(NOTA[NAMA BARANG]," ",),".",""),"-",""),"(",""),")",""),",",""),"/",""),"""",""),"+",""))</f>
        <v/>
      </c>
      <c r="AM1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39" t="str">
        <f>IF(NOTA[[#This Row],[CONCAT4]]="","",_xlfn.IFNA(MATCH(NOTA[[#This Row],[CONCAT4]],[2]!RAW[CONCAT_H],0),FALSE))</f>
        <v/>
      </c>
      <c r="AQ1168" s="39" t="str">
        <f>IF(NOTA[[#This Row],[CONCAT1]]="","",MATCH(NOTA[[#This Row],[CONCAT1]],[3]!db[NB NOTA_C],0))</f>
        <v/>
      </c>
      <c r="AR1168" s="39" t="str">
        <f>IF(NOTA[[#This Row],[QTY/ CTN]]="","",TRUE)</f>
        <v/>
      </c>
      <c r="AS1168" s="39" t="str">
        <f ca="1">IF(NOTA[[#This Row],[ID_H]]="","",IF(NOTA[[#This Row],[Column3]]=TRUE,NOTA[[#This Row],[QTY/ CTN]],INDEX([3]!db[QTY/ CTN],NOTA[[#This Row],[//DB]])))</f>
        <v/>
      </c>
      <c r="AT1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8" s="39" t="str">
        <f ca="1">IF(NOTA[[#This Row],[ID_H]]="","",MATCH(NOTA[[#This Row],[NB NOTA_C_QTY]],[4]!db[NB NOTA_C_QTY+F],0))</f>
        <v/>
      </c>
      <c r="AV1168" s="55" t="str">
        <f ca="1">IF(NOTA[[#This Row],[NB NOTA_C_QTY]]="","",ROW()-2)</f>
        <v/>
      </c>
    </row>
    <row r="1169" spans="1:48" ht="20.100000000000001" customHeight="1" x14ac:dyDescent="0.25">
      <c r="A1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39" t="str">
        <f>IF(NOTA[[#This Row],[ID_P]]="","",MATCH(NOTA[[#This Row],[ID_P]],[1]!B_MSK[N_ID],0))</f>
        <v/>
      </c>
      <c r="D1169" s="39" t="str">
        <f ca="1">IF(NOTA[[#This Row],[NAMA BARANG]]="","",INDEX(NOTA[ID],MATCH(,INDIRECT(ADDRESS(ROW(NOTA[ID]),COLUMN(NOTA[ID]))&amp;":"&amp;ADDRESS(ROW(),COLUMN(NOTA[ID]))),-1)))</f>
        <v/>
      </c>
      <c r="E1169" s="47"/>
      <c r="H1169" s="48"/>
      <c r="N1169" s="39"/>
      <c r="Q1169" s="43"/>
      <c r="R1169" s="49"/>
      <c r="S1169" s="50"/>
      <c r="U1169" s="51"/>
      <c r="V1169" s="46"/>
      <c r="W1169" s="51" t="str">
        <f>IF(NOTA[[#This Row],[HARGA/ CTN]]="",NOTA[[#This Row],[JUMLAH_H]],NOTA[[#This Row],[HARGA/ CTN]]*IF(NOTA[[#This Row],[C]]="",0,NOTA[[#This Row],[C]]))</f>
        <v/>
      </c>
      <c r="X1169" s="51" t="str">
        <f>IF(NOTA[[#This Row],[JUMLAH]]="","",NOTA[[#This Row],[JUMLAH]]*NOTA[[#This Row],[DISC 1]])</f>
        <v/>
      </c>
      <c r="Y1169" s="51" t="str">
        <f>IF(NOTA[[#This Row],[JUMLAH]]="","",(NOTA[[#This Row],[JUMLAH]]-NOTA[[#This Row],[DISC 1-]])*NOTA[[#This Row],[DISC 2]])</f>
        <v/>
      </c>
      <c r="Z1169" s="51" t="str">
        <f>IF(NOTA[[#This Row],[JUMLAH]]="","",NOTA[[#This Row],[DISC 1-]]+NOTA[[#This Row],[DISC 2-]])</f>
        <v/>
      </c>
      <c r="AA1169" s="51" t="str">
        <f>IF(NOTA[[#This Row],[JUMLAH]]="","",NOTA[[#This Row],[JUMLAH]]-NOTA[[#This Row],[DISC]])</f>
        <v/>
      </c>
      <c r="AB1169" s="51"/>
      <c r="AC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9" s="51" t="str">
        <f>IF(OR(NOTA[[#This Row],[QTY]]="",NOTA[[#This Row],[HARGA SATUAN]]="",),"",NOTA[[#This Row],[QTY]]*NOTA[[#This Row],[HARGA SATUAN]])</f>
        <v/>
      </c>
      <c r="AG1169" s="40" t="str">
        <f ca="1">IF(NOTA[ID_H]="","",INDEX(NOTA[TANGGAL],MATCH(,INDIRECT(ADDRESS(ROW(NOTA[TANGGAL]),COLUMN(NOTA[TANGGAL]))&amp;":"&amp;ADDRESS(ROW(),COLUMN(NOTA[TANGGAL]))),-1)))</f>
        <v/>
      </c>
      <c r="AH1169" s="42" t="str">
        <f ca="1">IF(NOTA[[#This Row],[NAMA BARANG]]="","",INDEX(NOTA[SUPPLIER],MATCH(,INDIRECT(ADDRESS(ROW(NOTA[ID]),COLUMN(NOTA[ID]))&amp;":"&amp;ADDRESS(ROW(),COLUMN(NOTA[ID]))),-1)))</f>
        <v/>
      </c>
      <c r="AI1169" s="42" t="str">
        <f ca="1">IF(NOTA[[#This Row],[ID_H]]="","",IF(NOTA[[#This Row],[FAKTUR]]="",INDIRECT(ADDRESS(ROW()-1,COLUMN())),NOTA[[#This Row],[FAKTUR]]))</f>
        <v/>
      </c>
      <c r="AJ1169" s="39" t="str">
        <f ca="1">IF(NOTA[[#This Row],[ID]]="","",COUNTIF(NOTA[ID_H],NOTA[[#This Row],[ID_H]]))</f>
        <v/>
      </c>
      <c r="AK1169" s="39" t="str">
        <f ca="1">IF(NOTA[[#This Row],[TGL.NOTA]]="",IF(NOTA[[#This Row],[SUPPLIER_H]]="","",AK1168),MONTH(NOTA[[#This Row],[TGL.NOTA]]))</f>
        <v/>
      </c>
      <c r="AL1169" s="39" t="str">
        <f>LOWER(SUBSTITUTE(SUBSTITUTE(SUBSTITUTE(SUBSTITUTE(SUBSTITUTE(SUBSTITUTE(SUBSTITUTE(SUBSTITUTE(SUBSTITUTE(NOTA[NAMA BARANG]," ",),".",""),"-",""),"(",""),")",""),",",""),"/",""),"""",""),"+",""))</f>
        <v/>
      </c>
      <c r="AM1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39" t="str">
        <f>IF(NOTA[[#This Row],[CONCAT4]]="","",_xlfn.IFNA(MATCH(NOTA[[#This Row],[CONCAT4]],[2]!RAW[CONCAT_H],0),FALSE))</f>
        <v/>
      </c>
      <c r="AQ1169" s="39" t="str">
        <f>IF(NOTA[[#This Row],[CONCAT1]]="","",MATCH(NOTA[[#This Row],[CONCAT1]],[3]!db[NB NOTA_C],0))</f>
        <v/>
      </c>
      <c r="AR1169" s="39" t="str">
        <f>IF(NOTA[[#This Row],[QTY/ CTN]]="","",TRUE)</f>
        <v/>
      </c>
      <c r="AS1169" s="39" t="str">
        <f ca="1">IF(NOTA[[#This Row],[ID_H]]="","",IF(NOTA[[#This Row],[Column3]]=TRUE,NOTA[[#This Row],[QTY/ CTN]],INDEX([3]!db[QTY/ CTN],NOTA[[#This Row],[//DB]])))</f>
        <v/>
      </c>
      <c r="AT1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9" s="39" t="str">
        <f ca="1">IF(NOTA[[#This Row],[ID_H]]="","",MATCH(NOTA[[#This Row],[NB NOTA_C_QTY]],[4]!db[NB NOTA_C_QTY+F],0))</f>
        <v/>
      </c>
      <c r="AV1169" s="55" t="str">
        <f ca="1">IF(NOTA[[#This Row],[NB NOTA_C_QTY]]="","",ROW()-2)</f>
        <v/>
      </c>
    </row>
    <row r="1170" spans="1:48" ht="20.100000000000001" customHeight="1" x14ac:dyDescent="0.25">
      <c r="A11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39" t="str">
        <f>IF(NOTA[[#This Row],[ID_P]]="","",MATCH(NOTA[[#This Row],[ID_P]],[1]!B_MSK[N_ID],0))</f>
        <v/>
      </c>
      <c r="D1170" s="39" t="str">
        <f ca="1">IF(NOTA[[#This Row],[NAMA BARANG]]="","",INDEX(NOTA[ID],MATCH(,INDIRECT(ADDRESS(ROW(NOTA[ID]),COLUMN(NOTA[ID]))&amp;":"&amp;ADDRESS(ROW(),COLUMN(NOTA[ID]))),-1)))</f>
        <v/>
      </c>
      <c r="E1170" s="47"/>
      <c r="H1170" s="48"/>
      <c r="N1170" s="39"/>
      <c r="Q1170" s="43"/>
      <c r="R1170" s="49"/>
      <c r="S1170" s="50"/>
      <c r="U1170" s="51"/>
      <c r="V1170" s="46"/>
      <c r="W1170" s="51" t="str">
        <f>IF(NOTA[[#This Row],[HARGA/ CTN]]="",NOTA[[#This Row],[JUMLAH_H]],NOTA[[#This Row],[HARGA/ CTN]]*IF(NOTA[[#This Row],[C]]="",0,NOTA[[#This Row],[C]]))</f>
        <v/>
      </c>
      <c r="X1170" s="51" t="str">
        <f>IF(NOTA[[#This Row],[JUMLAH]]="","",NOTA[[#This Row],[JUMLAH]]*NOTA[[#This Row],[DISC 1]])</f>
        <v/>
      </c>
      <c r="Y1170" s="51" t="str">
        <f>IF(NOTA[[#This Row],[JUMLAH]]="","",(NOTA[[#This Row],[JUMLAH]]-NOTA[[#This Row],[DISC 1-]])*NOTA[[#This Row],[DISC 2]])</f>
        <v/>
      </c>
      <c r="Z1170" s="51" t="str">
        <f>IF(NOTA[[#This Row],[JUMLAH]]="","",NOTA[[#This Row],[DISC 1-]]+NOTA[[#This Row],[DISC 2-]])</f>
        <v/>
      </c>
      <c r="AA1170" s="51" t="str">
        <f>IF(NOTA[[#This Row],[JUMLAH]]="","",NOTA[[#This Row],[JUMLAH]]-NOTA[[#This Row],[DISC]])</f>
        <v/>
      </c>
      <c r="AB1170" s="51"/>
      <c r="AC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0" s="51" t="str">
        <f>IF(OR(NOTA[[#This Row],[QTY]]="",NOTA[[#This Row],[HARGA SATUAN]]="",),"",NOTA[[#This Row],[QTY]]*NOTA[[#This Row],[HARGA SATUAN]])</f>
        <v/>
      </c>
      <c r="AG1170" s="40" t="str">
        <f ca="1">IF(NOTA[ID_H]="","",INDEX(NOTA[TANGGAL],MATCH(,INDIRECT(ADDRESS(ROW(NOTA[TANGGAL]),COLUMN(NOTA[TANGGAL]))&amp;":"&amp;ADDRESS(ROW(),COLUMN(NOTA[TANGGAL]))),-1)))</f>
        <v/>
      </c>
      <c r="AH1170" s="42" t="str">
        <f ca="1">IF(NOTA[[#This Row],[NAMA BARANG]]="","",INDEX(NOTA[SUPPLIER],MATCH(,INDIRECT(ADDRESS(ROW(NOTA[ID]),COLUMN(NOTA[ID]))&amp;":"&amp;ADDRESS(ROW(),COLUMN(NOTA[ID]))),-1)))</f>
        <v/>
      </c>
      <c r="AI1170" s="42" t="str">
        <f ca="1">IF(NOTA[[#This Row],[ID_H]]="","",IF(NOTA[[#This Row],[FAKTUR]]="",INDIRECT(ADDRESS(ROW()-1,COLUMN())),NOTA[[#This Row],[FAKTUR]]))</f>
        <v/>
      </c>
      <c r="AJ1170" s="39" t="str">
        <f ca="1">IF(NOTA[[#This Row],[ID]]="","",COUNTIF(NOTA[ID_H],NOTA[[#This Row],[ID_H]]))</f>
        <v/>
      </c>
      <c r="AK1170" s="39" t="str">
        <f ca="1">IF(NOTA[[#This Row],[TGL.NOTA]]="",IF(NOTA[[#This Row],[SUPPLIER_H]]="","",AK1169),MONTH(NOTA[[#This Row],[TGL.NOTA]]))</f>
        <v/>
      </c>
      <c r="AL1170" s="39" t="str">
        <f>LOWER(SUBSTITUTE(SUBSTITUTE(SUBSTITUTE(SUBSTITUTE(SUBSTITUTE(SUBSTITUTE(SUBSTITUTE(SUBSTITUTE(SUBSTITUTE(NOTA[NAMA BARANG]," ",),".",""),"-",""),"(",""),")",""),",",""),"/",""),"""",""),"+",""))</f>
        <v/>
      </c>
      <c r="AM1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39" t="str">
        <f>IF(NOTA[[#This Row],[CONCAT4]]="","",_xlfn.IFNA(MATCH(NOTA[[#This Row],[CONCAT4]],[2]!RAW[CONCAT_H],0),FALSE))</f>
        <v/>
      </c>
      <c r="AQ1170" s="39" t="str">
        <f>IF(NOTA[[#This Row],[CONCAT1]]="","",MATCH(NOTA[[#This Row],[CONCAT1]],[3]!db[NB NOTA_C],0))</f>
        <v/>
      </c>
      <c r="AR1170" s="39" t="str">
        <f>IF(NOTA[[#This Row],[QTY/ CTN]]="","",TRUE)</f>
        <v/>
      </c>
      <c r="AS1170" s="39" t="str">
        <f ca="1">IF(NOTA[[#This Row],[ID_H]]="","",IF(NOTA[[#This Row],[Column3]]=TRUE,NOTA[[#This Row],[QTY/ CTN]],INDEX([3]!db[QTY/ CTN],NOTA[[#This Row],[//DB]])))</f>
        <v/>
      </c>
      <c r="AT1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0" s="39" t="str">
        <f ca="1">IF(NOTA[[#This Row],[ID_H]]="","",MATCH(NOTA[[#This Row],[NB NOTA_C_QTY]],[4]!db[NB NOTA_C_QTY+F],0))</f>
        <v/>
      </c>
      <c r="AV1170" s="55" t="str">
        <f ca="1">IF(NOTA[[#This Row],[NB NOTA_C_QTY]]="","",ROW()-2)</f>
        <v/>
      </c>
    </row>
    <row r="1171" spans="1:48" ht="20.100000000000001" customHeight="1" x14ac:dyDescent="0.25">
      <c r="A1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39" t="str">
        <f>IF(NOTA[[#This Row],[ID_P]]="","",MATCH(NOTA[[#This Row],[ID_P]],[1]!B_MSK[N_ID],0))</f>
        <v/>
      </c>
      <c r="D1171" s="39" t="str">
        <f ca="1">IF(NOTA[[#This Row],[NAMA BARANG]]="","",INDEX(NOTA[ID],MATCH(,INDIRECT(ADDRESS(ROW(NOTA[ID]),COLUMN(NOTA[ID]))&amp;":"&amp;ADDRESS(ROW(),COLUMN(NOTA[ID]))),-1)))</f>
        <v/>
      </c>
      <c r="E1171" s="47"/>
      <c r="H1171" s="48"/>
      <c r="N1171" s="39"/>
      <c r="Q1171" s="43"/>
      <c r="R1171" s="49"/>
      <c r="S1171" s="50"/>
      <c r="U1171" s="51"/>
      <c r="V1171" s="46"/>
      <c r="W1171" s="51" t="str">
        <f>IF(NOTA[[#This Row],[HARGA/ CTN]]="",NOTA[[#This Row],[JUMLAH_H]],NOTA[[#This Row],[HARGA/ CTN]]*IF(NOTA[[#This Row],[C]]="",0,NOTA[[#This Row],[C]]))</f>
        <v/>
      </c>
      <c r="X1171" s="51" t="str">
        <f>IF(NOTA[[#This Row],[JUMLAH]]="","",NOTA[[#This Row],[JUMLAH]]*NOTA[[#This Row],[DISC 1]])</f>
        <v/>
      </c>
      <c r="Y1171" s="51" t="str">
        <f>IF(NOTA[[#This Row],[JUMLAH]]="","",(NOTA[[#This Row],[JUMLAH]]-NOTA[[#This Row],[DISC 1-]])*NOTA[[#This Row],[DISC 2]])</f>
        <v/>
      </c>
      <c r="Z1171" s="51" t="str">
        <f>IF(NOTA[[#This Row],[JUMLAH]]="","",NOTA[[#This Row],[DISC 1-]]+NOTA[[#This Row],[DISC 2-]])</f>
        <v/>
      </c>
      <c r="AA1171" s="51" t="str">
        <f>IF(NOTA[[#This Row],[JUMLAH]]="","",NOTA[[#This Row],[JUMLAH]]-NOTA[[#This Row],[DISC]])</f>
        <v/>
      </c>
      <c r="AB1171" s="51"/>
      <c r="AC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1" s="51" t="str">
        <f>IF(OR(NOTA[[#This Row],[QTY]]="",NOTA[[#This Row],[HARGA SATUAN]]="",),"",NOTA[[#This Row],[QTY]]*NOTA[[#This Row],[HARGA SATUAN]])</f>
        <v/>
      </c>
      <c r="AG1171" s="40" t="str">
        <f ca="1">IF(NOTA[ID_H]="","",INDEX(NOTA[TANGGAL],MATCH(,INDIRECT(ADDRESS(ROW(NOTA[TANGGAL]),COLUMN(NOTA[TANGGAL]))&amp;":"&amp;ADDRESS(ROW(),COLUMN(NOTA[TANGGAL]))),-1)))</f>
        <v/>
      </c>
      <c r="AH1171" s="42" t="str">
        <f ca="1">IF(NOTA[[#This Row],[NAMA BARANG]]="","",INDEX(NOTA[SUPPLIER],MATCH(,INDIRECT(ADDRESS(ROW(NOTA[ID]),COLUMN(NOTA[ID]))&amp;":"&amp;ADDRESS(ROW(),COLUMN(NOTA[ID]))),-1)))</f>
        <v/>
      </c>
      <c r="AI1171" s="42" t="str">
        <f ca="1">IF(NOTA[[#This Row],[ID_H]]="","",IF(NOTA[[#This Row],[FAKTUR]]="",INDIRECT(ADDRESS(ROW()-1,COLUMN())),NOTA[[#This Row],[FAKTUR]]))</f>
        <v/>
      </c>
      <c r="AJ1171" s="39" t="str">
        <f ca="1">IF(NOTA[[#This Row],[ID]]="","",COUNTIF(NOTA[ID_H],NOTA[[#This Row],[ID_H]]))</f>
        <v/>
      </c>
      <c r="AK1171" s="39" t="str">
        <f ca="1">IF(NOTA[[#This Row],[TGL.NOTA]]="",IF(NOTA[[#This Row],[SUPPLIER_H]]="","",AK1170),MONTH(NOTA[[#This Row],[TGL.NOTA]]))</f>
        <v/>
      </c>
      <c r="AL1171" s="39" t="str">
        <f>LOWER(SUBSTITUTE(SUBSTITUTE(SUBSTITUTE(SUBSTITUTE(SUBSTITUTE(SUBSTITUTE(SUBSTITUTE(SUBSTITUTE(SUBSTITUTE(NOTA[NAMA BARANG]," ",),".",""),"-",""),"(",""),")",""),",",""),"/",""),"""",""),"+",""))</f>
        <v/>
      </c>
      <c r="AM1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39" t="str">
        <f>IF(NOTA[[#This Row],[CONCAT4]]="","",_xlfn.IFNA(MATCH(NOTA[[#This Row],[CONCAT4]],[2]!RAW[CONCAT_H],0),FALSE))</f>
        <v/>
      </c>
      <c r="AQ1171" s="39" t="str">
        <f>IF(NOTA[[#This Row],[CONCAT1]]="","",MATCH(NOTA[[#This Row],[CONCAT1]],[3]!db[NB NOTA_C],0))</f>
        <v/>
      </c>
      <c r="AR1171" s="39" t="str">
        <f>IF(NOTA[[#This Row],[QTY/ CTN]]="","",TRUE)</f>
        <v/>
      </c>
      <c r="AS1171" s="39" t="str">
        <f ca="1">IF(NOTA[[#This Row],[ID_H]]="","",IF(NOTA[[#This Row],[Column3]]=TRUE,NOTA[[#This Row],[QTY/ CTN]],INDEX([3]!db[QTY/ CTN],NOTA[[#This Row],[//DB]])))</f>
        <v/>
      </c>
      <c r="AT1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1" s="39" t="str">
        <f ca="1">IF(NOTA[[#This Row],[ID_H]]="","",MATCH(NOTA[[#This Row],[NB NOTA_C_QTY]],[4]!db[NB NOTA_C_QTY+F],0))</f>
        <v/>
      </c>
      <c r="AV1171" s="55" t="str">
        <f ca="1">IF(NOTA[[#This Row],[NB NOTA_C_QTY]]="","",ROW()-2)</f>
        <v/>
      </c>
    </row>
    <row r="1172" spans="1:48" ht="20.100000000000001" customHeight="1" x14ac:dyDescent="0.25">
      <c r="A1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39" t="str">
        <f>IF(NOTA[[#This Row],[ID_P]]="","",MATCH(NOTA[[#This Row],[ID_P]],[1]!B_MSK[N_ID],0))</f>
        <v/>
      </c>
      <c r="D1172" s="39" t="str">
        <f ca="1">IF(NOTA[[#This Row],[NAMA BARANG]]="","",INDEX(NOTA[ID],MATCH(,INDIRECT(ADDRESS(ROW(NOTA[ID]),COLUMN(NOTA[ID]))&amp;":"&amp;ADDRESS(ROW(),COLUMN(NOTA[ID]))),-1)))</f>
        <v/>
      </c>
      <c r="E1172" s="47"/>
      <c r="H1172" s="48"/>
      <c r="N1172" s="39"/>
      <c r="Q1172" s="43"/>
      <c r="R1172" s="49"/>
      <c r="S1172" s="50"/>
      <c r="U1172" s="51"/>
      <c r="V1172" s="46"/>
      <c r="W1172" s="51" t="str">
        <f>IF(NOTA[[#This Row],[HARGA/ CTN]]="",NOTA[[#This Row],[JUMLAH_H]],NOTA[[#This Row],[HARGA/ CTN]]*IF(NOTA[[#This Row],[C]]="",0,NOTA[[#This Row],[C]]))</f>
        <v/>
      </c>
      <c r="X1172" s="51" t="str">
        <f>IF(NOTA[[#This Row],[JUMLAH]]="","",NOTA[[#This Row],[JUMLAH]]*NOTA[[#This Row],[DISC 1]])</f>
        <v/>
      </c>
      <c r="Y1172" s="51" t="str">
        <f>IF(NOTA[[#This Row],[JUMLAH]]="","",(NOTA[[#This Row],[JUMLAH]]-NOTA[[#This Row],[DISC 1-]])*NOTA[[#This Row],[DISC 2]])</f>
        <v/>
      </c>
      <c r="Z1172" s="51" t="str">
        <f>IF(NOTA[[#This Row],[JUMLAH]]="","",NOTA[[#This Row],[DISC 1-]]+NOTA[[#This Row],[DISC 2-]])</f>
        <v/>
      </c>
      <c r="AA1172" s="51" t="str">
        <f>IF(NOTA[[#This Row],[JUMLAH]]="","",NOTA[[#This Row],[JUMLAH]]-NOTA[[#This Row],[DISC]])</f>
        <v/>
      </c>
      <c r="AB1172" s="51"/>
      <c r="AC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2" s="51" t="str">
        <f>IF(OR(NOTA[[#This Row],[QTY]]="",NOTA[[#This Row],[HARGA SATUAN]]="",),"",NOTA[[#This Row],[QTY]]*NOTA[[#This Row],[HARGA SATUAN]])</f>
        <v/>
      </c>
      <c r="AG1172" s="40" t="str">
        <f ca="1">IF(NOTA[ID_H]="","",INDEX(NOTA[TANGGAL],MATCH(,INDIRECT(ADDRESS(ROW(NOTA[TANGGAL]),COLUMN(NOTA[TANGGAL]))&amp;":"&amp;ADDRESS(ROW(),COLUMN(NOTA[TANGGAL]))),-1)))</f>
        <v/>
      </c>
      <c r="AH1172" s="42" t="str">
        <f ca="1">IF(NOTA[[#This Row],[NAMA BARANG]]="","",INDEX(NOTA[SUPPLIER],MATCH(,INDIRECT(ADDRESS(ROW(NOTA[ID]),COLUMN(NOTA[ID]))&amp;":"&amp;ADDRESS(ROW(),COLUMN(NOTA[ID]))),-1)))</f>
        <v/>
      </c>
      <c r="AI1172" s="42" t="str">
        <f ca="1">IF(NOTA[[#This Row],[ID_H]]="","",IF(NOTA[[#This Row],[FAKTUR]]="",INDIRECT(ADDRESS(ROW()-1,COLUMN())),NOTA[[#This Row],[FAKTUR]]))</f>
        <v/>
      </c>
      <c r="AJ1172" s="39" t="str">
        <f ca="1">IF(NOTA[[#This Row],[ID]]="","",COUNTIF(NOTA[ID_H],NOTA[[#This Row],[ID_H]]))</f>
        <v/>
      </c>
      <c r="AK1172" s="39" t="str">
        <f ca="1">IF(NOTA[[#This Row],[TGL.NOTA]]="",IF(NOTA[[#This Row],[SUPPLIER_H]]="","",AK1171),MONTH(NOTA[[#This Row],[TGL.NOTA]]))</f>
        <v/>
      </c>
      <c r="AL1172" s="39" t="str">
        <f>LOWER(SUBSTITUTE(SUBSTITUTE(SUBSTITUTE(SUBSTITUTE(SUBSTITUTE(SUBSTITUTE(SUBSTITUTE(SUBSTITUTE(SUBSTITUTE(NOTA[NAMA BARANG]," ",),".",""),"-",""),"(",""),")",""),",",""),"/",""),"""",""),"+",""))</f>
        <v/>
      </c>
      <c r="AM1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39" t="str">
        <f>IF(NOTA[[#This Row],[CONCAT4]]="","",_xlfn.IFNA(MATCH(NOTA[[#This Row],[CONCAT4]],[2]!RAW[CONCAT_H],0),FALSE))</f>
        <v/>
      </c>
      <c r="AQ1172" s="39" t="str">
        <f>IF(NOTA[[#This Row],[CONCAT1]]="","",MATCH(NOTA[[#This Row],[CONCAT1]],[3]!db[NB NOTA_C],0))</f>
        <v/>
      </c>
      <c r="AR1172" s="39" t="str">
        <f>IF(NOTA[[#This Row],[QTY/ CTN]]="","",TRUE)</f>
        <v/>
      </c>
      <c r="AS1172" s="39" t="str">
        <f ca="1">IF(NOTA[[#This Row],[ID_H]]="","",IF(NOTA[[#This Row],[Column3]]=TRUE,NOTA[[#This Row],[QTY/ CTN]],INDEX([3]!db[QTY/ CTN],NOTA[[#This Row],[//DB]])))</f>
        <v/>
      </c>
      <c r="AT1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2" s="39" t="str">
        <f ca="1">IF(NOTA[[#This Row],[ID_H]]="","",MATCH(NOTA[[#This Row],[NB NOTA_C_QTY]],[4]!db[NB NOTA_C_QTY+F],0))</f>
        <v/>
      </c>
      <c r="AV1172" s="55" t="str">
        <f ca="1">IF(NOTA[[#This Row],[NB NOTA_C_QTY]]="","",ROW()-2)</f>
        <v/>
      </c>
    </row>
    <row r="1173" spans="1:48" ht="20.100000000000001" customHeight="1" x14ac:dyDescent="0.25">
      <c r="A1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39" t="str">
        <f>IF(NOTA[[#This Row],[ID_P]]="","",MATCH(NOTA[[#This Row],[ID_P]],[1]!B_MSK[N_ID],0))</f>
        <v/>
      </c>
      <c r="D1173" s="39" t="str">
        <f ca="1">IF(NOTA[[#This Row],[NAMA BARANG]]="","",INDEX(NOTA[ID],MATCH(,INDIRECT(ADDRESS(ROW(NOTA[ID]),COLUMN(NOTA[ID]))&amp;":"&amp;ADDRESS(ROW(),COLUMN(NOTA[ID]))),-1)))</f>
        <v/>
      </c>
      <c r="E1173" s="47"/>
      <c r="H1173" s="48"/>
      <c r="N1173" s="39"/>
      <c r="Q1173" s="43"/>
      <c r="R1173" s="49"/>
      <c r="S1173" s="50"/>
      <c r="U1173" s="51"/>
      <c r="V1173" s="46"/>
      <c r="W1173" s="51" t="str">
        <f>IF(NOTA[[#This Row],[HARGA/ CTN]]="",NOTA[[#This Row],[JUMLAH_H]],NOTA[[#This Row],[HARGA/ CTN]]*IF(NOTA[[#This Row],[C]]="",0,NOTA[[#This Row],[C]]))</f>
        <v/>
      </c>
      <c r="X1173" s="51" t="str">
        <f>IF(NOTA[[#This Row],[JUMLAH]]="","",NOTA[[#This Row],[JUMLAH]]*NOTA[[#This Row],[DISC 1]])</f>
        <v/>
      </c>
      <c r="Y1173" s="51" t="str">
        <f>IF(NOTA[[#This Row],[JUMLAH]]="","",(NOTA[[#This Row],[JUMLAH]]-NOTA[[#This Row],[DISC 1-]])*NOTA[[#This Row],[DISC 2]])</f>
        <v/>
      </c>
      <c r="Z1173" s="51" t="str">
        <f>IF(NOTA[[#This Row],[JUMLAH]]="","",NOTA[[#This Row],[DISC 1-]]+NOTA[[#This Row],[DISC 2-]])</f>
        <v/>
      </c>
      <c r="AA1173" s="51" t="str">
        <f>IF(NOTA[[#This Row],[JUMLAH]]="","",NOTA[[#This Row],[JUMLAH]]-NOTA[[#This Row],[DISC]])</f>
        <v/>
      </c>
      <c r="AB1173" s="51"/>
      <c r="AC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51" t="str">
        <f>IF(OR(NOTA[[#This Row],[QTY]]="",NOTA[[#This Row],[HARGA SATUAN]]="",),"",NOTA[[#This Row],[QTY]]*NOTA[[#This Row],[HARGA SATUAN]])</f>
        <v/>
      </c>
      <c r="AG1173" s="40" t="str">
        <f ca="1">IF(NOTA[ID_H]="","",INDEX(NOTA[TANGGAL],MATCH(,INDIRECT(ADDRESS(ROW(NOTA[TANGGAL]),COLUMN(NOTA[TANGGAL]))&amp;":"&amp;ADDRESS(ROW(),COLUMN(NOTA[TANGGAL]))),-1)))</f>
        <v/>
      </c>
      <c r="AH1173" s="42" t="str">
        <f ca="1">IF(NOTA[[#This Row],[NAMA BARANG]]="","",INDEX(NOTA[SUPPLIER],MATCH(,INDIRECT(ADDRESS(ROW(NOTA[ID]),COLUMN(NOTA[ID]))&amp;":"&amp;ADDRESS(ROW(),COLUMN(NOTA[ID]))),-1)))</f>
        <v/>
      </c>
      <c r="AI1173" s="42" t="str">
        <f ca="1">IF(NOTA[[#This Row],[ID_H]]="","",IF(NOTA[[#This Row],[FAKTUR]]="",INDIRECT(ADDRESS(ROW()-1,COLUMN())),NOTA[[#This Row],[FAKTUR]]))</f>
        <v/>
      </c>
      <c r="AJ1173" s="39" t="str">
        <f ca="1">IF(NOTA[[#This Row],[ID]]="","",COUNTIF(NOTA[ID_H],NOTA[[#This Row],[ID_H]]))</f>
        <v/>
      </c>
      <c r="AK1173" s="39" t="str">
        <f ca="1">IF(NOTA[[#This Row],[TGL.NOTA]]="",IF(NOTA[[#This Row],[SUPPLIER_H]]="","",AK1172),MONTH(NOTA[[#This Row],[TGL.NOTA]]))</f>
        <v/>
      </c>
      <c r="AL1173" s="39" t="str">
        <f>LOWER(SUBSTITUTE(SUBSTITUTE(SUBSTITUTE(SUBSTITUTE(SUBSTITUTE(SUBSTITUTE(SUBSTITUTE(SUBSTITUTE(SUBSTITUTE(NOTA[NAMA BARANG]," ",),".",""),"-",""),"(",""),")",""),",",""),"/",""),"""",""),"+",""))</f>
        <v/>
      </c>
      <c r="AM1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39" t="str">
        <f>IF(NOTA[[#This Row],[CONCAT4]]="","",_xlfn.IFNA(MATCH(NOTA[[#This Row],[CONCAT4]],[2]!RAW[CONCAT_H],0),FALSE))</f>
        <v/>
      </c>
      <c r="AQ1173" s="39" t="str">
        <f>IF(NOTA[[#This Row],[CONCAT1]]="","",MATCH(NOTA[[#This Row],[CONCAT1]],[3]!db[NB NOTA_C],0))</f>
        <v/>
      </c>
      <c r="AR1173" s="39" t="str">
        <f>IF(NOTA[[#This Row],[QTY/ CTN]]="","",TRUE)</f>
        <v/>
      </c>
      <c r="AS1173" s="39" t="str">
        <f ca="1">IF(NOTA[[#This Row],[ID_H]]="","",IF(NOTA[[#This Row],[Column3]]=TRUE,NOTA[[#This Row],[QTY/ CTN]],INDEX([3]!db[QTY/ CTN],NOTA[[#This Row],[//DB]])))</f>
        <v/>
      </c>
      <c r="AT1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3" s="39" t="str">
        <f ca="1">IF(NOTA[[#This Row],[ID_H]]="","",MATCH(NOTA[[#This Row],[NB NOTA_C_QTY]],[4]!db[NB NOTA_C_QTY+F],0))</f>
        <v/>
      </c>
      <c r="AV1173" s="55" t="str">
        <f ca="1">IF(NOTA[[#This Row],[NB NOTA_C_QTY]]="","",ROW()-2)</f>
        <v/>
      </c>
    </row>
    <row r="1174" spans="1:48" ht="20.100000000000001" customHeight="1" x14ac:dyDescent="0.25">
      <c r="A1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4" s="39" t="str">
        <f>IF(NOTA[[#This Row],[ID_P]]="","",MATCH(NOTA[[#This Row],[ID_P]],[1]!B_MSK[N_ID],0))</f>
        <v/>
      </c>
      <c r="D1174" s="39" t="str">
        <f ca="1">IF(NOTA[[#This Row],[NAMA BARANG]]="","",INDEX(NOTA[ID],MATCH(,INDIRECT(ADDRESS(ROW(NOTA[ID]),COLUMN(NOTA[ID]))&amp;":"&amp;ADDRESS(ROW(),COLUMN(NOTA[ID]))),-1)))</f>
        <v/>
      </c>
      <c r="E1174" s="47"/>
      <c r="H1174" s="48"/>
      <c r="N1174" s="39"/>
      <c r="Q1174" s="43"/>
      <c r="R1174" s="49"/>
      <c r="S1174" s="50"/>
      <c r="U1174" s="51"/>
      <c r="V1174" s="46"/>
      <c r="W1174" s="51" t="str">
        <f>IF(NOTA[[#This Row],[HARGA/ CTN]]="",NOTA[[#This Row],[JUMLAH_H]],NOTA[[#This Row],[HARGA/ CTN]]*IF(NOTA[[#This Row],[C]]="",0,NOTA[[#This Row],[C]]))</f>
        <v/>
      </c>
      <c r="X1174" s="51" t="str">
        <f>IF(NOTA[[#This Row],[JUMLAH]]="","",NOTA[[#This Row],[JUMLAH]]*NOTA[[#This Row],[DISC 1]])</f>
        <v/>
      </c>
      <c r="Y1174" s="51" t="str">
        <f>IF(NOTA[[#This Row],[JUMLAH]]="","",(NOTA[[#This Row],[JUMLAH]]-NOTA[[#This Row],[DISC 1-]])*NOTA[[#This Row],[DISC 2]])</f>
        <v/>
      </c>
      <c r="Z1174" s="51" t="str">
        <f>IF(NOTA[[#This Row],[JUMLAH]]="","",NOTA[[#This Row],[DISC 1-]]+NOTA[[#This Row],[DISC 2-]])</f>
        <v/>
      </c>
      <c r="AA1174" s="51" t="str">
        <f>IF(NOTA[[#This Row],[JUMLAH]]="","",NOTA[[#This Row],[JUMLAH]]-NOTA[[#This Row],[DISC]])</f>
        <v/>
      </c>
      <c r="AB1174" s="51"/>
      <c r="AC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4" s="51" t="str">
        <f>IF(OR(NOTA[[#This Row],[QTY]]="",NOTA[[#This Row],[HARGA SATUAN]]="",),"",NOTA[[#This Row],[QTY]]*NOTA[[#This Row],[HARGA SATUAN]])</f>
        <v/>
      </c>
      <c r="AG1174" s="40" t="str">
        <f ca="1">IF(NOTA[ID_H]="","",INDEX(NOTA[TANGGAL],MATCH(,INDIRECT(ADDRESS(ROW(NOTA[TANGGAL]),COLUMN(NOTA[TANGGAL]))&amp;":"&amp;ADDRESS(ROW(),COLUMN(NOTA[TANGGAL]))),-1)))</f>
        <v/>
      </c>
      <c r="AH1174" s="42" t="str">
        <f ca="1">IF(NOTA[[#This Row],[NAMA BARANG]]="","",INDEX(NOTA[SUPPLIER],MATCH(,INDIRECT(ADDRESS(ROW(NOTA[ID]),COLUMN(NOTA[ID]))&amp;":"&amp;ADDRESS(ROW(),COLUMN(NOTA[ID]))),-1)))</f>
        <v/>
      </c>
      <c r="AI1174" s="42" t="str">
        <f ca="1">IF(NOTA[[#This Row],[ID_H]]="","",IF(NOTA[[#This Row],[FAKTUR]]="",INDIRECT(ADDRESS(ROW()-1,COLUMN())),NOTA[[#This Row],[FAKTUR]]))</f>
        <v/>
      </c>
      <c r="AJ1174" s="39" t="str">
        <f ca="1">IF(NOTA[[#This Row],[ID]]="","",COUNTIF(NOTA[ID_H],NOTA[[#This Row],[ID_H]]))</f>
        <v/>
      </c>
      <c r="AK1174" s="39" t="str">
        <f ca="1">IF(NOTA[[#This Row],[TGL.NOTA]]="",IF(NOTA[[#This Row],[SUPPLIER_H]]="","",AK1173),MONTH(NOTA[[#This Row],[TGL.NOTA]]))</f>
        <v/>
      </c>
      <c r="AL1174" s="39" t="str">
        <f>LOWER(SUBSTITUTE(SUBSTITUTE(SUBSTITUTE(SUBSTITUTE(SUBSTITUTE(SUBSTITUTE(SUBSTITUTE(SUBSTITUTE(SUBSTITUTE(NOTA[NAMA BARANG]," ",),".",""),"-",""),"(",""),")",""),",",""),"/",""),"""",""),"+",""))</f>
        <v/>
      </c>
      <c r="AM1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4" s="39" t="str">
        <f>IF(NOTA[[#This Row],[CONCAT4]]="","",_xlfn.IFNA(MATCH(NOTA[[#This Row],[CONCAT4]],[2]!RAW[CONCAT_H],0),FALSE))</f>
        <v/>
      </c>
      <c r="AQ1174" s="39" t="str">
        <f>IF(NOTA[[#This Row],[CONCAT1]]="","",MATCH(NOTA[[#This Row],[CONCAT1]],[3]!db[NB NOTA_C],0))</f>
        <v/>
      </c>
      <c r="AR1174" s="39" t="str">
        <f>IF(NOTA[[#This Row],[QTY/ CTN]]="","",TRUE)</f>
        <v/>
      </c>
      <c r="AS1174" s="39" t="str">
        <f ca="1">IF(NOTA[[#This Row],[ID_H]]="","",IF(NOTA[[#This Row],[Column3]]=TRUE,NOTA[[#This Row],[QTY/ CTN]],INDEX([3]!db[QTY/ CTN],NOTA[[#This Row],[//DB]])))</f>
        <v/>
      </c>
      <c r="AT1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4" s="39" t="str">
        <f ca="1">IF(NOTA[[#This Row],[ID_H]]="","",MATCH(NOTA[[#This Row],[NB NOTA_C_QTY]],[4]!db[NB NOTA_C_QTY+F],0))</f>
        <v/>
      </c>
      <c r="AV1174" s="55" t="str">
        <f ca="1">IF(NOTA[[#This Row],[NB NOTA_C_QTY]]="","",ROW()-2)</f>
        <v/>
      </c>
    </row>
    <row r="1175" spans="1:48" ht="20.100000000000001" customHeight="1" x14ac:dyDescent="0.25">
      <c r="A1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39" t="str">
        <f>IF(NOTA[[#This Row],[ID_P]]="","",MATCH(NOTA[[#This Row],[ID_P]],[1]!B_MSK[N_ID],0))</f>
        <v/>
      </c>
      <c r="D1175" s="39" t="str">
        <f ca="1">IF(NOTA[[#This Row],[NAMA BARANG]]="","",INDEX(NOTA[ID],MATCH(,INDIRECT(ADDRESS(ROW(NOTA[ID]),COLUMN(NOTA[ID]))&amp;":"&amp;ADDRESS(ROW(),COLUMN(NOTA[ID]))),-1)))</f>
        <v/>
      </c>
      <c r="E1175" s="47"/>
      <c r="H1175" s="48"/>
      <c r="N1175" s="39"/>
      <c r="Q1175" s="43"/>
      <c r="R1175" s="49"/>
      <c r="S1175" s="50"/>
      <c r="U1175" s="51"/>
      <c r="V1175" s="46"/>
      <c r="W1175" s="51" t="str">
        <f>IF(NOTA[[#This Row],[HARGA/ CTN]]="",NOTA[[#This Row],[JUMLAH_H]],NOTA[[#This Row],[HARGA/ CTN]]*IF(NOTA[[#This Row],[C]]="",0,NOTA[[#This Row],[C]]))</f>
        <v/>
      </c>
      <c r="X1175" s="51" t="str">
        <f>IF(NOTA[[#This Row],[JUMLAH]]="","",NOTA[[#This Row],[JUMLAH]]*NOTA[[#This Row],[DISC 1]])</f>
        <v/>
      </c>
      <c r="Y1175" s="51" t="str">
        <f>IF(NOTA[[#This Row],[JUMLAH]]="","",(NOTA[[#This Row],[JUMLAH]]-NOTA[[#This Row],[DISC 1-]])*NOTA[[#This Row],[DISC 2]])</f>
        <v/>
      </c>
      <c r="Z1175" s="51" t="str">
        <f>IF(NOTA[[#This Row],[JUMLAH]]="","",NOTA[[#This Row],[DISC 1-]]+NOTA[[#This Row],[DISC 2-]])</f>
        <v/>
      </c>
      <c r="AA1175" s="51" t="str">
        <f>IF(NOTA[[#This Row],[JUMLAH]]="","",NOTA[[#This Row],[JUMLAH]]-NOTA[[#This Row],[DISC]])</f>
        <v/>
      </c>
      <c r="AB1175" s="51"/>
      <c r="AC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5" s="51" t="str">
        <f>IF(OR(NOTA[[#This Row],[QTY]]="",NOTA[[#This Row],[HARGA SATUAN]]="",),"",NOTA[[#This Row],[QTY]]*NOTA[[#This Row],[HARGA SATUAN]])</f>
        <v/>
      </c>
      <c r="AG1175" s="40" t="str">
        <f ca="1">IF(NOTA[ID_H]="","",INDEX(NOTA[TANGGAL],MATCH(,INDIRECT(ADDRESS(ROW(NOTA[TANGGAL]),COLUMN(NOTA[TANGGAL]))&amp;":"&amp;ADDRESS(ROW(),COLUMN(NOTA[TANGGAL]))),-1)))</f>
        <v/>
      </c>
      <c r="AH1175" s="42" t="str">
        <f ca="1">IF(NOTA[[#This Row],[NAMA BARANG]]="","",INDEX(NOTA[SUPPLIER],MATCH(,INDIRECT(ADDRESS(ROW(NOTA[ID]),COLUMN(NOTA[ID]))&amp;":"&amp;ADDRESS(ROW(),COLUMN(NOTA[ID]))),-1)))</f>
        <v/>
      </c>
      <c r="AI1175" s="42" t="str">
        <f ca="1">IF(NOTA[[#This Row],[ID_H]]="","",IF(NOTA[[#This Row],[FAKTUR]]="",INDIRECT(ADDRESS(ROW()-1,COLUMN())),NOTA[[#This Row],[FAKTUR]]))</f>
        <v/>
      </c>
      <c r="AJ1175" s="39" t="str">
        <f ca="1">IF(NOTA[[#This Row],[ID]]="","",COUNTIF(NOTA[ID_H],NOTA[[#This Row],[ID_H]]))</f>
        <v/>
      </c>
      <c r="AK1175" s="39" t="str">
        <f ca="1">IF(NOTA[[#This Row],[TGL.NOTA]]="",IF(NOTA[[#This Row],[SUPPLIER_H]]="","",AK1174),MONTH(NOTA[[#This Row],[TGL.NOTA]]))</f>
        <v/>
      </c>
      <c r="AL1175" s="39" t="str">
        <f>LOWER(SUBSTITUTE(SUBSTITUTE(SUBSTITUTE(SUBSTITUTE(SUBSTITUTE(SUBSTITUTE(SUBSTITUTE(SUBSTITUTE(SUBSTITUTE(NOTA[NAMA BARANG]," ",),".",""),"-",""),"(",""),")",""),",",""),"/",""),"""",""),"+",""))</f>
        <v/>
      </c>
      <c r="AM1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39" t="str">
        <f>IF(NOTA[[#This Row],[CONCAT4]]="","",_xlfn.IFNA(MATCH(NOTA[[#This Row],[CONCAT4]],[2]!RAW[CONCAT_H],0),FALSE))</f>
        <v/>
      </c>
      <c r="AQ1175" s="39" t="str">
        <f>IF(NOTA[[#This Row],[CONCAT1]]="","",MATCH(NOTA[[#This Row],[CONCAT1]],[3]!db[NB NOTA_C],0))</f>
        <v/>
      </c>
      <c r="AR1175" s="39" t="str">
        <f>IF(NOTA[[#This Row],[QTY/ CTN]]="","",TRUE)</f>
        <v/>
      </c>
      <c r="AS1175" s="39" t="str">
        <f ca="1">IF(NOTA[[#This Row],[ID_H]]="","",IF(NOTA[[#This Row],[Column3]]=TRUE,NOTA[[#This Row],[QTY/ CTN]],INDEX([3]!db[QTY/ CTN],NOTA[[#This Row],[//DB]])))</f>
        <v/>
      </c>
      <c r="AT1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5" s="39" t="str">
        <f ca="1">IF(NOTA[[#This Row],[ID_H]]="","",MATCH(NOTA[[#This Row],[NB NOTA_C_QTY]],[4]!db[NB NOTA_C_QTY+F],0))</f>
        <v/>
      </c>
      <c r="AV1175" s="55" t="str">
        <f ca="1">IF(NOTA[[#This Row],[NB NOTA_C_QTY]]="","",ROW()-2)</f>
        <v/>
      </c>
    </row>
    <row r="1176" spans="1:48" ht="20.100000000000001" customHeight="1" x14ac:dyDescent="0.25">
      <c r="A1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39" t="str">
        <f>IF(NOTA[[#This Row],[ID_P]]="","",MATCH(NOTA[[#This Row],[ID_P]],[1]!B_MSK[N_ID],0))</f>
        <v/>
      </c>
      <c r="D1176" s="39" t="str">
        <f ca="1">IF(NOTA[[#This Row],[NAMA BARANG]]="","",INDEX(NOTA[ID],MATCH(,INDIRECT(ADDRESS(ROW(NOTA[ID]),COLUMN(NOTA[ID]))&amp;":"&amp;ADDRESS(ROW(),COLUMN(NOTA[ID]))),-1)))</f>
        <v/>
      </c>
      <c r="E1176" s="47"/>
      <c r="H1176" s="48"/>
      <c r="N1176" s="39"/>
      <c r="Q1176" s="43"/>
      <c r="R1176" s="49"/>
      <c r="S1176" s="50"/>
      <c r="U1176" s="51"/>
      <c r="V1176" s="46"/>
      <c r="W1176" s="51" t="str">
        <f>IF(NOTA[[#This Row],[HARGA/ CTN]]="",NOTA[[#This Row],[JUMLAH_H]],NOTA[[#This Row],[HARGA/ CTN]]*IF(NOTA[[#This Row],[C]]="",0,NOTA[[#This Row],[C]]))</f>
        <v/>
      </c>
      <c r="X1176" s="51" t="str">
        <f>IF(NOTA[[#This Row],[JUMLAH]]="","",NOTA[[#This Row],[JUMLAH]]*NOTA[[#This Row],[DISC 1]])</f>
        <v/>
      </c>
      <c r="Y1176" s="51" t="str">
        <f>IF(NOTA[[#This Row],[JUMLAH]]="","",(NOTA[[#This Row],[JUMLAH]]-NOTA[[#This Row],[DISC 1-]])*NOTA[[#This Row],[DISC 2]])</f>
        <v/>
      </c>
      <c r="Z1176" s="51" t="str">
        <f>IF(NOTA[[#This Row],[JUMLAH]]="","",NOTA[[#This Row],[DISC 1-]]+NOTA[[#This Row],[DISC 2-]])</f>
        <v/>
      </c>
      <c r="AA1176" s="51" t="str">
        <f>IF(NOTA[[#This Row],[JUMLAH]]="","",NOTA[[#This Row],[JUMLAH]]-NOTA[[#This Row],[DISC]])</f>
        <v/>
      </c>
      <c r="AB1176" s="51"/>
      <c r="AC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51" t="str">
        <f>IF(OR(NOTA[[#This Row],[QTY]]="",NOTA[[#This Row],[HARGA SATUAN]]="",),"",NOTA[[#This Row],[QTY]]*NOTA[[#This Row],[HARGA SATUAN]])</f>
        <v/>
      </c>
      <c r="AG1176" s="40" t="str">
        <f ca="1">IF(NOTA[ID_H]="","",INDEX(NOTA[TANGGAL],MATCH(,INDIRECT(ADDRESS(ROW(NOTA[TANGGAL]),COLUMN(NOTA[TANGGAL]))&amp;":"&amp;ADDRESS(ROW(),COLUMN(NOTA[TANGGAL]))),-1)))</f>
        <v/>
      </c>
      <c r="AH1176" s="42" t="str">
        <f ca="1">IF(NOTA[[#This Row],[NAMA BARANG]]="","",INDEX(NOTA[SUPPLIER],MATCH(,INDIRECT(ADDRESS(ROW(NOTA[ID]),COLUMN(NOTA[ID]))&amp;":"&amp;ADDRESS(ROW(),COLUMN(NOTA[ID]))),-1)))</f>
        <v/>
      </c>
      <c r="AI1176" s="42" t="str">
        <f ca="1">IF(NOTA[[#This Row],[ID_H]]="","",IF(NOTA[[#This Row],[FAKTUR]]="",INDIRECT(ADDRESS(ROW()-1,COLUMN())),NOTA[[#This Row],[FAKTUR]]))</f>
        <v/>
      </c>
      <c r="AJ1176" s="39" t="str">
        <f ca="1">IF(NOTA[[#This Row],[ID]]="","",COUNTIF(NOTA[ID_H],NOTA[[#This Row],[ID_H]]))</f>
        <v/>
      </c>
      <c r="AK1176" s="39" t="str">
        <f ca="1">IF(NOTA[[#This Row],[TGL.NOTA]]="",IF(NOTA[[#This Row],[SUPPLIER_H]]="","",AK1175),MONTH(NOTA[[#This Row],[TGL.NOTA]]))</f>
        <v/>
      </c>
      <c r="AL1176" s="39" t="str">
        <f>LOWER(SUBSTITUTE(SUBSTITUTE(SUBSTITUTE(SUBSTITUTE(SUBSTITUTE(SUBSTITUTE(SUBSTITUTE(SUBSTITUTE(SUBSTITUTE(NOTA[NAMA BARANG]," ",),".",""),"-",""),"(",""),")",""),",",""),"/",""),"""",""),"+",""))</f>
        <v/>
      </c>
      <c r="AM1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39" t="str">
        <f>IF(NOTA[[#This Row],[CONCAT4]]="","",_xlfn.IFNA(MATCH(NOTA[[#This Row],[CONCAT4]],[2]!RAW[CONCAT_H],0),FALSE))</f>
        <v/>
      </c>
      <c r="AQ1176" s="39" t="str">
        <f>IF(NOTA[[#This Row],[CONCAT1]]="","",MATCH(NOTA[[#This Row],[CONCAT1]],[3]!db[NB NOTA_C],0))</f>
        <v/>
      </c>
      <c r="AR1176" s="39" t="str">
        <f>IF(NOTA[[#This Row],[QTY/ CTN]]="","",TRUE)</f>
        <v/>
      </c>
      <c r="AS1176" s="39" t="str">
        <f ca="1">IF(NOTA[[#This Row],[ID_H]]="","",IF(NOTA[[#This Row],[Column3]]=TRUE,NOTA[[#This Row],[QTY/ CTN]],INDEX([3]!db[QTY/ CTN],NOTA[[#This Row],[//DB]])))</f>
        <v/>
      </c>
      <c r="AT1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6" s="39" t="str">
        <f ca="1">IF(NOTA[[#This Row],[ID_H]]="","",MATCH(NOTA[[#This Row],[NB NOTA_C_QTY]],[4]!db[NB NOTA_C_QTY+F],0))</f>
        <v/>
      </c>
      <c r="AV1176" s="55" t="str">
        <f ca="1">IF(NOTA[[#This Row],[NB NOTA_C_QTY]]="","",ROW()-2)</f>
        <v/>
      </c>
    </row>
    <row r="1177" spans="1:48" ht="20.100000000000001" customHeight="1" x14ac:dyDescent="0.25">
      <c r="A1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7" s="39" t="str">
        <f>IF(NOTA[[#This Row],[ID_P]]="","",MATCH(NOTA[[#This Row],[ID_P]],[1]!B_MSK[N_ID],0))</f>
        <v/>
      </c>
      <c r="D1177" s="39" t="str">
        <f ca="1">IF(NOTA[[#This Row],[NAMA BARANG]]="","",INDEX(NOTA[ID],MATCH(,INDIRECT(ADDRESS(ROW(NOTA[ID]),COLUMN(NOTA[ID]))&amp;":"&amp;ADDRESS(ROW(),COLUMN(NOTA[ID]))),-1)))</f>
        <v/>
      </c>
      <c r="E1177" s="47"/>
      <c r="H1177" s="48"/>
      <c r="N1177" s="39"/>
      <c r="Q1177" s="43"/>
      <c r="R1177" s="49"/>
      <c r="S1177" s="50"/>
      <c r="U1177" s="51"/>
      <c r="V1177" s="46"/>
      <c r="W1177" s="51" t="str">
        <f>IF(NOTA[[#This Row],[HARGA/ CTN]]="",NOTA[[#This Row],[JUMLAH_H]],NOTA[[#This Row],[HARGA/ CTN]]*IF(NOTA[[#This Row],[C]]="",0,NOTA[[#This Row],[C]]))</f>
        <v/>
      </c>
      <c r="X1177" s="51" t="str">
        <f>IF(NOTA[[#This Row],[JUMLAH]]="","",NOTA[[#This Row],[JUMLAH]]*NOTA[[#This Row],[DISC 1]])</f>
        <v/>
      </c>
      <c r="Y1177" s="51" t="str">
        <f>IF(NOTA[[#This Row],[JUMLAH]]="","",(NOTA[[#This Row],[JUMLAH]]-NOTA[[#This Row],[DISC 1-]])*NOTA[[#This Row],[DISC 2]])</f>
        <v/>
      </c>
      <c r="Z1177" s="51" t="str">
        <f>IF(NOTA[[#This Row],[JUMLAH]]="","",NOTA[[#This Row],[DISC 1-]]+NOTA[[#This Row],[DISC 2-]])</f>
        <v/>
      </c>
      <c r="AA1177" s="51" t="str">
        <f>IF(NOTA[[#This Row],[JUMLAH]]="","",NOTA[[#This Row],[JUMLAH]]-NOTA[[#This Row],[DISC]])</f>
        <v/>
      </c>
      <c r="AB1177" s="51"/>
      <c r="AC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7" s="51" t="str">
        <f>IF(OR(NOTA[[#This Row],[QTY]]="",NOTA[[#This Row],[HARGA SATUAN]]="",),"",NOTA[[#This Row],[QTY]]*NOTA[[#This Row],[HARGA SATUAN]])</f>
        <v/>
      </c>
      <c r="AG1177" s="40" t="str">
        <f ca="1">IF(NOTA[ID_H]="","",INDEX(NOTA[TANGGAL],MATCH(,INDIRECT(ADDRESS(ROW(NOTA[TANGGAL]),COLUMN(NOTA[TANGGAL]))&amp;":"&amp;ADDRESS(ROW(),COLUMN(NOTA[TANGGAL]))),-1)))</f>
        <v/>
      </c>
      <c r="AH1177" s="42" t="str">
        <f ca="1">IF(NOTA[[#This Row],[NAMA BARANG]]="","",INDEX(NOTA[SUPPLIER],MATCH(,INDIRECT(ADDRESS(ROW(NOTA[ID]),COLUMN(NOTA[ID]))&amp;":"&amp;ADDRESS(ROW(),COLUMN(NOTA[ID]))),-1)))</f>
        <v/>
      </c>
      <c r="AI1177" s="42" t="str">
        <f ca="1">IF(NOTA[[#This Row],[ID_H]]="","",IF(NOTA[[#This Row],[FAKTUR]]="",INDIRECT(ADDRESS(ROW()-1,COLUMN())),NOTA[[#This Row],[FAKTUR]]))</f>
        <v/>
      </c>
      <c r="AJ1177" s="39" t="str">
        <f ca="1">IF(NOTA[[#This Row],[ID]]="","",COUNTIF(NOTA[ID_H],NOTA[[#This Row],[ID_H]]))</f>
        <v/>
      </c>
      <c r="AK1177" s="39" t="str">
        <f ca="1">IF(NOTA[[#This Row],[TGL.NOTA]]="",IF(NOTA[[#This Row],[SUPPLIER_H]]="","",AK1176),MONTH(NOTA[[#This Row],[TGL.NOTA]]))</f>
        <v/>
      </c>
      <c r="AL1177" s="39" t="str">
        <f>LOWER(SUBSTITUTE(SUBSTITUTE(SUBSTITUTE(SUBSTITUTE(SUBSTITUTE(SUBSTITUTE(SUBSTITUTE(SUBSTITUTE(SUBSTITUTE(NOTA[NAMA BARANG]," ",),".",""),"-",""),"(",""),")",""),",",""),"/",""),"""",""),"+",""))</f>
        <v/>
      </c>
      <c r="AM1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7" s="39" t="str">
        <f>IF(NOTA[[#This Row],[CONCAT4]]="","",_xlfn.IFNA(MATCH(NOTA[[#This Row],[CONCAT4]],[2]!RAW[CONCAT_H],0),FALSE))</f>
        <v/>
      </c>
      <c r="AQ1177" s="39" t="str">
        <f>IF(NOTA[[#This Row],[CONCAT1]]="","",MATCH(NOTA[[#This Row],[CONCAT1]],[3]!db[NB NOTA_C],0))</f>
        <v/>
      </c>
      <c r="AR1177" s="39" t="str">
        <f>IF(NOTA[[#This Row],[QTY/ CTN]]="","",TRUE)</f>
        <v/>
      </c>
      <c r="AS1177" s="39" t="str">
        <f ca="1">IF(NOTA[[#This Row],[ID_H]]="","",IF(NOTA[[#This Row],[Column3]]=TRUE,NOTA[[#This Row],[QTY/ CTN]],INDEX([3]!db[QTY/ CTN],NOTA[[#This Row],[//DB]])))</f>
        <v/>
      </c>
      <c r="AT1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7" s="39" t="str">
        <f ca="1">IF(NOTA[[#This Row],[ID_H]]="","",MATCH(NOTA[[#This Row],[NB NOTA_C_QTY]],[4]!db[NB NOTA_C_QTY+F],0))</f>
        <v/>
      </c>
      <c r="AV1177" s="55" t="str">
        <f ca="1">IF(NOTA[[#This Row],[NB NOTA_C_QTY]]="","",ROW()-2)</f>
        <v/>
      </c>
    </row>
    <row r="1178" spans="1:48" ht="20.100000000000001" customHeight="1" x14ac:dyDescent="0.25">
      <c r="A1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39" t="str">
        <f>IF(NOTA[[#This Row],[ID_P]]="","",MATCH(NOTA[[#This Row],[ID_P]],[1]!B_MSK[N_ID],0))</f>
        <v/>
      </c>
      <c r="D1178" s="39" t="str">
        <f ca="1">IF(NOTA[[#This Row],[NAMA BARANG]]="","",INDEX(NOTA[ID],MATCH(,INDIRECT(ADDRESS(ROW(NOTA[ID]),COLUMN(NOTA[ID]))&amp;":"&amp;ADDRESS(ROW(),COLUMN(NOTA[ID]))),-1)))</f>
        <v/>
      </c>
      <c r="E1178" s="47"/>
      <c r="H1178" s="48"/>
      <c r="N1178" s="39"/>
      <c r="Q1178" s="43"/>
      <c r="R1178" s="49"/>
      <c r="S1178" s="50"/>
      <c r="U1178" s="51"/>
      <c r="V1178" s="46"/>
      <c r="W1178" s="51" t="str">
        <f>IF(NOTA[[#This Row],[HARGA/ CTN]]="",NOTA[[#This Row],[JUMLAH_H]],NOTA[[#This Row],[HARGA/ CTN]]*IF(NOTA[[#This Row],[C]]="",0,NOTA[[#This Row],[C]]))</f>
        <v/>
      </c>
      <c r="X1178" s="51" t="str">
        <f>IF(NOTA[[#This Row],[JUMLAH]]="","",NOTA[[#This Row],[JUMLAH]]*NOTA[[#This Row],[DISC 1]])</f>
        <v/>
      </c>
      <c r="Y1178" s="51" t="str">
        <f>IF(NOTA[[#This Row],[JUMLAH]]="","",(NOTA[[#This Row],[JUMLAH]]-NOTA[[#This Row],[DISC 1-]])*NOTA[[#This Row],[DISC 2]])</f>
        <v/>
      </c>
      <c r="Z1178" s="51" t="str">
        <f>IF(NOTA[[#This Row],[JUMLAH]]="","",NOTA[[#This Row],[DISC 1-]]+NOTA[[#This Row],[DISC 2-]])</f>
        <v/>
      </c>
      <c r="AA1178" s="51" t="str">
        <f>IF(NOTA[[#This Row],[JUMLAH]]="","",NOTA[[#This Row],[JUMLAH]]-NOTA[[#This Row],[DISC]])</f>
        <v/>
      </c>
      <c r="AB1178" s="51"/>
      <c r="AC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51" t="str">
        <f>IF(OR(NOTA[[#This Row],[QTY]]="",NOTA[[#This Row],[HARGA SATUAN]]="",),"",NOTA[[#This Row],[QTY]]*NOTA[[#This Row],[HARGA SATUAN]])</f>
        <v/>
      </c>
      <c r="AG1178" s="40" t="str">
        <f ca="1">IF(NOTA[ID_H]="","",INDEX(NOTA[TANGGAL],MATCH(,INDIRECT(ADDRESS(ROW(NOTA[TANGGAL]),COLUMN(NOTA[TANGGAL]))&amp;":"&amp;ADDRESS(ROW(),COLUMN(NOTA[TANGGAL]))),-1)))</f>
        <v/>
      </c>
      <c r="AH1178" s="42" t="str">
        <f ca="1">IF(NOTA[[#This Row],[NAMA BARANG]]="","",INDEX(NOTA[SUPPLIER],MATCH(,INDIRECT(ADDRESS(ROW(NOTA[ID]),COLUMN(NOTA[ID]))&amp;":"&amp;ADDRESS(ROW(),COLUMN(NOTA[ID]))),-1)))</f>
        <v/>
      </c>
      <c r="AI1178" s="42" t="str">
        <f ca="1">IF(NOTA[[#This Row],[ID_H]]="","",IF(NOTA[[#This Row],[FAKTUR]]="",INDIRECT(ADDRESS(ROW()-1,COLUMN())),NOTA[[#This Row],[FAKTUR]]))</f>
        <v/>
      </c>
      <c r="AJ1178" s="39" t="str">
        <f ca="1">IF(NOTA[[#This Row],[ID]]="","",COUNTIF(NOTA[ID_H],NOTA[[#This Row],[ID_H]]))</f>
        <v/>
      </c>
      <c r="AK1178" s="39" t="str">
        <f ca="1">IF(NOTA[[#This Row],[TGL.NOTA]]="",IF(NOTA[[#This Row],[SUPPLIER_H]]="","",AK1177),MONTH(NOTA[[#This Row],[TGL.NOTA]]))</f>
        <v/>
      </c>
      <c r="AL1178" s="39" t="str">
        <f>LOWER(SUBSTITUTE(SUBSTITUTE(SUBSTITUTE(SUBSTITUTE(SUBSTITUTE(SUBSTITUTE(SUBSTITUTE(SUBSTITUTE(SUBSTITUTE(NOTA[NAMA BARANG]," ",),".",""),"-",""),"(",""),")",""),",",""),"/",""),"""",""),"+",""))</f>
        <v/>
      </c>
      <c r="AM1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39" t="str">
        <f>IF(NOTA[[#This Row],[CONCAT4]]="","",_xlfn.IFNA(MATCH(NOTA[[#This Row],[CONCAT4]],[2]!RAW[CONCAT_H],0),FALSE))</f>
        <v/>
      </c>
      <c r="AQ1178" s="39" t="str">
        <f>IF(NOTA[[#This Row],[CONCAT1]]="","",MATCH(NOTA[[#This Row],[CONCAT1]],[3]!db[NB NOTA_C],0))</f>
        <v/>
      </c>
      <c r="AR1178" s="39" t="str">
        <f>IF(NOTA[[#This Row],[QTY/ CTN]]="","",TRUE)</f>
        <v/>
      </c>
      <c r="AS1178" s="39" t="str">
        <f ca="1">IF(NOTA[[#This Row],[ID_H]]="","",IF(NOTA[[#This Row],[Column3]]=TRUE,NOTA[[#This Row],[QTY/ CTN]],INDEX([3]!db[QTY/ CTN],NOTA[[#This Row],[//DB]])))</f>
        <v/>
      </c>
      <c r="AT1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8" s="39" t="str">
        <f ca="1">IF(NOTA[[#This Row],[ID_H]]="","",MATCH(NOTA[[#This Row],[NB NOTA_C_QTY]],[4]!db[NB NOTA_C_QTY+F],0))</f>
        <v/>
      </c>
      <c r="AV1178" s="55" t="str">
        <f ca="1">IF(NOTA[[#This Row],[NB NOTA_C_QTY]]="","",ROW()-2)</f>
        <v/>
      </c>
    </row>
    <row r="1179" spans="1:48" ht="20.100000000000001" customHeight="1" x14ac:dyDescent="0.25">
      <c r="A1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9" s="39" t="str">
        <f>IF(NOTA[[#This Row],[ID_P]]="","",MATCH(NOTA[[#This Row],[ID_P]],[1]!B_MSK[N_ID],0))</f>
        <v/>
      </c>
      <c r="D1179" s="39" t="str">
        <f ca="1">IF(NOTA[[#This Row],[NAMA BARANG]]="","",INDEX(NOTA[ID],MATCH(,INDIRECT(ADDRESS(ROW(NOTA[ID]),COLUMN(NOTA[ID]))&amp;":"&amp;ADDRESS(ROW(),COLUMN(NOTA[ID]))),-1)))</f>
        <v/>
      </c>
      <c r="E1179" s="47"/>
      <c r="H1179" s="48"/>
      <c r="N1179" s="39"/>
      <c r="Q1179" s="43"/>
      <c r="R1179" s="49"/>
      <c r="S1179" s="50"/>
      <c r="U1179" s="51"/>
      <c r="V1179" s="46"/>
      <c r="W1179" s="51" t="str">
        <f>IF(NOTA[[#This Row],[HARGA/ CTN]]="",NOTA[[#This Row],[JUMLAH_H]],NOTA[[#This Row],[HARGA/ CTN]]*IF(NOTA[[#This Row],[C]]="",0,NOTA[[#This Row],[C]]))</f>
        <v/>
      </c>
      <c r="X1179" s="51" t="str">
        <f>IF(NOTA[[#This Row],[JUMLAH]]="","",NOTA[[#This Row],[JUMLAH]]*NOTA[[#This Row],[DISC 1]])</f>
        <v/>
      </c>
      <c r="Y1179" s="51" t="str">
        <f>IF(NOTA[[#This Row],[JUMLAH]]="","",(NOTA[[#This Row],[JUMLAH]]-NOTA[[#This Row],[DISC 1-]])*NOTA[[#This Row],[DISC 2]])</f>
        <v/>
      </c>
      <c r="Z1179" s="51" t="str">
        <f>IF(NOTA[[#This Row],[JUMLAH]]="","",NOTA[[#This Row],[DISC 1-]]+NOTA[[#This Row],[DISC 2-]])</f>
        <v/>
      </c>
      <c r="AA1179" s="51" t="str">
        <f>IF(NOTA[[#This Row],[JUMLAH]]="","",NOTA[[#This Row],[JUMLAH]]-NOTA[[#This Row],[DISC]])</f>
        <v/>
      </c>
      <c r="AB1179" s="51"/>
      <c r="AC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9" s="51" t="str">
        <f>IF(OR(NOTA[[#This Row],[QTY]]="",NOTA[[#This Row],[HARGA SATUAN]]="",),"",NOTA[[#This Row],[QTY]]*NOTA[[#This Row],[HARGA SATUAN]])</f>
        <v/>
      </c>
      <c r="AG1179" s="40" t="str">
        <f ca="1">IF(NOTA[ID_H]="","",INDEX(NOTA[TANGGAL],MATCH(,INDIRECT(ADDRESS(ROW(NOTA[TANGGAL]),COLUMN(NOTA[TANGGAL]))&amp;":"&amp;ADDRESS(ROW(),COLUMN(NOTA[TANGGAL]))),-1)))</f>
        <v/>
      </c>
      <c r="AH1179" s="42" t="str">
        <f ca="1">IF(NOTA[[#This Row],[NAMA BARANG]]="","",INDEX(NOTA[SUPPLIER],MATCH(,INDIRECT(ADDRESS(ROW(NOTA[ID]),COLUMN(NOTA[ID]))&amp;":"&amp;ADDRESS(ROW(),COLUMN(NOTA[ID]))),-1)))</f>
        <v/>
      </c>
      <c r="AI1179" s="42" t="str">
        <f ca="1">IF(NOTA[[#This Row],[ID_H]]="","",IF(NOTA[[#This Row],[FAKTUR]]="",INDIRECT(ADDRESS(ROW()-1,COLUMN())),NOTA[[#This Row],[FAKTUR]]))</f>
        <v/>
      </c>
      <c r="AJ1179" s="39" t="str">
        <f ca="1">IF(NOTA[[#This Row],[ID]]="","",COUNTIF(NOTA[ID_H],NOTA[[#This Row],[ID_H]]))</f>
        <v/>
      </c>
      <c r="AK1179" s="39" t="str">
        <f ca="1">IF(NOTA[[#This Row],[TGL.NOTA]]="",IF(NOTA[[#This Row],[SUPPLIER_H]]="","",AK1178),MONTH(NOTA[[#This Row],[TGL.NOTA]]))</f>
        <v/>
      </c>
      <c r="AL1179" s="39" t="str">
        <f>LOWER(SUBSTITUTE(SUBSTITUTE(SUBSTITUTE(SUBSTITUTE(SUBSTITUTE(SUBSTITUTE(SUBSTITUTE(SUBSTITUTE(SUBSTITUTE(NOTA[NAMA BARANG]," ",),".",""),"-",""),"(",""),")",""),",",""),"/",""),"""",""),"+",""))</f>
        <v/>
      </c>
      <c r="AM1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9" s="39" t="str">
        <f>IF(NOTA[[#This Row],[CONCAT4]]="","",_xlfn.IFNA(MATCH(NOTA[[#This Row],[CONCAT4]],[2]!RAW[CONCAT_H],0),FALSE))</f>
        <v/>
      </c>
      <c r="AQ1179" s="39" t="str">
        <f>IF(NOTA[[#This Row],[CONCAT1]]="","",MATCH(NOTA[[#This Row],[CONCAT1]],[3]!db[NB NOTA_C],0))</f>
        <v/>
      </c>
      <c r="AR1179" s="39" t="str">
        <f>IF(NOTA[[#This Row],[QTY/ CTN]]="","",TRUE)</f>
        <v/>
      </c>
      <c r="AS1179" s="39" t="str">
        <f ca="1">IF(NOTA[[#This Row],[ID_H]]="","",IF(NOTA[[#This Row],[Column3]]=TRUE,NOTA[[#This Row],[QTY/ CTN]],INDEX([3]!db[QTY/ CTN],NOTA[[#This Row],[//DB]])))</f>
        <v/>
      </c>
      <c r="AT1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9" s="39" t="str">
        <f ca="1">IF(NOTA[[#This Row],[ID_H]]="","",MATCH(NOTA[[#This Row],[NB NOTA_C_QTY]],[4]!db[NB NOTA_C_QTY+F],0))</f>
        <v/>
      </c>
      <c r="AV1179" s="55" t="str">
        <f ca="1">IF(NOTA[[#This Row],[NB NOTA_C_QTY]]="","",ROW()-2)</f>
        <v/>
      </c>
    </row>
    <row r="1180" spans="1:48" ht="20.100000000000001" customHeight="1" x14ac:dyDescent="0.25">
      <c r="A11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39" t="str">
        <f>IF(NOTA[[#This Row],[ID_P]]="","",MATCH(NOTA[[#This Row],[ID_P]],[1]!B_MSK[N_ID],0))</f>
        <v/>
      </c>
      <c r="D1180" s="39" t="str">
        <f ca="1">IF(NOTA[[#This Row],[NAMA BARANG]]="","",INDEX(NOTA[ID],MATCH(,INDIRECT(ADDRESS(ROW(NOTA[ID]),COLUMN(NOTA[ID]))&amp;":"&amp;ADDRESS(ROW(),COLUMN(NOTA[ID]))),-1)))</f>
        <v/>
      </c>
      <c r="E1180" s="47"/>
      <c r="H1180" s="48"/>
      <c r="N1180" s="39"/>
      <c r="Q1180" s="43"/>
      <c r="R1180" s="49"/>
      <c r="S1180" s="50"/>
      <c r="U1180" s="51"/>
      <c r="V1180" s="46"/>
      <c r="W1180" s="51" t="str">
        <f>IF(NOTA[[#This Row],[HARGA/ CTN]]="",NOTA[[#This Row],[JUMLAH_H]],NOTA[[#This Row],[HARGA/ CTN]]*IF(NOTA[[#This Row],[C]]="",0,NOTA[[#This Row],[C]]))</f>
        <v/>
      </c>
      <c r="X1180" s="51" t="str">
        <f>IF(NOTA[[#This Row],[JUMLAH]]="","",NOTA[[#This Row],[JUMLAH]]*NOTA[[#This Row],[DISC 1]])</f>
        <v/>
      </c>
      <c r="Y1180" s="51" t="str">
        <f>IF(NOTA[[#This Row],[JUMLAH]]="","",(NOTA[[#This Row],[JUMLAH]]-NOTA[[#This Row],[DISC 1-]])*NOTA[[#This Row],[DISC 2]])</f>
        <v/>
      </c>
      <c r="Z1180" s="51" t="str">
        <f>IF(NOTA[[#This Row],[JUMLAH]]="","",NOTA[[#This Row],[DISC 1-]]+NOTA[[#This Row],[DISC 2-]])</f>
        <v/>
      </c>
      <c r="AA1180" s="51" t="str">
        <f>IF(NOTA[[#This Row],[JUMLAH]]="","",NOTA[[#This Row],[JUMLAH]]-NOTA[[#This Row],[DISC]])</f>
        <v/>
      </c>
      <c r="AB1180" s="51"/>
      <c r="AC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0" s="51" t="str">
        <f>IF(OR(NOTA[[#This Row],[QTY]]="",NOTA[[#This Row],[HARGA SATUAN]]="",),"",NOTA[[#This Row],[QTY]]*NOTA[[#This Row],[HARGA SATUAN]])</f>
        <v/>
      </c>
      <c r="AG1180" s="40" t="str">
        <f ca="1">IF(NOTA[ID_H]="","",INDEX(NOTA[TANGGAL],MATCH(,INDIRECT(ADDRESS(ROW(NOTA[TANGGAL]),COLUMN(NOTA[TANGGAL]))&amp;":"&amp;ADDRESS(ROW(),COLUMN(NOTA[TANGGAL]))),-1)))</f>
        <v/>
      </c>
      <c r="AH1180" s="42" t="str">
        <f ca="1">IF(NOTA[[#This Row],[NAMA BARANG]]="","",INDEX(NOTA[SUPPLIER],MATCH(,INDIRECT(ADDRESS(ROW(NOTA[ID]),COLUMN(NOTA[ID]))&amp;":"&amp;ADDRESS(ROW(),COLUMN(NOTA[ID]))),-1)))</f>
        <v/>
      </c>
      <c r="AI1180" s="42" t="str">
        <f ca="1">IF(NOTA[[#This Row],[ID_H]]="","",IF(NOTA[[#This Row],[FAKTUR]]="",INDIRECT(ADDRESS(ROW()-1,COLUMN())),NOTA[[#This Row],[FAKTUR]]))</f>
        <v/>
      </c>
      <c r="AJ1180" s="39" t="str">
        <f ca="1">IF(NOTA[[#This Row],[ID]]="","",COUNTIF(NOTA[ID_H],NOTA[[#This Row],[ID_H]]))</f>
        <v/>
      </c>
      <c r="AK1180" s="39" t="str">
        <f ca="1">IF(NOTA[[#This Row],[TGL.NOTA]]="",IF(NOTA[[#This Row],[SUPPLIER_H]]="","",AK1179),MONTH(NOTA[[#This Row],[TGL.NOTA]]))</f>
        <v/>
      </c>
      <c r="AL1180" s="39" t="str">
        <f>LOWER(SUBSTITUTE(SUBSTITUTE(SUBSTITUTE(SUBSTITUTE(SUBSTITUTE(SUBSTITUTE(SUBSTITUTE(SUBSTITUTE(SUBSTITUTE(NOTA[NAMA BARANG]," ",),".",""),"-",""),"(",""),")",""),",",""),"/",""),"""",""),"+",""))</f>
        <v/>
      </c>
      <c r="AM1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39" t="str">
        <f>IF(NOTA[[#This Row],[CONCAT4]]="","",_xlfn.IFNA(MATCH(NOTA[[#This Row],[CONCAT4]],[2]!RAW[CONCAT_H],0),FALSE))</f>
        <v/>
      </c>
      <c r="AQ1180" s="39" t="str">
        <f>IF(NOTA[[#This Row],[CONCAT1]]="","",MATCH(NOTA[[#This Row],[CONCAT1]],[3]!db[NB NOTA_C],0))</f>
        <v/>
      </c>
      <c r="AR1180" s="39" t="str">
        <f>IF(NOTA[[#This Row],[QTY/ CTN]]="","",TRUE)</f>
        <v/>
      </c>
      <c r="AS1180" s="39" t="str">
        <f ca="1">IF(NOTA[[#This Row],[ID_H]]="","",IF(NOTA[[#This Row],[Column3]]=TRUE,NOTA[[#This Row],[QTY/ CTN]],INDEX([3]!db[QTY/ CTN],NOTA[[#This Row],[//DB]])))</f>
        <v/>
      </c>
      <c r="AT1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0" s="39" t="str">
        <f ca="1">IF(NOTA[[#This Row],[ID_H]]="","",MATCH(NOTA[[#This Row],[NB NOTA_C_QTY]],[4]!db[NB NOTA_C_QTY+F],0))</f>
        <v/>
      </c>
      <c r="AV1180" s="55" t="str">
        <f ca="1">IF(NOTA[[#This Row],[NB NOTA_C_QTY]]="","",ROW()-2)</f>
        <v/>
      </c>
    </row>
    <row r="1181" spans="1:48" ht="20.100000000000001" customHeight="1" x14ac:dyDescent="0.25">
      <c r="A1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39" t="str">
        <f>IF(NOTA[[#This Row],[ID_P]]="","",MATCH(NOTA[[#This Row],[ID_P]],[1]!B_MSK[N_ID],0))</f>
        <v/>
      </c>
      <c r="D1181" s="39" t="str">
        <f ca="1">IF(NOTA[[#This Row],[NAMA BARANG]]="","",INDEX(NOTA[ID],MATCH(,INDIRECT(ADDRESS(ROW(NOTA[ID]),COLUMN(NOTA[ID]))&amp;":"&amp;ADDRESS(ROW(),COLUMN(NOTA[ID]))),-1)))</f>
        <v/>
      </c>
      <c r="E1181" s="47"/>
      <c r="H1181" s="48"/>
      <c r="N1181" s="39"/>
      <c r="Q1181" s="43"/>
      <c r="R1181" s="49"/>
      <c r="S1181" s="50"/>
      <c r="U1181" s="51"/>
      <c r="V1181" s="46"/>
      <c r="W1181" s="51" t="str">
        <f>IF(NOTA[[#This Row],[HARGA/ CTN]]="",NOTA[[#This Row],[JUMLAH_H]],NOTA[[#This Row],[HARGA/ CTN]]*IF(NOTA[[#This Row],[C]]="",0,NOTA[[#This Row],[C]]))</f>
        <v/>
      </c>
      <c r="X1181" s="51" t="str">
        <f>IF(NOTA[[#This Row],[JUMLAH]]="","",NOTA[[#This Row],[JUMLAH]]*NOTA[[#This Row],[DISC 1]])</f>
        <v/>
      </c>
      <c r="Y1181" s="51" t="str">
        <f>IF(NOTA[[#This Row],[JUMLAH]]="","",(NOTA[[#This Row],[JUMLAH]]-NOTA[[#This Row],[DISC 1-]])*NOTA[[#This Row],[DISC 2]])</f>
        <v/>
      </c>
      <c r="Z1181" s="51" t="str">
        <f>IF(NOTA[[#This Row],[JUMLAH]]="","",NOTA[[#This Row],[DISC 1-]]+NOTA[[#This Row],[DISC 2-]])</f>
        <v/>
      </c>
      <c r="AA1181" s="51" t="str">
        <f>IF(NOTA[[#This Row],[JUMLAH]]="","",NOTA[[#This Row],[JUMLAH]]-NOTA[[#This Row],[DISC]])</f>
        <v/>
      </c>
      <c r="AB1181" s="51"/>
      <c r="AC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1" s="51" t="str">
        <f>IF(OR(NOTA[[#This Row],[QTY]]="",NOTA[[#This Row],[HARGA SATUAN]]="",),"",NOTA[[#This Row],[QTY]]*NOTA[[#This Row],[HARGA SATUAN]])</f>
        <v/>
      </c>
      <c r="AG1181" s="40" t="str">
        <f ca="1">IF(NOTA[ID_H]="","",INDEX(NOTA[TANGGAL],MATCH(,INDIRECT(ADDRESS(ROW(NOTA[TANGGAL]),COLUMN(NOTA[TANGGAL]))&amp;":"&amp;ADDRESS(ROW(),COLUMN(NOTA[TANGGAL]))),-1)))</f>
        <v/>
      </c>
      <c r="AH1181" s="42" t="str">
        <f ca="1">IF(NOTA[[#This Row],[NAMA BARANG]]="","",INDEX(NOTA[SUPPLIER],MATCH(,INDIRECT(ADDRESS(ROW(NOTA[ID]),COLUMN(NOTA[ID]))&amp;":"&amp;ADDRESS(ROW(),COLUMN(NOTA[ID]))),-1)))</f>
        <v/>
      </c>
      <c r="AI1181" s="42" t="str">
        <f ca="1">IF(NOTA[[#This Row],[ID_H]]="","",IF(NOTA[[#This Row],[FAKTUR]]="",INDIRECT(ADDRESS(ROW()-1,COLUMN())),NOTA[[#This Row],[FAKTUR]]))</f>
        <v/>
      </c>
      <c r="AJ1181" s="39" t="str">
        <f ca="1">IF(NOTA[[#This Row],[ID]]="","",COUNTIF(NOTA[ID_H],NOTA[[#This Row],[ID_H]]))</f>
        <v/>
      </c>
      <c r="AK1181" s="39" t="str">
        <f ca="1">IF(NOTA[[#This Row],[TGL.NOTA]]="",IF(NOTA[[#This Row],[SUPPLIER_H]]="","",AK1180),MONTH(NOTA[[#This Row],[TGL.NOTA]]))</f>
        <v/>
      </c>
      <c r="AL1181" s="39" t="str">
        <f>LOWER(SUBSTITUTE(SUBSTITUTE(SUBSTITUTE(SUBSTITUTE(SUBSTITUTE(SUBSTITUTE(SUBSTITUTE(SUBSTITUTE(SUBSTITUTE(NOTA[NAMA BARANG]," ",),".",""),"-",""),"(",""),")",""),",",""),"/",""),"""",""),"+",""))</f>
        <v/>
      </c>
      <c r="AM1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39" t="str">
        <f>IF(NOTA[[#This Row],[CONCAT4]]="","",_xlfn.IFNA(MATCH(NOTA[[#This Row],[CONCAT4]],[2]!RAW[CONCAT_H],0),FALSE))</f>
        <v/>
      </c>
      <c r="AQ1181" s="39" t="str">
        <f>IF(NOTA[[#This Row],[CONCAT1]]="","",MATCH(NOTA[[#This Row],[CONCAT1]],[3]!db[NB NOTA_C],0))</f>
        <v/>
      </c>
      <c r="AR1181" s="39" t="str">
        <f>IF(NOTA[[#This Row],[QTY/ CTN]]="","",TRUE)</f>
        <v/>
      </c>
      <c r="AS1181" s="39" t="str">
        <f ca="1">IF(NOTA[[#This Row],[ID_H]]="","",IF(NOTA[[#This Row],[Column3]]=TRUE,NOTA[[#This Row],[QTY/ CTN]],INDEX([3]!db[QTY/ CTN],NOTA[[#This Row],[//DB]])))</f>
        <v/>
      </c>
      <c r="AT1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1" s="39" t="str">
        <f ca="1">IF(NOTA[[#This Row],[ID_H]]="","",MATCH(NOTA[[#This Row],[NB NOTA_C_QTY]],[4]!db[NB NOTA_C_QTY+F],0))</f>
        <v/>
      </c>
      <c r="AV1181" s="55" t="str">
        <f ca="1">IF(NOTA[[#This Row],[NB NOTA_C_QTY]]="","",ROW()-2)</f>
        <v/>
      </c>
    </row>
    <row r="1182" spans="1:48" ht="20.100000000000001" customHeight="1" x14ac:dyDescent="0.25">
      <c r="A1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39" t="str">
        <f>IF(NOTA[[#This Row],[ID_P]]="","",MATCH(NOTA[[#This Row],[ID_P]],[1]!B_MSK[N_ID],0))</f>
        <v/>
      </c>
      <c r="D1182" s="39" t="str">
        <f ca="1">IF(NOTA[[#This Row],[NAMA BARANG]]="","",INDEX(NOTA[ID],MATCH(,INDIRECT(ADDRESS(ROW(NOTA[ID]),COLUMN(NOTA[ID]))&amp;":"&amp;ADDRESS(ROW(),COLUMN(NOTA[ID]))),-1)))</f>
        <v/>
      </c>
      <c r="E1182" s="47"/>
      <c r="H1182" s="48"/>
      <c r="N1182" s="39"/>
      <c r="Q1182" s="43"/>
      <c r="R1182" s="49"/>
      <c r="S1182" s="50"/>
      <c r="U1182" s="51"/>
      <c r="V1182" s="46"/>
      <c r="W1182" s="51" t="str">
        <f>IF(NOTA[[#This Row],[HARGA/ CTN]]="",NOTA[[#This Row],[JUMLAH_H]],NOTA[[#This Row],[HARGA/ CTN]]*IF(NOTA[[#This Row],[C]]="",0,NOTA[[#This Row],[C]]))</f>
        <v/>
      </c>
      <c r="X1182" s="51" t="str">
        <f>IF(NOTA[[#This Row],[JUMLAH]]="","",NOTA[[#This Row],[JUMLAH]]*NOTA[[#This Row],[DISC 1]])</f>
        <v/>
      </c>
      <c r="Y1182" s="51" t="str">
        <f>IF(NOTA[[#This Row],[JUMLAH]]="","",(NOTA[[#This Row],[JUMLAH]]-NOTA[[#This Row],[DISC 1-]])*NOTA[[#This Row],[DISC 2]])</f>
        <v/>
      </c>
      <c r="Z1182" s="51" t="str">
        <f>IF(NOTA[[#This Row],[JUMLAH]]="","",NOTA[[#This Row],[DISC 1-]]+NOTA[[#This Row],[DISC 2-]])</f>
        <v/>
      </c>
      <c r="AA1182" s="51" t="str">
        <f>IF(NOTA[[#This Row],[JUMLAH]]="","",NOTA[[#This Row],[JUMLAH]]-NOTA[[#This Row],[DISC]])</f>
        <v/>
      </c>
      <c r="AB1182" s="51"/>
      <c r="AC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2" s="51" t="str">
        <f>IF(OR(NOTA[[#This Row],[QTY]]="",NOTA[[#This Row],[HARGA SATUAN]]="",),"",NOTA[[#This Row],[QTY]]*NOTA[[#This Row],[HARGA SATUAN]])</f>
        <v/>
      </c>
      <c r="AG1182" s="40" t="str">
        <f ca="1">IF(NOTA[ID_H]="","",INDEX(NOTA[TANGGAL],MATCH(,INDIRECT(ADDRESS(ROW(NOTA[TANGGAL]),COLUMN(NOTA[TANGGAL]))&amp;":"&amp;ADDRESS(ROW(),COLUMN(NOTA[TANGGAL]))),-1)))</f>
        <v/>
      </c>
      <c r="AH1182" s="42" t="str">
        <f ca="1">IF(NOTA[[#This Row],[NAMA BARANG]]="","",INDEX(NOTA[SUPPLIER],MATCH(,INDIRECT(ADDRESS(ROW(NOTA[ID]),COLUMN(NOTA[ID]))&amp;":"&amp;ADDRESS(ROW(),COLUMN(NOTA[ID]))),-1)))</f>
        <v/>
      </c>
      <c r="AI1182" s="42" t="str">
        <f ca="1">IF(NOTA[[#This Row],[ID_H]]="","",IF(NOTA[[#This Row],[FAKTUR]]="",INDIRECT(ADDRESS(ROW()-1,COLUMN())),NOTA[[#This Row],[FAKTUR]]))</f>
        <v/>
      </c>
      <c r="AJ1182" s="39" t="str">
        <f ca="1">IF(NOTA[[#This Row],[ID]]="","",COUNTIF(NOTA[ID_H],NOTA[[#This Row],[ID_H]]))</f>
        <v/>
      </c>
      <c r="AK1182" s="39" t="str">
        <f ca="1">IF(NOTA[[#This Row],[TGL.NOTA]]="",IF(NOTA[[#This Row],[SUPPLIER_H]]="","",AK1181),MONTH(NOTA[[#This Row],[TGL.NOTA]]))</f>
        <v/>
      </c>
      <c r="AL1182" s="39" t="str">
        <f>LOWER(SUBSTITUTE(SUBSTITUTE(SUBSTITUTE(SUBSTITUTE(SUBSTITUTE(SUBSTITUTE(SUBSTITUTE(SUBSTITUTE(SUBSTITUTE(NOTA[NAMA BARANG]," ",),".",""),"-",""),"(",""),")",""),",",""),"/",""),"""",""),"+",""))</f>
        <v/>
      </c>
      <c r="AM1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39" t="str">
        <f>IF(NOTA[[#This Row],[CONCAT4]]="","",_xlfn.IFNA(MATCH(NOTA[[#This Row],[CONCAT4]],[2]!RAW[CONCAT_H],0),FALSE))</f>
        <v/>
      </c>
      <c r="AQ1182" s="39" t="str">
        <f>IF(NOTA[[#This Row],[CONCAT1]]="","",MATCH(NOTA[[#This Row],[CONCAT1]],[3]!db[NB NOTA_C],0))</f>
        <v/>
      </c>
      <c r="AR1182" s="39" t="str">
        <f>IF(NOTA[[#This Row],[QTY/ CTN]]="","",TRUE)</f>
        <v/>
      </c>
      <c r="AS1182" s="39" t="str">
        <f ca="1">IF(NOTA[[#This Row],[ID_H]]="","",IF(NOTA[[#This Row],[Column3]]=TRUE,NOTA[[#This Row],[QTY/ CTN]],INDEX([3]!db[QTY/ CTN],NOTA[[#This Row],[//DB]])))</f>
        <v/>
      </c>
      <c r="AT1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2" s="39" t="str">
        <f ca="1">IF(NOTA[[#This Row],[ID_H]]="","",MATCH(NOTA[[#This Row],[NB NOTA_C_QTY]],[4]!db[NB NOTA_C_QTY+F],0))</f>
        <v/>
      </c>
      <c r="AV1182" s="55" t="str">
        <f ca="1">IF(NOTA[[#This Row],[NB NOTA_C_QTY]]="","",ROW()-2)</f>
        <v/>
      </c>
    </row>
    <row r="1183" spans="1:48" ht="20.100000000000001" customHeight="1" x14ac:dyDescent="0.25">
      <c r="A1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39" t="str">
        <f>IF(NOTA[[#This Row],[ID_P]]="","",MATCH(NOTA[[#This Row],[ID_P]],[1]!B_MSK[N_ID],0))</f>
        <v/>
      </c>
      <c r="D1183" s="39" t="str">
        <f ca="1">IF(NOTA[[#This Row],[NAMA BARANG]]="","",INDEX(NOTA[ID],MATCH(,INDIRECT(ADDRESS(ROW(NOTA[ID]),COLUMN(NOTA[ID]))&amp;":"&amp;ADDRESS(ROW(),COLUMN(NOTA[ID]))),-1)))</f>
        <v/>
      </c>
      <c r="E1183" s="47"/>
      <c r="H1183" s="48"/>
      <c r="N1183" s="39"/>
      <c r="Q1183" s="43"/>
      <c r="R1183" s="49"/>
      <c r="S1183" s="50"/>
      <c r="U1183" s="51"/>
      <c r="V1183" s="46"/>
      <c r="W1183" s="51" t="str">
        <f>IF(NOTA[[#This Row],[HARGA/ CTN]]="",NOTA[[#This Row],[JUMLAH_H]],NOTA[[#This Row],[HARGA/ CTN]]*IF(NOTA[[#This Row],[C]]="",0,NOTA[[#This Row],[C]]))</f>
        <v/>
      </c>
      <c r="X1183" s="51" t="str">
        <f>IF(NOTA[[#This Row],[JUMLAH]]="","",NOTA[[#This Row],[JUMLAH]]*NOTA[[#This Row],[DISC 1]])</f>
        <v/>
      </c>
      <c r="Y1183" s="51" t="str">
        <f>IF(NOTA[[#This Row],[JUMLAH]]="","",(NOTA[[#This Row],[JUMLAH]]-NOTA[[#This Row],[DISC 1-]])*NOTA[[#This Row],[DISC 2]])</f>
        <v/>
      </c>
      <c r="Z1183" s="51" t="str">
        <f>IF(NOTA[[#This Row],[JUMLAH]]="","",NOTA[[#This Row],[DISC 1-]]+NOTA[[#This Row],[DISC 2-]])</f>
        <v/>
      </c>
      <c r="AA1183" s="51" t="str">
        <f>IF(NOTA[[#This Row],[JUMLAH]]="","",NOTA[[#This Row],[JUMLAH]]-NOTA[[#This Row],[DISC]])</f>
        <v/>
      </c>
      <c r="AB1183" s="51"/>
      <c r="AC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51" t="str">
        <f>IF(OR(NOTA[[#This Row],[QTY]]="",NOTA[[#This Row],[HARGA SATUAN]]="",),"",NOTA[[#This Row],[QTY]]*NOTA[[#This Row],[HARGA SATUAN]])</f>
        <v/>
      </c>
      <c r="AG1183" s="40" t="str">
        <f ca="1">IF(NOTA[ID_H]="","",INDEX(NOTA[TANGGAL],MATCH(,INDIRECT(ADDRESS(ROW(NOTA[TANGGAL]),COLUMN(NOTA[TANGGAL]))&amp;":"&amp;ADDRESS(ROW(),COLUMN(NOTA[TANGGAL]))),-1)))</f>
        <v/>
      </c>
      <c r="AH1183" s="42" t="str">
        <f ca="1">IF(NOTA[[#This Row],[NAMA BARANG]]="","",INDEX(NOTA[SUPPLIER],MATCH(,INDIRECT(ADDRESS(ROW(NOTA[ID]),COLUMN(NOTA[ID]))&amp;":"&amp;ADDRESS(ROW(),COLUMN(NOTA[ID]))),-1)))</f>
        <v/>
      </c>
      <c r="AI1183" s="42" t="str">
        <f ca="1">IF(NOTA[[#This Row],[ID_H]]="","",IF(NOTA[[#This Row],[FAKTUR]]="",INDIRECT(ADDRESS(ROW()-1,COLUMN())),NOTA[[#This Row],[FAKTUR]]))</f>
        <v/>
      </c>
      <c r="AJ1183" s="39" t="str">
        <f ca="1">IF(NOTA[[#This Row],[ID]]="","",COUNTIF(NOTA[ID_H],NOTA[[#This Row],[ID_H]]))</f>
        <v/>
      </c>
      <c r="AK1183" s="39" t="str">
        <f ca="1">IF(NOTA[[#This Row],[TGL.NOTA]]="",IF(NOTA[[#This Row],[SUPPLIER_H]]="","",AK1182),MONTH(NOTA[[#This Row],[TGL.NOTA]]))</f>
        <v/>
      </c>
      <c r="AL1183" s="39" t="str">
        <f>LOWER(SUBSTITUTE(SUBSTITUTE(SUBSTITUTE(SUBSTITUTE(SUBSTITUTE(SUBSTITUTE(SUBSTITUTE(SUBSTITUTE(SUBSTITUTE(NOTA[NAMA BARANG]," ",),".",""),"-",""),"(",""),")",""),",",""),"/",""),"""",""),"+",""))</f>
        <v/>
      </c>
      <c r="AM1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39" t="str">
        <f>IF(NOTA[[#This Row],[CONCAT4]]="","",_xlfn.IFNA(MATCH(NOTA[[#This Row],[CONCAT4]],[2]!RAW[CONCAT_H],0),FALSE))</f>
        <v/>
      </c>
      <c r="AQ1183" s="39" t="str">
        <f>IF(NOTA[[#This Row],[CONCAT1]]="","",MATCH(NOTA[[#This Row],[CONCAT1]],[3]!db[NB NOTA_C],0))</f>
        <v/>
      </c>
      <c r="AR1183" s="39" t="str">
        <f>IF(NOTA[[#This Row],[QTY/ CTN]]="","",TRUE)</f>
        <v/>
      </c>
      <c r="AS1183" s="39" t="str">
        <f ca="1">IF(NOTA[[#This Row],[ID_H]]="","",IF(NOTA[[#This Row],[Column3]]=TRUE,NOTA[[#This Row],[QTY/ CTN]],INDEX([3]!db[QTY/ CTN],NOTA[[#This Row],[//DB]])))</f>
        <v/>
      </c>
      <c r="AT1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3" s="39" t="str">
        <f ca="1">IF(NOTA[[#This Row],[ID_H]]="","",MATCH(NOTA[[#This Row],[NB NOTA_C_QTY]],[4]!db[NB NOTA_C_QTY+F],0))</f>
        <v/>
      </c>
      <c r="AV1183" s="55" t="str">
        <f ca="1">IF(NOTA[[#This Row],[NB NOTA_C_QTY]]="","",ROW()-2)</f>
        <v/>
      </c>
    </row>
    <row r="1184" spans="1:48" ht="20.100000000000001" customHeight="1" x14ac:dyDescent="0.25">
      <c r="A1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4" s="39" t="str">
        <f>IF(NOTA[[#This Row],[ID_P]]="","",MATCH(NOTA[[#This Row],[ID_P]],[1]!B_MSK[N_ID],0))</f>
        <v/>
      </c>
      <c r="D1184" s="39" t="str">
        <f ca="1">IF(NOTA[[#This Row],[NAMA BARANG]]="","",INDEX(NOTA[ID],MATCH(,INDIRECT(ADDRESS(ROW(NOTA[ID]),COLUMN(NOTA[ID]))&amp;":"&amp;ADDRESS(ROW(),COLUMN(NOTA[ID]))),-1)))</f>
        <v/>
      </c>
      <c r="E1184" s="47"/>
      <c r="H1184" s="48"/>
      <c r="N1184" s="39"/>
      <c r="Q1184" s="43"/>
      <c r="R1184" s="49"/>
      <c r="S1184" s="50"/>
      <c r="U1184" s="51"/>
      <c r="V1184" s="46"/>
      <c r="W1184" s="51" t="str">
        <f>IF(NOTA[[#This Row],[HARGA/ CTN]]="",NOTA[[#This Row],[JUMLAH_H]],NOTA[[#This Row],[HARGA/ CTN]]*IF(NOTA[[#This Row],[C]]="",0,NOTA[[#This Row],[C]]))</f>
        <v/>
      </c>
      <c r="X1184" s="51" t="str">
        <f>IF(NOTA[[#This Row],[JUMLAH]]="","",NOTA[[#This Row],[JUMLAH]]*NOTA[[#This Row],[DISC 1]])</f>
        <v/>
      </c>
      <c r="Y1184" s="51" t="str">
        <f>IF(NOTA[[#This Row],[JUMLAH]]="","",(NOTA[[#This Row],[JUMLAH]]-NOTA[[#This Row],[DISC 1-]])*NOTA[[#This Row],[DISC 2]])</f>
        <v/>
      </c>
      <c r="Z1184" s="51" t="str">
        <f>IF(NOTA[[#This Row],[JUMLAH]]="","",NOTA[[#This Row],[DISC 1-]]+NOTA[[#This Row],[DISC 2-]])</f>
        <v/>
      </c>
      <c r="AA1184" s="51" t="str">
        <f>IF(NOTA[[#This Row],[JUMLAH]]="","",NOTA[[#This Row],[JUMLAH]]-NOTA[[#This Row],[DISC]])</f>
        <v/>
      </c>
      <c r="AB1184" s="51"/>
      <c r="AC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4" s="51" t="str">
        <f>IF(OR(NOTA[[#This Row],[QTY]]="",NOTA[[#This Row],[HARGA SATUAN]]="",),"",NOTA[[#This Row],[QTY]]*NOTA[[#This Row],[HARGA SATUAN]])</f>
        <v/>
      </c>
      <c r="AG1184" s="40" t="str">
        <f ca="1">IF(NOTA[ID_H]="","",INDEX(NOTA[TANGGAL],MATCH(,INDIRECT(ADDRESS(ROW(NOTA[TANGGAL]),COLUMN(NOTA[TANGGAL]))&amp;":"&amp;ADDRESS(ROW(),COLUMN(NOTA[TANGGAL]))),-1)))</f>
        <v/>
      </c>
      <c r="AH1184" s="42" t="str">
        <f ca="1">IF(NOTA[[#This Row],[NAMA BARANG]]="","",INDEX(NOTA[SUPPLIER],MATCH(,INDIRECT(ADDRESS(ROW(NOTA[ID]),COLUMN(NOTA[ID]))&amp;":"&amp;ADDRESS(ROW(),COLUMN(NOTA[ID]))),-1)))</f>
        <v/>
      </c>
      <c r="AI1184" s="42" t="str">
        <f ca="1">IF(NOTA[[#This Row],[ID_H]]="","",IF(NOTA[[#This Row],[FAKTUR]]="",INDIRECT(ADDRESS(ROW()-1,COLUMN())),NOTA[[#This Row],[FAKTUR]]))</f>
        <v/>
      </c>
      <c r="AJ1184" s="39" t="str">
        <f ca="1">IF(NOTA[[#This Row],[ID]]="","",COUNTIF(NOTA[ID_H],NOTA[[#This Row],[ID_H]]))</f>
        <v/>
      </c>
      <c r="AK1184" s="39" t="str">
        <f ca="1">IF(NOTA[[#This Row],[TGL.NOTA]]="",IF(NOTA[[#This Row],[SUPPLIER_H]]="","",AK1183),MONTH(NOTA[[#This Row],[TGL.NOTA]]))</f>
        <v/>
      </c>
      <c r="AL1184" s="39" t="str">
        <f>LOWER(SUBSTITUTE(SUBSTITUTE(SUBSTITUTE(SUBSTITUTE(SUBSTITUTE(SUBSTITUTE(SUBSTITUTE(SUBSTITUTE(SUBSTITUTE(NOTA[NAMA BARANG]," ",),".",""),"-",""),"(",""),")",""),",",""),"/",""),"""",""),"+",""))</f>
        <v/>
      </c>
      <c r="AM1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4" s="39" t="str">
        <f>IF(NOTA[[#This Row],[CONCAT4]]="","",_xlfn.IFNA(MATCH(NOTA[[#This Row],[CONCAT4]],[2]!RAW[CONCAT_H],0),FALSE))</f>
        <v/>
      </c>
      <c r="AQ1184" s="39" t="str">
        <f>IF(NOTA[[#This Row],[CONCAT1]]="","",MATCH(NOTA[[#This Row],[CONCAT1]],[3]!db[NB NOTA_C],0))</f>
        <v/>
      </c>
      <c r="AR1184" s="39" t="str">
        <f>IF(NOTA[[#This Row],[QTY/ CTN]]="","",TRUE)</f>
        <v/>
      </c>
      <c r="AS1184" s="39" t="str">
        <f ca="1">IF(NOTA[[#This Row],[ID_H]]="","",IF(NOTA[[#This Row],[Column3]]=TRUE,NOTA[[#This Row],[QTY/ CTN]],INDEX([3]!db[QTY/ CTN],NOTA[[#This Row],[//DB]])))</f>
        <v/>
      </c>
      <c r="AT1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4" s="39" t="str">
        <f ca="1">IF(NOTA[[#This Row],[ID_H]]="","",MATCH(NOTA[[#This Row],[NB NOTA_C_QTY]],[4]!db[NB NOTA_C_QTY+F],0))</f>
        <v/>
      </c>
      <c r="AV1184" s="55" t="str">
        <f ca="1">IF(NOTA[[#This Row],[NB NOTA_C_QTY]]="","",ROW()-2)</f>
        <v/>
      </c>
    </row>
    <row r="1185" spans="1:48" ht="20.100000000000001" customHeight="1" x14ac:dyDescent="0.25">
      <c r="A1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39" t="str">
        <f>IF(NOTA[[#This Row],[ID_P]]="","",MATCH(NOTA[[#This Row],[ID_P]],[1]!B_MSK[N_ID],0))</f>
        <v/>
      </c>
      <c r="D1185" s="39" t="str">
        <f ca="1">IF(NOTA[[#This Row],[NAMA BARANG]]="","",INDEX(NOTA[ID],MATCH(,INDIRECT(ADDRESS(ROW(NOTA[ID]),COLUMN(NOTA[ID]))&amp;":"&amp;ADDRESS(ROW(),COLUMN(NOTA[ID]))),-1)))</f>
        <v/>
      </c>
      <c r="E1185" s="47"/>
      <c r="H1185" s="48"/>
      <c r="N1185" s="39"/>
      <c r="Q1185" s="43"/>
      <c r="R1185" s="49"/>
      <c r="S1185" s="50"/>
      <c r="U1185" s="51"/>
      <c r="V1185" s="46"/>
      <c r="W1185" s="51" t="str">
        <f>IF(NOTA[[#This Row],[HARGA/ CTN]]="",NOTA[[#This Row],[JUMLAH_H]],NOTA[[#This Row],[HARGA/ CTN]]*IF(NOTA[[#This Row],[C]]="",0,NOTA[[#This Row],[C]]))</f>
        <v/>
      </c>
      <c r="X1185" s="51" t="str">
        <f>IF(NOTA[[#This Row],[JUMLAH]]="","",NOTA[[#This Row],[JUMLAH]]*NOTA[[#This Row],[DISC 1]])</f>
        <v/>
      </c>
      <c r="Y1185" s="51" t="str">
        <f>IF(NOTA[[#This Row],[JUMLAH]]="","",(NOTA[[#This Row],[JUMLAH]]-NOTA[[#This Row],[DISC 1-]])*NOTA[[#This Row],[DISC 2]])</f>
        <v/>
      </c>
      <c r="Z1185" s="51" t="str">
        <f>IF(NOTA[[#This Row],[JUMLAH]]="","",NOTA[[#This Row],[DISC 1-]]+NOTA[[#This Row],[DISC 2-]])</f>
        <v/>
      </c>
      <c r="AA1185" s="51" t="str">
        <f>IF(NOTA[[#This Row],[JUMLAH]]="","",NOTA[[#This Row],[JUMLAH]]-NOTA[[#This Row],[DISC]])</f>
        <v/>
      </c>
      <c r="AB1185" s="51"/>
      <c r="AC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5" s="51" t="str">
        <f>IF(OR(NOTA[[#This Row],[QTY]]="",NOTA[[#This Row],[HARGA SATUAN]]="",),"",NOTA[[#This Row],[QTY]]*NOTA[[#This Row],[HARGA SATUAN]])</f>
        <v/>
      </c>
      <c r="AG1185" s="40" t="str">
        <f ca="1">IF(NOTA[ID_H]="","",INDEX(NOTA[TANGGAL],MATCH(,INDIRECT(ADDRESS(ROW(NOTA[TANGGAL]),COLUMN(NOTA[TANGGAL]))&amp;":"&amp;ADDRESS(ROW(),COLUMN(NOTA[TANGGAL]))),-1)))</f>
        <v/>
      </c>
      <c r="AH1185" s="42" t="str">
        <f ca="1">IF(NOTA[[#This Row],[NAMA BARANG]]="","",INDEX(NOTA[SUPPLIER],MATCH(,INDIRECT(ADDRESS(ROW(NOTA[ID]),COLUMN(NOTA[ID]))&amp;":"&amp;ADDRESS(ROW(),COLUMN(NOTA[ID]))),-1)))</f>
        <v/>
      </c>
      <c r="AI1185" s="42" t="str">
        <f ca="1">IF(NOTA[[#This Row],[ID_H]]="","",IF(NOTA[[#This Row],[FAKTUR]]="",INDIRECT(ADDRESS(ROW()-1,COLUMN())),NOTA[[#This Row],[FAKTUR]]))</f>
        <v/>
      </c>
      <c r="AJ1185" s="39" t="str">
        <f ca="1">IF(NOTA[[#This Row],[ID]]="","",COUNTIF(NOTA[ID_H],NOTA[[#This Row],[ID_H]]))</f>
        <v/>
      </c>
      <c r="AK1185" s="39" t="str">
        <f ca="1">IF(NOTA[[#This Row],[TGL.NOTA]]="",IF(NOTA[[#This Row],[SUPPLIER_H]]="","",AK1184),MONTH(NOTA[[#This Row],[TGL.NOTA]]))</f>
        <v/>
      </c>
      <c r="AL1185" s="39" t="str">
        <f>LOWER(SUBSTITUTE(SUBSTITUTE(SUBSTITUTE(SUBSTITUTE(SUBSTITUTE(SUBSTITUTE(SUBSTITUTE(SUBSTITUTE(SUBSTITUTE(NOTA[NAMA BARANG]," ",),".",""),"-",""),"(",""),")",""),",",""),"/",""),"""",""),"+",""))</f>
        <v/>
      </c>
      <c r="AM1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39" t="str">
        <f>IF(NOTA[[#This Row],[CONCAT4]]="","",_xlfn.IFNA(MATCH(NOTA[[#This Row],[CONCAT4]],[2]!RAW[CONCAT_H],0),FALSE))</f>
        <v/>
      </c>
      <c r="AQ1185" s="39" t="str">
        <f>IF(NOTA[[#This Row],[CONCAT1]]="","",MATCH(NOTA[[#This Row],[CONCAT1]],[3]!db[NB NOTA_C],0))</f>
        <v/>
      </c>
      <c r="AR1185" s="39" t="str">
        <f>IF(NOTA[[#This Row],[QTY/ CTN]]="","",TRUE)</f>
        <v/>
      </c>
      <c r="AS1185" s="39" t="str">
        <f ca="1">IF(NOTA[[#This Row],[ID_H]]="","",IF(NOTA[[#This Row],[Column3]]=TRUE,NOTA[[#This Row],[QTY/ CTN]],INDEX([3]!db[QTY/ CTN],NOTA[[#This Row],[//DB]])))</f>
        <v/>
      </c>
      <c r="AT1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5" s="39" t="str">
        <f ca="1">IF(NOTA[[#This Row],[ID_H]]="","",MATCH(NOTA[[#This Row],[NB NOTA_C_QTY]],[4]!db[NB NOTA_C_QTY+F],0))</f>
        <v/>
      </c>
      <c r="AV1185" s="55" t="str">
        <f ca="1">IF(NOTA[[#This Row],[NB NOTA_C_QTY]]="","",ROW()-2)</f>
        <v/>
      </c>
    </row>
    <row r="1186" spans="1:48" ht="20.100000000000001" customHeight="1" x14ac:dyDescent="0.25">
      <c r="A1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39" t="str">
        <f>IF(NOTA[[#This Row],[ID_P]]="","",MATCH(NOTA[[#This Row],[ID_P]],[1]!B_MSK[N_ID],0))</f>
        <v/>
      </c>
      <c r="D1186" s="39" t="str">
        <f ca="1">IF(NOTA[[#This Row],[NAMA BARANG]]="","",INDEX(NOTA[ID],MATCH(,INDIRECT(ADDRESS(ROW(NOTA[ID]),COLUMN(NOTA[ID]))&amp;":"&amp;ADDRESS(ROW(),COLUMN(NOTA[ID]))),-1)))</f>
        <v/>
      </c>
      <c r="E1186" s="47"/>
      <c r="H1186" s="48"/>
      <c r="N1186" s="39"/>
      <c r="Q1186" s="43"/>
      <c r="R1186" s="49"/>
      <c r="S1186" s="50"/>
      <c r="U1186" s="51"/>
      <c r="V1186" s="46"/>
      <c r="W1186" s="51" t="str">
        <f>IF(NOTA[[#This Row],[HARGA/ CTN]]="",NOTA[[#This Row],[JUMLAH_H]],NOTA[[#This Row],[HARGA/ CTN]]*IF(NOTA[[#This Row],[C]]="",0,NOTA[[#This Row],[C]]))</f>
        <v/>
      </c>
      <c r="X1186" s="51" t="str">
        <f>IF(NOTA[[#This Row],[JUMLAH]]="","",NOTA[[#This Row],[JUMLAH]]*NOTA[[#This Row],[DISC 1]])</f>
        <v/>
      </c>
      <c r="Y1186" s="51" t="str">
        <f>IF(NOTA[[#This Row],[JUMLAH]]="","",(NOTA[[#This Row],[JUMLAH]]-NOTA[[#This Row],[DISC 1-]])*NOTA[[#This Row],[DISC 2]])</f>
        <v/>
      </c>
      <c r="Z1186" s="51" t="str">
        <f>IF(NOTA[[#This Row],[JUMLAH]]="","",NOTA[[#This Row],[DISC 1-]]+NOTA[[#This Row],[DISC 2-]])</f>
        <v/>
      </c>
      <c r="AA1186" s="51" t="str">
        <f>IF(NOTA[[#This Row],[JUMLAH]]="","",NOTA[[#This Row],[JUMLAH]]-NOTA[[#This Row],[DISC]])</f>
        <v/>
      </c>
      <c r="AB1186" s="51"/>
      <c r="AC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51" t="str">
        <f>IF(OR(NOTA[[#This Row],[QTY]]="",NOTA[[#This Row],[HARGA SATUAN]]="",),"",NOTA[[#This Row],[QTY]]*NOTA[[#This Row],[HARGA SATUAN]])</f>
        <v/>
      </c>
      <c r="AG1186" s="40" t="str">
        <f ca="1">IF(NOTA[ID_H]="","",INDEX(NOTA[TANGGAL],MATCH(,INDIRECT(ADDRESS(ROW(NOTA[TANGGAL]),COLUMN(NOTA[TANGGAL]))&amp;":"&amp;ADDRESS(ROW(),COLUMN(NOTA[TANGGAL]))),-1)))</f>
        <v/>
      </c>
      <c r="AH1186" s="42" t="str">
        <f ca="1">IF(NOTA[[#This Row],[NAMA BARANG]]="","",INDEX(NOTA[SUPPLIER],MATCH(,INDIRECT(ADDRESS(ROW(NOTA[ID]),COLUMN(NOTA[ID]))&amp;":"&amp;ADDRESS(ROW(),COLUMN(NOTA[ID]))),-1)))</f>
        <v/>
      </c>
      <c r="AI1186" s="42" t="str">
        <f ca="1">IF(NOTA[[#This Row],[ID_H]]="","",IF(NOTA[[#This Row],[FAKTUR]]="",INDIRECT(ADDRESS(ROW()-1,COLUMN())),NOTA[[#This Row],[FAKTUR]]))</f>
        <v/>
      </c>
      <c r="AJ1186" s="39" t="str">
        <f ca="1">IF(NOTA[[#This Row],[ID]]="","",COUNTIF(NOTA[ID_H],NOTA[[#This Row],[ID_H]]))</f>
        <v/>
      </c>
      <c r="AK1186" s="39" t="str">
        <f ca="1">IF(NOTA[[#This Row],[TGL.NOTA]]="",IF(NOTA[[#This Row],[SUPPLIER_H]]="","",AK1185),MONTH(NOTA[[#This Row],[TGL.NOTA]]))</f>
        <v/>
      </c>
      <c r="AL1186" s="39" t="str">
        <f>LOWER(SUBSTITUTE(SUBSTITUTE(SUBSTITUTE(SUBSTITUTE(SUBSTITUTE(SUBSTITUTE(SUBSTITUTE(SUBSTITUTE(SUBSTITUTE(NOTA[NAMA BARANG]," ",),".",""),"-",""),"(",""),")",""),",",""),"/",""),"""",""),"+",""))</f>
        <v/>
      </c>
      <c r="AM1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39" t="str">
        <f>IF(NOTA[[#This Row],[CONCAT4]]="","",_xlfn.IFNA(MATCH(NOTA[[#This Row],[CONCAT4]],[2]!RAW[CONCAT_H],0),FALSE))</f>
        <v/>
      </c>
      <c r="AQ1186" s="39" t="str">
        <f>IF(NOTA[[#This Row],[CONCAT1]]="","",MATCH(NOTA[[#This Row],[CONCAT1]],[3]!db[NB NOTA_C],0))</f>
        <v/>
      </c>
      <c r="AR1186" s="39" t="str">
        <f>IF(NOTA[[#This Row],[QTY/ CTN]]="","",TRUE)</f>
        <v/>
      </c>
      <c r="AS1186" s="39" t="str">
        <f ca="1">IF(NOTA[[#This Row],[ID_H]]="","",IF(NOTA[[#This Row],[Column3]]=TRUE,NOTA[[#This Row],[QTY/ CTN]],INDEX([3]!db[QTY/ CTN],NOTA[[#This Row],[//DB]])))</f>
        <v/>
      </c>
      <c r="AT1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6" s="39" t="str">
        <f ca="1">IF(NOTA[[#This Row],[ID_H]]="","",MATCH(NOTA[[#This Row],[NB NOTA_C_QTY]],[4]!db[NB NOTA_C_QTY+F],0))</f>
        <v/>
      </c>
      <c r="AV1186" s="55" t="str">
        <f ca="1">IF(NOTA[[#This Row],[NB NOTA_C_QTY]]="","",ROW()-2)</f>
        <v/>
      </c>
    </row>
    <row r="1187" spans="1:48" ht="20.100000000000001" customHeight="1" x14ac:dyDescent="0.25">
      <c r="A1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7" s="39" t="str">
        <f>IF(NOTA[[#This Row],[ID_P]]="","",MATCH(NOTA[[#This Row],[ID_P]],[1]!B_MSK[N_ID],0))</f>
        <v/>
      </c>
      <c r="D1187" s="39" t="str">
        <f ca="1">IF(NOTA[[#This Row],[NAMA BARANG]]="","",INDEX(NOTA[ID],MATCH(,INDIRECT(ADDRESS(ROW(NOTA[ID]),COLUMN(NOTA[ID]))&amp;":"&amp;ADDRESS(ROW(),COLUMN(NOTA[ID]))),-1)))</f>
        <v/>
      </c>
      <c r="E1187" s="47"/>
      <c r="H1187" s="48"/>
      <c r="N1187" s="39"/>
      <c r="Q1187" s="43"/>
      <c r="R1187" s="49"/>
      <c r="S1187" s="50"/>
      <c r="U1187" s="51"/>
      <c r="V1187" s="46"/>
      <c r="W1187" s="51" t="str">
        <f>IF(NOTA[[#This Row],[HARGA/ CTN]]="",NOTA[[#This Row],[JUMLAH_H]],NOTA[[#This Row],[HARGA/ CTN]]*IF(NOTA[[#This Row],[C]]="",0,NOTA[[#This Row],[C]]))</f>
        <v/>
      </c>
      <c r="X1187" s="51" t="str">
        <f>IF(NOTA[[#This Row],[JUMLAH]]="","",NOTA[[#This Row],[JUMLAH]]*NOTA[[#This Row],[DISC 1]])</f>
        <v/>
      </c>
      <c r="Y1187" s="51" t="str">
        <f>IF(NOTA[[#This Row],[JUMLAH]]="","",(NOTA[[#This Row],[JUMLAH]]-NOTA[[#This Row],[DISC 1-]])*NOTA[[#This Row],[DISC 2]])</f>
        <v/>
      </c>
      <c r="Z1187" s="51" t="str">
        <f>IF(NOTA[[#This Row],[JUMLAH]]="","",NOTA[[#This Row],[DISC 1-]]+NOTA[[#This Row],[DISC 2-]])</f>
        <v/>
      </c>
      <c r="AA1187" s="51" t="str">
        <f>IF(NOTA[[#This Row],[JUMLAH]]="","",NOTA[[#This Row],[JUMLAH]]-NOTA[[#This Row],[DISC]])</f>
        <v/>
      </c>
      <c r="AB1187" s="51"/>
      <c r="AC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7" s="51" t="str">
        <f>IF(OR(NOTA[[#This Row],[QTY]]="",NOTA[[#This Row],[HARGA SATUAN]]="",),"",NOTA[[#This Row],[QTY]]*NOTA[[#This Row],[HARGA SATUAN]])</f>
        <v/>
      </c>
      <c r="AG1187" s="40" t="str">
        <f ca="1">IF(NOTA[ID_H]="","",INDEX(NOTA[TANGGAL],MATCH(,INDIRECT(ADDRESS(ROW(NOTA[TANGGAL]),COLUMN(NOTA[TANGGAL]))&amp;":"&amp;ADDRESS(ROW(),COLUMN(NOTA[TANGGAL]))),-1)))</f>
        <v/>
      </c>
      <c r="AH1187" s="42" t="str">
        <f ca="1">IF(NOTA[[#This Row],[NAMA BARANG]]="","",INDEX(NOTA[SUPPLIER],MATCH(,INDIRECT(ADDRESS(ROW(NOTA[ID]),COLUMN(NOTA[ID]))&amp;":"&amp;ADDRESS(ROW(),COLUMN(NOTA[ID]))),-1)))</f>
        <v/>
      </c>
      <c r="AI1187" s="42" t="str">
        <f ca="1">IF(NOTA[[#This Row],[ID_H]]="","",IF(NOTA[[#This Row],[FAKTUR]]="",INDIRECT(ADDRESS(ROW()-1,COLUMN())),NOTA[[#This Row],[FAKTUR]]))</f>
        <v/>
      </c>
      <c r="AJ1187" s="39" t="str">
        <f ca="1">IF(NOTA[[#This Row],[ID]]="","",COUNTIF(NOTA[ID_H],NOTA[[#This Row],[ID_H]]))</f>
        <v/>
      </c>
      <c r="AK1187" s="39" t="str">
        <f ca="1">IF(NOTA[[#This Row],[TGL.NOTA]]="",IF(NOTA[[#This Row],[SUPPLIER_H]]="","",AK1186),MONTH(NOTA[[#This Row],[TGL.NOTA]]))</f>
        <v/>
      </c>
      <c r="AL1187" s="39" t="str">
        <f>LOWER(SUBSTITUTE(SUBSTITUTE(SUBSTITUTE(SUBSTITUTE(SUBSTITUTE(SUBSTITUTE(SUBSTITUTE(SUBSTITUTE(SUBSTITUTE(NOTA[NAMA BARANG]," ",),".",""),"-",""),"(",""),")",""),",",""),"/",""),"""",""),"+",""))</f>
        <v/>
      </c>
      <c r="AM1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7" s="39" t="str">
        <f>IF(NOTA[[#This Row],[CONCAT4]]="","",_xlfn.IFNA(MATCH(NOTA[[#This Row],[CONCAT4]],[2]!RAW[CONCAT_H],0),FALSE))</f>
        <v/>
      </c>
      <c r="AQ1187" s="39" t="str">
        <f>IF(NOTA[[#This Row],[CONCAT1]]="","",MATCH(NOTA[[#This Row],[CONCAT1]],[3]!db[NB NOTA_C],0))</f>
        <v/>
      </c>
      <c r="AR1187" s="39" t="str">
        <f>IF(NOTA[[#This Row],[QTY/ CTN]]="","",TRUE)</f>
        <v/>
      </c>
      <c r="AS1187" s="39" t="str">
        <f ca="1">IF(NOTA[[#This Row],[ID_H]]="","",IF(NOTA[[#This Row],[Column3]]=TRUE,NOTA[[#This Row],[QTY/ CTN]],INDEX([3]!db[QTY/ CTN],NOTA[[#This Row],[//DB]])))</f>
        <v/>
      </c>
      <c r="AT1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7" s="39" t="str">
        <f ca="1">IF(NOTA[[#This Row],[ID_H]]="","",MATCH(NOTA[[#This Row],[NB NOTA_C_QTY]],[4]!db[NB NOTA_C_QTY+F],0))</f>
        <v/>
      </c>
      <c r="AV1187" s="55" t="str">
        <f ca="1">IF(NOTA[[#This Row],[NB NOTA_C_QTY]]="","",ROW()-2)</f>
        <v/>
      </c>
    </row>
    <row r="1188" spans="1:48" ht="20.100000000000001" customHeight="1" x14ac:dyDescent="0.25">
      <c r="A1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39" t="str">
        <f>IF(NOTA[[#This Row],[ID_P]]="","",MATCH(NOTA[[#This Row],[ID_P]],[1]!B_MSK[N_ID],0))</f>
        <v/>
      </c>
      <c r="D1188" s="39" t="str">
        <f ca="1">IF(NOTA[[#This Row],[NAMA BARANG]]="","",INDEX(NOTA[ID],MATCH(,INDIRECT(ADDRESS(ROW(NOTA[ID]),COLUMN(NOTA[ID]))&amp;":"&amp;ADDRESS(ROW(),COLUMN(NOTA[ID]))),-1)))</f>
        <v/>
      </c>
      <c r="E1188" s="47"/>
      <c r="H1188" s="48"/>
      <c r="N1188" s="39"/>
      <c r="Q1188" s="43"/>
      <c r="R1188" s="49"/>
      <c r="S1188" s="50"/>
      <c r="U1188" s="51"/>
      <c r="V1188" s="46"/>
      <c r="W1188" s="51" t="str">
        <f>IF(NOTA[[#This Row],[HARGA/ CTN]]="",NOTA[[#This Row],[JUMLAH_H]],NOTA[[#This Row],[HARGA/ CTN]]*IF(NOTA[[#This Row],[C]]="",0,NOTA[[#This Row],[C]]))</f>
        <v/>
      </c>
      <c r="X1188" s="51" t="str">
        <f>IF(NOTA[[#This Row],[JUMLAH]]="","",NOTA[[#This Row],[JUMLAH]]*NOTA[[#This Row],[DISC 1]])</f>
        <v/>
      </c>
      <c r="Y1188" s="51" t="str">
        <f>IF(NOTA[[#This Row],[JUMLAH]]="","",(NOTA[[#This Row],[JUMLAH]]-NOTA[[#This Row],[DISC 1-]])*NOTA[[#This Row],[DISC 2]])</f>
        <v/>
      </c>
      <c r="Z1188" s="51" t="str">
        <f>IF(NOTA[[#This Row],[JUMLAH]]="","",NOTA[[#This Row],[DISC 1-]]+NOTA[[#This Row],[DISC 2-]])</f>
        <v/>
      </c>
      <c r="AA1188" s="51" t="str">
        <f>IF(NOTA[[#This Row],[JUMLAH]]="","",NOTA[[#This Row],[JUMLAH]]-NOTA[[#This Row],[DISC]])</f>
        <v/>
      </c>
      <c r="AB1188" s="51"/>
      <c r="AC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51" t="str">
        <f>IF(OR(NOTA[[#This Row],[QTY]]="",NOTA[[#This Row],[HARGA SATUAN]]="",),"",NOTA[[#This Row],[QTY]]*NOTA[[#This Row],[HARGA SATUAN]])</f>
        <v/>
      </c>
      <c r="AG1188" s="40" t="str">
        <f ca="1">IF(NOTA[ID_H]="","",INDEX(NOTA[TANGGAL],MATCH(,INDIRECT(ADDRESS(ROW(NOTA[TANGGAL]),COLUMN(NOTA[TANGGAL]))&amp;":"&amp;ADDRESS(ROW(),COLUMN(NOTA[TANGGAL]))),-1)))</f>
        <v/>
      </c>
      <c r="AH1188" s="42" t="str">
        <f ca="1">IF(NOTA[[#This Row],[NAMA BARANG]]="","",INDEX(NOTA[SUPPLIER],MATCH(,INDIRECT(ADDRESS(ROW(NOTA[ID]),COLUMN(NOTA[ID]))&amp;":"&amp;ADDRESS(ROW(),COLUMN(NOTA[ID]))),-1)))</f>
        <v/>
      </c>
      <c r="AI1188" s="42" t="str">
        <f ca="1">IF(NOTA[[#This Row],[ID_H]]="","",IF(NOTA[[#This Row],[FAKTUR]]="",INDIRECT(ADDRESS(ROW()-1,COLUMN())),NOTA[[#This Row],[FAKTUR]]))</f>
        <v/>
      </c>
      <c r="AJ1188" s="39" t="str">
        <f ca="1">IF(NOTA[[#This Row],[ID]]="","",COUNTIF(NOTA[ID_H],NOTA[[#This Row],[ID_H]]))</f>
        <v/>
      </c>
      <c r="AK1188" s="39" t="str">
        <f ca="1">IF(NOTA[[#This Row],[TGL.NOTA]]="",IF(NOTA[[#This Row],[SUPPLIER_H]]="","",AK1187),MONTH(NOTA[[#This Row],[TGL.NOTA]]))</f>
        <v/>
      </c>
      <c r="AL1188" s="39" t="str">
        <f>LOWER(SUBSTITUTE(SUBSTITUTE(SUBSTITUTE(SUBSTITUTE(SUBSTITUTE(SUBSTITUTE(SUBSTITUTE(SUBSTITUTE(SUBSTITUTE(NOTA[NAMA BARANG]," ",),".",""),"-",""),"(",""),")",""),",",""),"/",""),"""",""),"+",""))</f>
        <v/>
      </c>
      <c r="AM1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39" t="str">
        <f>IF(NOTA[[#This Row],[CONCAT4]]="","",_xlfn.IFNA(MATCH(NOTA[[#This Row],[CONCAT4]],[2]!RAW[CONCAT_H],0),FALSE))</f>
        <v/>
      </c>
      <c r="AQ1188" s="39" t="str">
        <f>IF(NOTA[[#This Row],[CONCAT1]]="","",MATCH(NOTA[[#This Row],[CONCAT1]],[3]!db[NB NOTA_C],0))</f>
        <v/>
      </c>
      <c r="AR1188" s="39" t="str">
        <f>IF(NOTA[[#This Row],[QTY/ CTN]]="","",TRUE)</f>
        <v/>
      </c>
      <c r="AS1188" s="39" t="str">
        <f ca="1">IF(NOTA[[#This Row],[ID_H]]="","",IF(NOTA[[#This Row],[Column3]]=TRUE,NOTA[[#This Row],[QTY/ CTN]],INDEX([3]!db[QTY/ CTN],NOTA[[#This Row],[//DB]])))</f>
        <v/>
      </c>
      <c r="AT1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8" s="39" t="str">
        <f ca="1">IF(NOTA[[#This Row],[ID_H]]="","",MATCH(NOTA[[#This Row],[NB NOTA_C_QTY]],[4]!db[NB NOTA_C_QTY+F],0))</f>
        <v/>
      </c>
      <c r="AV1188" s="55" t="str">
        <f ca="1">IF(NOTA[[#This Row],[NB NOTA_C_QTY]]="","",ROW()-2)</f>
        <v/>
      </c>
    </row>
    <row r="1189" spans="1:48" ht="20.100000000000001" customHeight="1" x14ac:dyDescent="0.25">
      <c r="A11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39" t="str">
        <f>IF(NOTA[[#This Row],[ID_P]]="","",MATCH(NOTA[[#This Row],[ID_P]],[1]!B_MSK[N_ID],0))</f>
        <v/>
      </c>
      <c r="D1189" s="39" t="str">
        <f ca="1">IF(NOTA[[#This Row],[NAMA BARANG]]="","",INDEX(NOTA[ID],MATCH(,INDIRECT(ADDRESS(ROW(NOTA[ID]),COLUMN(NOTA[ID]))&amp;":"&amp;ADDRESS(ROW(),COLUMN(NOTA[ID]))),-1)))</f>
        <v/>
      </c>
      <c r="E1189" s="47"/>
      <c r="H1189" s="48"/>
      <c r="N1189" s="39"/>
      <c r="Q1189" s="43"/>
      <c r="R1189" s="49"/>
      <c r="S1189" s="50"/>
      <c r="U1189" s="51"/>
      <c r="V1189" s="46"/>
      <c r="W1189" s="51" t="str">
        <f>IF(NOTA[[#This Row],[HARGA/ CTN]]="",NOTA[[#This Row],[JUMLAH_H]],NOTA[[#This Row],[HARGA/ CTN]]*IF(NOTA[[#This Row],[C]]="",0,NOTA[[#This Row],[C]]))</f>
        <v/>
      </c>
      <c r="X1189" s="51" t="str">
        <f>IF(NOTA[[#This Row],[JUMLAH]]="","",NOTA[[#This Row],[JUMLAH]]*NOTA[[#This Row],[DISC 1]])</f>
        <v/>
      </c>
      <c r="Y1189" s="51" t="str">
        <f>IF(NOTA[[#This Row],[JUMLAH]]="","",(NOTA[[#This Row],[JUMLAH]]-NOTA[[#This Row],[DISC 1-]])*NOTA[[#This Row],[DISC 2]])</f>
        <v/>
      </c>
      <c r="Z1189" s="51" t="str">
        <f>IF(NOTA[[#This Row],[JUMLAH]]="","",NOTA[[#This Row],[DISC 1-]]+NOTA[[#This Row],[DISC 2-]])</f>
        <v/>
      </c>
      <c r="AA1189" s="51" t="str">
        <f>IF(NOTA[[#This Row],[JUMLAH]]="","",NOTA[[#This Row],[JUMLAH]]-NOTA[[#This Row],[DISC]])</f>
        <v/>
      </c>
      <c r="AB1189" s="51"/>
      <c r="AC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51" t="str">
        <f>IF(OR(NOTA[[#This Row],[QTY]]="",NOTA[[#This Row],[HARGA SATUAN]]="",),"",NOTA[[#This Row],[QTY]]*NOTA[[#This Row],[HARGA SATUAN]])</f>
        <v/>
      </c>
      <c r="AG1189" s="40" t="str">
        <f ca="1">IF(NOTA[ID_H]="","",INDEX(NOTA[TANGGAL],MATCH(,INDIRECT(ADDRESS(ROW(NOTA[TANGGAL]),COLUMN(NOTA[TANGGAL]))&amp;":"&amp;ADDRESS(ROW(),COLUMN(NOTA[TANGGAL]))),-1)))</f>
        <v/>
      </c>
      <c r="AH1189" s="42" t="str">
        <f ca="1">IF(NOTA[[#This Row],[NAMA BARANG]]="","",INDEX(NOTA[SUPPLIER],MATCH(,INDIRECT(ADDRESS(ROW(NOTA[ID]),COLUMN(NOTA[ID]))&amp;":"&amp;ADDRESS(ROW(),COLUMN(NOTA[ID]))),-1)))</f>
        <v/>
      </c>
      <c r="AI1189" s="42" t="str">
        <f ca="1">IF(NOTA[[#This Row],[ID_H]]="","",IF(NOTA[[#This Row],[FAKTUR]]="",INDIRECT(ADDRESS(ROW()-1,COLUMN())),NOTA[[#This Row],[FAKTUR]]))</f>
        <v/>
      </c>
      <c r="AJ1189" s="39" t="str">
        <f ca="1">IF(NOTA[[#This Row],[ID]]="","",COUNTIF(NOTA[ID_H],NOTA[[#This Row],[ID_H]]))</f>
        <v/>
      </c>
      <c r="AK1189" s="39" t="str">
        <f ca="1">IF(NOTA[[#This Row],[TGL.NOTA]]="",IF(NOTA[[#This Row],[SUPPLIER_H]]="","",AK1188),MONTH(NOTA[[#This Row],[TGL.NOTA]]))</f>
        <v/>
      </c>
      <c r="AL1189" s="39" t="str">
        <f>LOWER(SUBSTITUTE(SUBSTITUTE(SUBSTITUTE(SUBSTITUTE(SUBSTITUTE(SUBSTITUTE(SUBSTITUTE(SUBSTITUTE(SUBSTITUTE(NOTA[NAMA BARANG]," ",),".",""),"-",""),"(",""),")",""),",",""),"/",""),"""",""),"+",""))</f>
        <v/>
      </c>
      <c r="AM1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39" t="str">
        <f>IF(NOTA[[#This Row],[CONCAT4]]="","",_xlfn.IFNA(MATCH(NOTA[[#This Row],[CONCAT4]],[2]!RAW[CONCAT_H],0),FALSE))</f>
        <v/>
      </c>
      <c r="AQ1189" s="39" t="str">
        <f>IF(NOTA[[#This Row],[CONCAT1]]="","",MATCH(NOTA[[#This Row],[CONCAT1]],[3]!db[NB NOTA_C],0))</f>
        <v/>
      </c>
      <c r="AR1189" s="39" t="str">
        <f>IF(NOTA[[#This Row],[QTY/ CTN]]="","",TRUE)</f>
        <v/>
      </c>
      <c r="AS1189" s="39" t="str">
        <f ca="1">IF(NOTA[[#This Row],[ID_H]]="","",IF(NOTA[[#This Row],[Column3]]=TRUE,NOTA[[#This Row],[QTY/ CTN]],INDEX([3]!db[QTY/ CTN],NOTA[[#This Row],[//DB]])))</f>
        <v/>
      </c>
      <c r="AT1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9" s="39" t="str">
        <f ca="1">IF(NOTA[[#This Row],[ID_H]]="","",MATCH(NOTA[[#This Row],[NB NOTA_C_QTY]],[4]!db[NB NOTA_C_QTY+F],0))</f>
        <v/>
      </c>
      <c r="AV1189" s="55" t="str">
        <f ca="1">IF(NOTA[[#This Row],[NB NOTA_C_QTY]]="","",ROW()-2)</f>
        <v/>
      </c>
    </row>
    <row r="1190" spans="1:48" ht="20.100000000000001" customHeight="1" x14ac:dyDescent="0.25">
      <c r="A1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39" t="str">
        <f>IF(NOTA[[#This Row],[ID_P]]="","",MATCH(NOTA[[#This Row],[ID_P]],[1]!B_MSK[N_ID],0))</f>
        <v/>
      </c>
      <c r="D1190" s="39" t="str">
        <f ca="1">IF(NOTA[[#This Row],[NAMA BARANG]]="","",INDEX(NOTA[ID],MATCH(,INDIRECT(ADDRESS(ROW(NOTA[ID]),COLUMN(NOTA[ID]))&amp;":"&amp;ADDRESS(ROW(),COLUMN(NOTA[ID]))),-1)))</f>
        <v/>
      </c>
      <c r="E1190" s="47"/>
      <c r="H1190" s="48"/>
      <c r="N1190" s="39"/>
      <c r="Q1190" s="43"/>
      <c r="R1190" s="49"/>
      <c r="S1190" s="50"/>
      <c r="U1190" s="51"/>
      <c r="V1190" s="46"/>
      <c r="W1190" s="51" t="str">
        <f>IF(NOTA[[#This Row],[HARGA/ CTN]]="",NOTA[[#This Row],[JUMLAH_H]],NOTA[[#This Row],[HARGA/ CTN]]*IF(NOTA[[#This Row],[C]]="",0,NOTA[[#This Row],[C]]))</f>
        <v/>
      </c>
      <c r="X1190" s="51" t="str">
        <f>IF(NOTA[[#This Row],[JUMLAH]]="","",NOTA[[#This Row],[JUMLAH]]*NOTA[[#This Row],[DISC 1]])</f>
        <v/>
      </c>
      <c r="Y1190" s="51" t="str">
        <f>IF(NOTA[[#This Row],[JUMLAH]]="","",(NOTA[[#This Row],[JUMLAH]]-NOTA[[#This Row],[DISC 1-]])*NOTA[[#This Row],[DISC 2]])</f>
        <v/>
      </c>
      <c r="Z1190" s="51" t="str">
        <f>IF(NOTA[[#This Row],[JUMLAH]]="","",NOTA[[#This Row],[DISC 1-]]+NOTA[[#This Row],[DISC 2-]])</f>
        <v/>
      </c>
      <c r="AA1190" s="51" t="str">
        <f>IF(NOTA[[#This Row],[JUMLAH]]="","",NOTA[[#This Row],[JUMLAH]]-NOTA[[#This Row],[DISC]])</f>
        <v/>
      </c>
      <c r="AB1190" s="51"/>
      <c r="AC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51" t="str">
        <f>IF(OR(NOTA[[#This Row],[QTY]]="",NOTA[[#This Row],[HARGA SATUAN]]="",),"",NOTA[[#This Row],[QTY]]*NOTA[[#This Row],[HARGA SATUAN]])</f>
        <v/>
      </c>
      <c r="AG1190" s="40" t="str">
        <f ca="1">IF(NOTA[ID_H]="","",INDEX(NOTA[TANGGAL],MATCH(,INDIRECT(ADDRESS(ROW(NOTA[TANGGAL]),COLUMN(NOTA[TANGGAL]))&amp;":"&amp;ADDRESS(ROW(),COLUMN(NOTA[TANGGAL]))),-1)))</f>
        <v/>
      </c>
      <c r="AH1190" s="42" t="str">
        <f ca="1">IF(NOTA[[#This Row],[NAMA BARANG]]="","",INDEX(NOTA[SUPPLIER],MATCH(,INDIRECT(ADDRESS(ROW(NOTA[ID]),COLUMN(NOTA[ID]))&amp;":"&amp;ADDRESS(ROW(),COLUMN(NOTA[ID]))),-1)))</f>
        <v/>
      </c>
      <c r="AI1190" s="42" t="str">
        <f ca="1">IF(NOTA[[#This Row],[ID_H]]="","",IF(NOTA[[#This Row],[FAKTUR]]="",INDIRECT(ADDRESS(ROW()-1,COLUMN())),NOTA[[#This Row],[FAKTUR]]))</f>
        <v/>
      </c>
      <c r="AJ1190" s="39" t="str">
        <f ca="1">IF(NOTA[[#This Row],[ID]]="","",COUNTIF(NOTA[ID_H],NOTA[[#This Row],[ID_H]]))</f>
        <v/>
      </c>
      <c r="AK1190" s="39" t="str">
        <f ca="1">IF(NOTA[[#This Row],[TGL.NOTA]]="",IF(NOTA[[#This Row],[SUPPLIER_H]]="","",AK1189),MONTH(NOTA[[#This Row],[TGL.NOTA]]))</f>
        <v/>
      </c>
      <c r="AL1190" s="39" t="str">
        <f>LOWER(SUBSTITUTE(SUBSTITUTE(SUBSTITUTE(SUBSTITUTE(SUBSTITUTE(SUBSTITUTE(SUBSTITUTE(SUBSTITUTE(SUBSTITUTE(NOTA[NAMA BARANG]," ",),".",""),"-",""),"(",""),")",""),",",""),"/",""),"""",""),"+",""))</f>
        <v/>
      </c>
      <c r="AM1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39" t="str">
        <f>IF(NOTA[[#This Row],[CONCAT4]]="","",_xlfn.IFNA(MATCH(NOTA[[#This Row],[CONCAT4]],[2]!RAW[CONCAT_H],0),FALSE))</f>
        <v/>
      </c>
      <c r="AQ1190" s="39" t="str">
        <f>IF(NOTA[[#This Row],[CONCAT1]]="","",MATCH(NOTA[[#This Row],[CONCAT1]],[3]!db[NB NOTA_C],0))</f>
        <v/>
      </c>
      <c r="AR1190" s="39" t="str">
        <f>IF(NOTA[[#This Row],[QTY/ CTN]]="","",TRUE)</f>
        <v/>
      </c>
      <c r="AS1190" s="39" t="str">
        <f ca="1">IF(NOTA[[#This Row],[ID_H]]="","",IF(NOTA[[#This Row],[Column3]]=TRUE,NOTA[[#This Row],[QTY/ CTN]],INDEX([3]!db[QTY/ CTN],NOTA[[#This Row],[//DB]])))</f>
        <v/>
      </c>
      <c r="AT1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0" s="39" t="str">
        <f ca="1">IF(NOTA[[#This Row],[ID_H]]="","",MATCH(NOTA[[#This Row],[NB NOTA_C_QTY]],[4]!db[NB NOTA_C_QTY+F],0))</f>
        <v/>
      </c>
      <c r="AV1190" s="55" t="str">
        <f ca="1">IF(NOTA[[#This Row],[NB NOTA_C_QTY]]="","",ROW()-2)</f>
        <v/>
      </c>
    </row>
    <row r="1191" spans="1:48" ht="20.100000000000001" customHeight="1" x14ac:dyDescent="0.25">
      <c r="A1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39" t="str">
        <f>IF(NOTA[[#This Row],[ID_P]]="","",MATCH(NOTA[[#This Row],[ID_P]],[1]!B_MSK[N_ID],0))</f>
        <v/>
      </c>
      <c r="D1191" s="39" t="str">
        <f ca="1">IF(NOTA[[#This Row],[NAMA BARANG]]="","",INDEX(NOTA[ID],MATCH(,INDIRECT(ADDRESS(ROW(NOTA[ID]),COLUMN(NOTA[ID]))&amp;":"&amp;ADDRESS(ROW(),COLUMN(NOTA[ID]))),-1)))</f>
        <v/>
      </c>
      <c r="E1191" s="47"/>
      <c r="H1191" s="48"/>
      <c r="N1191" s="39"/>
      <c r="Q1191" s="43"/>
      <c r="R1191" s="49"/>
      <c r="S1191" s="50"/>
      <c r="U1191" s="51"/>
      <c r="V1191" s="46"/>
      <c r="W1191" s="51" t="str">
        <f>IF(NOTA[[#This Row],[HARGA/ CTN]]="",NOTA[[#This Row],[JUMLAH_H]],NOTA[[#This Row],[HARGA/ CTN]]*IF(NOTA[[#This Row],[C]]="",0,NOTA[[#This Row],[C]]))</f>
        <v/>
      </c>
      <c r="X1191" s="51" t="str">
        <f>IF(NOTA[[#This Row],[JUMLAH]]="","",NOTA[[#This Row],[JUMLAH]]*NOTA[[#This Row],[DISC 1]])</f>
        <v/>
      </c>
      <c r="Y1191" s="51" t="str">
        <f>IF(NOTA[[#This Row],[JUMLAH]]="","",(NOTA[[#This Row],[JUMLAH]]-NOTA[[#This Row],[DISC 1-]])*NOTA[[#This Row],[DISC 2]])</f>
        <v/>
      </c>
      <c r="Z1191" s="51" t="str">
        <f>IF(NOTA[[#This Row],[JUMLAH]]="","",NOTA[[#This Row],[DISC 1-]]+NOTA[[#This Row],[DISC 2-]])</f>
        <v/>
      </c>
      <c r="AA1191" s="51" t="str">
        <f>IF(NOTA[[#This Row],[JUMLAH]]="","",NOTA[[#This Row],[JUMLAH]]-NOTA[[#This Row],[DISC]])</f>
        <v/>
      </c>
      <c r="AB1191" s="51"/>
      <c r="AC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51" t="str">
        <f>IF(OR(NOTA[[#This Row],[QTY]]="",NOTA[[#This Row],[HARGA SATUAN]]="",),"",NOTA[[#This Row],[QTY]]*NOTA[[#This Row],[HARGA SATUAN]])</f>
        <v/>
      </c>
      <c r="AG1191" s="40" t="str">
        <f ca="1">IF(NOTA[ID_H]="","",INDEX(NOTA[TANGGAL],MATCH(,INDIRECT(ADDRESS(ROW(NOTA[TANGGAL]),COLUMN(NOTA[TANGGAL]))&amp;":"&amp;ADDRESS(ROW(),COLUMN(NOTA[TANGGAL]))),-1)))</f>
        <v/>
      </c>
      <c r="AH1191" s="42" t="str">
        <f ca="1">IF(NOTA[[#This Row],[NAMA BARANG]]="","",INDEX(NOTA[SUPPLIER],MATCH(,INDIRECT(ADDRESS(ROW(NOTA[ID]),COLUMN(NOTA[ID]))&amp;":"&amp;ADDRESS(ROW(),COLUMN(NOTA[ID]))),-1)))</f>
        <v/>
      </c>
      <c r="AI1191" s="42" t="str">
        <f ca="1">IF(NOTA[[#This Row],[ID_H]]="","",IF(NOTA[[#This Row],[FAKTUR]]="",INDIRECT(ADDRESS(ROW()-1,COLUMN())),NOTA[[#This Row],[FAKTUR]]))</f>
        <v/>
      </c>
      <c r="AJ1191" s="39" t="str">
        <f ca="1">IF(NOTA[[#This Row],[ID]]="","",COUNTIF(NOTA[ID_H],NOTA[[#This Row],[ID_H]]))</f>
        <v/>
      </c>
      <c r="AK1191" s="39" t="str">
        <f ca="1">IF(NOTA[[#This Row],[TGL.NOTA]]="",IF(NOTA[[#This Row],[SUPPLIER_H]]="","",AK1190),MONTH(NOTA[[#This Row],[TGL.NOTA]]))</f>
        <v/>
      </c>
      <c r="AL1191" s="39" t="str">
        <f>LOWER(SUBSTITUTE(SUBSTITUTE(SUBSTITUTE(SUBSTITUTE(SUBSTITUTE(SUBSTITUTE(SUBSTITUTE(SUBSTITUTE(SUBSTITUTE(NOTA[NAMA BARANG]," ",),".",""),"-",""),"(",""),")",""),",",""),"/",""),"""",""),"+",""))</f>
        <v/>
      </c>
      <c r="AM1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39" t="str">
        <f>IF(NOTA[[#This Row],[CONCAT4]]="","",_xlfn.IFNA(MATCH(NOTA[[#This Row],[CONCAT4]],[2]!RAW[CONCAT_H],0),FALSE))</f>
        <v/>
      </c>
      <c r="AQ1191" s="39" t="str">
        <f>IF(NOTA[[#This Row],[CONCAT1]]="","",MATCH(NOTA[[#This Row],[CONCAT1]],[3]!db[NB NOTA_C],0))</f>
        <v/>
      </c>
      <c r="AR1191" s="39" t="str">
        <f>IF(NOTA[[#This Row],[QTY/ CTN]]="","",TRUE)</f>
        <v/>
      </c>
      <c r="AS1191" s="39" t="str">
        <f ca="1">IF(NOTA[[#This Row],[ID_H]]="","",IF(NOTA[[#This Row],[Column3]]=TRUE,NOTA[[#This Row],[QTY/ CTN]],INDEX([3]!db[QTY/ CTN],NOTA[[#This Row],[//DB]])))</f>
        <v/>
      </c>
      <c r="AT1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1" s="39" t="str">
        <f ca="1">IF(NOTA[[#This Row],[ID_H]]="","",MATCH(NOTA[[#This Row],[NB NOTA_C_QTY]],[4]!db[NB NOTA_C_QTY+F],0))</f>
        <v/>
      </c>
      <c r="AV1191" s="55" t="str">
        <f ca="1">IF(NOTA[[#This Row],[NB NOTA_C_QTY]]="","",ROW()-2)</f>
        <v/>
      </c>
    </row>
    <row r="1192" spans="1:48" ht="20.100000000000001" customHeight="1" x14ac:dyDescent="0.25">
      <c r="A1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2" s="39" t="str">
        <f>IF(NOTA[[#This Row],[ID_P]]="","",MATCH(NOTA[[#This Row],[ID_P]],[1]!B_MSK[N_ID],0))</f>
        <v/>
      </c>
      <c r="D1192" s="39" t="str">
        <f ca="1">IF(NOTA[[#This Row],[NAMA BARANG]]="","",INDEX(NOTA[ID],MATCH(,INDIRECT(ADDRESS(ROW(NOTA[ID]),COLUMN(NOTA[ID]))&amp;":"&amp;ADDRESS(ROW(),COLUMN(NOTA[ID]))),-1)))</f>
        <v/>
      </c>
      <c r="E1192" s="47"/>
      <c r="H1192" s="48"/>
      <c r="N1192" s="39"/>
      <c r="Q1192" s="43"/>
      <c r="R1192" s="49"/>
      <c r="S1192" s="50"/>
      <c r="U1192" s="51"/>
      <c r="V1192" s="46"/>
      <c r="W1192" s="51" t="str">
        <f>IF(NOTA[[#This Row],[HARGA/ CTN]]="",NOTA[[#This Row],[JUMLAH_H]],NOTA[[#This Row],[HARGA/ CTN]]*IF(NOTA[[#This Row],[C]]="",0,NOTA[[#This Row],[C]]))</f>
        <v/>
      </c>
      <c r="X1192" s="51" t="str">
        <f>IF(NOTA[[#This Row],[JUMLAH]]="","",NOTA[[#This Row],[JUMLAH]]*NOTA[[#This Row],[DISC 1]])</f>
        <v/>
      </c>
      <c r="Y1192" s="51" t="str">
        <f>IF(NOTA[[#This Row],[JUMLAH]]="","",(NOTA[[#This Row],[JUMLAH]]-NOTA[[#This Row],[DISC 1-]])*NOTA[[#This Row],[DISC 2]])</f>
        <v/>
      </c>
      <c r="Z1192" s="51" t="str">
        <f>IF(NOTA[[#This Row],[JUMLAH]]="","",NOTA[[#This Row],[DISC 1-]]+NOTA[[#This Row],[DISC 2-]])</f>
        <v/>
      </c>
      <c r="AA1192" s="51" t="str">
        <f>IF(NOTA[[#This Row],[JUMLAH]]="","",NOTA[[#This Row],[JUMLAH]]-NOTA[[#This Row],[DISC]])</f>
        <v/>
      </c>
      <c r="AB1192" s="51"/>
      <c r="AC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2" s="51" t="str">
        <f>IF(OR(NOTA[[#This Row],[QTY]]="",NOTA[[#This Row],[HARGA SATUAN]]="",),"",NOTA[[#This Row],[QTY]]*NOTA[[#This Row],[HARGA SATUAN]])</f>
        <v/>
      </c>
      <c r="AG1192" s="40" t="str">
        <f ca="1">IF(NOTA[ID_H]="","",INDEX(NOTA[TANGGAL],MATCH(,INDIRECT(ADDRESS(ROW(NOTA[TANGGAL]),COLUMN(NOTA[TANGGAL]))&amp;":"&amp;ADDRESS(ROW(),COLUMN(NOTA[TANGGAL]))),-1)))</f>
        <v/>
      </c>
      <c r="AH1192" s="42" t="str">
        <f ca="1">IF(NOTA[[#This Row],[NAMA BARANG]]="","",INDEX(NOTA[SUPPLIER],MATCH(,INDIRECT(ADDRESS(ROW(NOTA[ID]),COLUMN(NOTA[ID]))&amp;":"&amp;ADDRESS(ROW(),COLUMN(NOTA[ID]))),-1)))</f>
        <v/>
      </c>
      <c r="AI1192" s="42" t="str">
        <f ca="1">IF(NOTA[[#This Row],[ID_H]]="","",IF(NOTA[[#This Row],[FAKTUR]]="",INDIRECT(ADDRESS(ROW()-1,COLUMN())),NOTA[[#This Row],[FAKTUR]]))</f>
        <v/>
      </c>
      <c r="AJ1192" s="39" t="str">
        <f ca="1">IF(NOTA[[#This Row],[ID]]="","",COUNTIF(NOTA[ID_H],NOTA[[#This Row],[ID_H]]))</f>
        <v/>
      </c>
      <c r="AK1192" s="39" t="str">
        <f ca="1">IF(NOTA[[#This Row],[TGL.NOTA]]="",IF(NOTA[[#This Row],[SUPPLIER_H]]="","",AK1191),MONTH(NOTA[[#This Row],[TGL.NOTA]]))</f>
        <v/>
      </c>
      <c r="AL1192" s="39" t="str">
        <f>LOWER(SUBSTITUTE(SUBSTITUTE(SUBSTITUTE(SUBSTITUTE(SUBSTITUTE(SUBSTITUTE(SUBSTITUTE(SUBSTITUTE(SUBSTITUTE(NOTA[NAMA BARANG]," ",),".",""),"-",""),"(",""),")",""),",",""),"/",""),"""",""),"+",""))</f>
        <v/>
      </c>
      <c r="AM1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2" s="39" t="str">
        <f>IF(NOTA[[#This Row],[CONCAT4]]="","",_xlfn.IFNA(MATCH(NOTA[[#This Row],[CONCAT4]],[2]!RAW[CONCAT_H],0),FALSE))</f>
        <v/>
      </c>
      <c r="AQ1192" s="39" t="str">
        <f>IF(NOTA[[#This Row],[CONCAT1]]="","",MATCH(NOTA[[#This Row],[CONCAT1]],[3]!db[NB NOTA_C],0))</f>
        <v/>
      </c>
      <c r="AR1192" s="39" t="str">
        <f>IF(NOTA[[#This Row],[QTY/ CTN]]="","",TRUE)</f>
        <v/>
      </c>
      <c r="AS1192" s="39" t="str">
        <f ca="1">IF(NOTA[[#This Row],[ID_H]]="","",IF(NOTA[[#This Row],[Column3]]=TRUE,NOTA[[#This Row],[QTY/ CTN]],INDEX([3]!db[QTY/ CTN],NOTA[[#This Row],[//DB]])))</f>
        <v/>
      </c>
      <c r="AT1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2" s="39" t="str">
        <f ca="1">IF(NOTA[[#This Row],[ID_H]]="","",MATCH(NOTA[[#This Row],[NB NOTA_C_QTY]],[4]!db[NB NOTA_C_QTY+F],0))</f>
        <v/>
      </c>
      <c r="AV1192" s="55" t="str">
        <f ca="1">IF(NOTA[[#This Row],[NB NOTA_C_QTY]]="","",ROW()-2)</f>
        <v/>
      </c>
    </row>
    <row r="1193" spans="1:48" ht="20.100000000000001" customHeight="1" x14ac:dyDescent="0.25">
      <c r="A1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3" s="39" t="str">
        <f>IF(NOTA[[#This Row],[ID_P]]="","",MATCH(NOTA[[#This Row],[ID_P]],[1]!B_MSK[N_ID],0))</f>
        <v/>
      </c>
      <c r="D1193" s="39" t="str">
        <f ca="1">IF(NOTA[[#This Row],[NAMA BARANG]]="","",INDEX(NOTA[ID],MATCH(,INDIRECT(ADDRESS(ROW(NOTA[ID]),COLUMN(NOTA[ID]))&amp;":"&amp;ADDRESS(ROW(),COLUMN(NOTA[ID]))),-1)))</f>
        <v/>
      </c>
      <c r="E1193" s="47"/>
      <c r="H1193" s="48"/>
      <c r="N1193" s="39"/>
      <c r="Q1193" s="43"/>
      <c r="R1193" s="49"/>
      <c r="S1193" s="50"/>
      <c r="U1193" s="51"/>
      <c r="V1193" s="46"/>
      <c r="W1193" s="51" t="str">
        <f>IF(NOTA[[#This Row],[HARGA/ CTN]]="",NOTA[[#This Row],[JUMLAH_H]],NOTA[[#This Row],[HARGA/ CTN]]*IF(NOTA[[#This Row],[C]]="",0,NOTA[[#This Row],[C]]))</f>
        <v/>
      </c>
      <c r="X1193" s="51" t="str">
        <f>IF(NOTA[[#This Row],[JUMLAH]]="","",NOTA[[#This Row],[JUMLAH]]*NOTA[[#This Row],[DISC 1]])</f>
        <v/>
      </c>
      <c r="Y1193" s="51" t="str">
        <f>IF(NOTA[[#This Row],[JUMLAH]]="","",(NOTA[[#This Row],[JUMLAH]]-NOTA[[#This Row],[DISC 1-]])*NOTA[[#This Row],[DISC 2]])</f>
        <v/>
      </c>
      <c r="Z1193" s="51" t="str">
        <f>IF(NOTA[[#This Row],[JUMLAH]]="","",NOTA[[#This Row],[DISC 1-]]+NOTA[[#This Row],[DISC 2-]])</f>
        <v/>
      </c>
      <c r="AA1193" s="51" t="str">
        <f>IF(NOTA[[#This Row],[JUMLAH]]="","",NOTA[[#This Row],[JUMLAH]]-NOTA[[#This Row],[DISC]])</f>
        <v/>
      </c>
      <c r="AB1193" s="51"/>
      <c r="AC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3" s="51" t="str">
        <f>IF(OR(NOTA[[#This Row],[QTY]]="",NOTA[[#This Row],[HARGA SATUAN]]="",),"",NOTA[[#This Row],[QTY]]*NOTA[[#This Row],[HARGA SATUAN]])</f>
        <v/>
      </c>
      <c r="AG1193" s="40" t="str">
        <f ca="1">IF(NOTA[ID_H]="","",INDEX(NOTA[TANGGAL],MATCH(,INDIRECT(ADDRESS(ROW(NOTA[TANGGAL]),COLUMN(NOTA[TANGGAL]))&amp;":"&amp;ADDRESS(ROW(),COLUMN(NOTA[TANGGAL]))),-1)))</f>
        <v/>
      </c>
      <c r="AH1193" s="42" t="str">
        <f ca="1">IF(NOTA[[#This Row],[NAMA BARANG]]="","",INDEX(NOTA[SUPPLIER],MATCH(,INDIRECT(ADDRESS(ROW(NOTA[ID]),COLUMN(NOTA[ID]))&amp;":"&amp;ADDRESS(ROW(),COLUMN(NOTA[ID]))),-1)))</f>
        <v/>
      </c>
      <c r="AI1193" s="42" t="str">
        <f ca="1">IF(NOTA[[#This Row],[ID_H]]="","",IF(NOTA[[#This Row],[FAKTUR]]="",INDIRECT(ADDRESS(ROW()-1,COLUMN())),NOTA[[#This Row],[FAKTUR]]))</f>
        <v/>
      </c>
      <c r="AJ1193" s="39" t="str">
        <f ca="1">IF(NOTA[[#This Row],[ID]]="","",COUNTIF(NOTA[ID_H],NOTA[[#This Row],[ID_H]]))</f>
        <v/>
      </c>
      <c r="AK1193" s="39" t="str">
        <f ca="1">IF(NOTA[[#This Row],[TGL.NOTA]]="",IF(NOTA[[#This Row],[SUPPLIER_H]]="","",AK1192),MONTH(NOTA[[#This Row],[TGL.NOTA]]))</f>
        <v/>
      </c>
      <c r="AL1193" s="39" t="str">
        <f>LOWER(SUBSTITUTE(SUBSTITUTE(SUBSTITUTE(SUBSTITUTE(SUBSTITUTE(SUBSTITUTE(SUBSTITUTE(SUBSTITUTE(SUBSTITUTE(NOTA[NAMA BARANG]," ",),".",""),"-",""),"(",""),")",""),",",""),"/",""),"""",""),"+",""))</f>
        <v/>
      </c>
      <c r="AM1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3" s="39" t="str">
        <f>IF(NOTA[[#This Row],[CONCAT4]]="","",_xlfn.IFNA(MATCH(NOTA[[#This Row],[CONCAT4]],[2]!RAW[CONCAT_H],0),FALSE))</f>
        <v/>
      </c>
      <c r="AQ1193" s="39" t="str">
        <f>IF(NOTA[[#This Row],[CONCAT1]]="","",MATCH(NOTA[[#This Row],[CONCAT1]],[3]!db[NB NOTA_C],0))</f>
        <v/>
      </c>
      <c r="AR1193" s="39" t="str">
        <f>IF(NOTA[[#This Row],[QTY/ CTN]]="","",TRUE)</f>
        <v/>
      </c>
      <c r="AS1193" s="39" t="str">
        <f ca="1">IF(NOTA[[#This Row],[ID_H]]="","",IF(NOTA[[#This Row],[Column3]]=TRUE,NOTA[[#This Row],[QTY/ CTN]],INDEX([3]!db[QTY/ CTN],NOTA[[#This Row],[//DB]])))</f>
        <v/>
      </c>
      <c r="AT1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3" s="39" t="str">
        <f ca="1">IF(NOTA[[#This Row],[ID_H]]="","",MATCH(NOTA[[#This Row],[NB NOTA_C_QTY]],[4]!db[NB NOTA_C_QTY+F],0))</f>
        <v/>
      </c>
      <c r="AV1193" s="55" t="str">
        <f ca="1">IF(NOTA[[#This Row],[NB NOTA_C_QTY]]="","",ROW()-2)</f>
        <v/>
      </c>
    </row>
    <row r="1194" spans="1:48" ht="20.100000000000001" customHeight="1" x14ac:dyDescent="0.25">
      <c r="A1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4" s="39" t="str">
        <f>IF(NOTA[[#This Row],[ID_P]]="","",MATCH(NOTA[[#This Row],[ID_P]],[1]!B_MSK[N_ID],0))</f>
        <v/>
      </c>
      <c r="D1194" s="39" t="str">
        <f ca="1">IF(NOTA[[#This Row],[NAMA BARANG]]="","",INDEX(NOTA[ID],MATCH(,INDIRECT(ADDRESS(ROW(NOTA[ID]),COLUMN(NOTA[ID]))&amp;":"&amp;ADDRESS(ROW(),COLUMN(NOTA[ID]))),-1)))</f>
        <v/>
      </c>
      <c r="E1194" s="47"/>
      <c r="H1194" s="48"/>
      <c r="N1194" s="39"/>
      <c r="Q1194" s="43"/>
      <c r="R1194" s="49"/>
      <c r="S1194" s="50"/>
      <c r="U1194" s="51"/>
      <c r="V1194" s="46"/>
      <c r="W1194" s="51" t="str">
        <f>IF(NOTA[[#This Row],[HARGA/ CTN]]="",NOTA[[#This Row],[JUMLAH_H]],NOTA[[#This Row],[HARGA/ CTN]]*IF(NOTA[[#This Row],[C]]="",0,NOTA[[#This Row],[C]]))</f>
        <v/>
      </c>
      <c r="X1194" s="51" t="str">
        <f>IF(NOTA[[#This Row],[JUMLAH]]="","",NOTA[[#This Row],[JUMLAH]]*NOTA[[#This Row],[DISC 1]])</f>
        <v/>
      </c>
      <c r="Y1194" s="51" t="str">
        <f>IF(NOTA[[#This Row],[JUMLAH]]="","",(NOTA[[#This Row],[JUMLAH]]-NOTA[[#This Row],[DISC 1-]])*NOTA[[#This Row],[DISC 2]])</f>
        <v/>
      </c>
      <c r="Z1194" s="51" t="str">
        <f>IF(NOTA[[#This Row],[JUMLAH]]="","",NOTA[[#This Row],[DISC 1-]]+NOTA[[#This Row],[DISC 2-]])</f>
        <v/>
      </c>
      <c r="AA1194" s="51" t="str">
        <f>IF(NOTA[[#This Row],[JUMLAH]]="","",NOTA[[#This Row],[JUMLAH]]-NOTA[[#This Row],[DISC]])</f>
        <v/>
      </c>
      <c r="AB1194" s="51"/>
      <c r="AC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4" s="51" t="str">
        <f>IF(OR(NOTA[[#This Row],[QTY]]="",NOTA[[#This Row],[HARGA SATUAN]]="",),"",NOTA[[#This Row],[QTY]]*NOTA[[#This Row],[HARGA SATUAN]])</f>
        <v/>
      </c>
      <c r="AG1194" s="40" t="str">
        <f ca="1">IF(NOTA[ID_H]="","",INDEX(NOTA[TANGGAL],MATCH(,INDIRECT(ADDRESS(ROW(NOTA[TANGGAL]),COLUMN(NOTA[TANGGAL]))&amp;":"&amp;ADDRESS(ROW(),COLUMN(NOTA[TANGGAL]))),-1)))</f>
        <v/>
      </c>
      <c r="AH1194" s="42" t="str">
        <f ca="1">IF(NOTA[[#This Row],[NAMA BARANG]]="","",INDEX(NOTA[SUPPLIER],MATCH(,INDIRECT(ADDRESS(ROW(NOTA[ID]),COLUMN(NOTA[ID]))&amp;":"&amp;ADDRESS(ROW(),COLUMN(NOTA[ID]))),-1)))</f>
        <v/>
      </c>
      <c r="AI1194" s="42" t="str">
        <f ca="1">IF(NOTA[[#This Row],[ID_H]]="","",IF(NOTA[[#This Row],[FAKTUR]]="",INDIRECT(ADDRESS(ROW()-1,COLUMN())),NOTA[[#This Row],[FAKTUR]]))</f>
        <v/>
      </c>
      <c r="AJ1194" s="39" t="str">
        <f ca="1">IF(NOTA[[#This Row],[ID]]="","",COUNTIF(NOTA[ID_H],NOTA[[#This Row],[ID_H]]))</f>
        <v/>
      </c>
      <c r="AK1194" s="39" t="str">
        <f ca="1">IF(NOTA[[#This Row],[TGL.NOTA]]="",IF(NOTA[[#This Row],[SUPPLIER_H]]="","",AK1193),MONTH(NOTA[[#This Row],[TGL.NOTA]]))</f>
        <v/>
      </c>
      <c r="AL1194" s="39" t="str">
        <f>LOWER(SUBSTITUTE(SUBSTITUTE(SUBSTITUTE(SUBSTITUTE(SUBSTITUTE(SUBSTITUTE(SUBSTITUTE(SUBSTITUTE(SUBSTITUTE(NOTA[NAMA BARANG]," ",),".",""),"-",""),"(",""),")",""),",",""),"/",""),"""",""),"+",""))</f>
        <v/>
      </c>
      <c r="AM1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4" s="39" t="str">
        <f>IF(NOTA[[#This Row],[CONCAT4]]="","",_xlfn.IFNA(MATCH(NOTA[[#This Row],[CONCAT4]],[2]!RAW[CONCAT_H],0),FALSE))</f>
        <v/>
      </c>
      <c r="AQ1194" s="39" t="str">
        <f>IF(NOTA[[#This Row],[CONCAT1]]="","",MATCH(NOTA[[#This Row],[CONCAT1]],[3]!db[NB NOTA_C],0))</f>
        <v/>
      </c>
      <c r="AR1194" s="39" t="str">
        <f>IF(NOTA[[#This Row],[QTY/ CTN]]="","",TRUE)</f>
        <v/>
      </c>
      <c r="AS1194" s="39" t="str">
        <f ca="1">IF(NOTA[[#This Row],[ID_H]]="","",IF(NOTA[[#This Row],[Column3]]=TRUE,NOTA[[#This Row],[QTY/ CTN]],INDEX([3]!db[QTY/ CTN],NOTA[[#This Row],[//DB]])))</f>
        <v/>
      </c>
      <c r="AT1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4" s="39" t="str">
        <f ca="1">IF(NOTA[[#This Row],[ID_H]]="","",MATCH(NOTA[[#This Row],[NB NOTA_C_QTY]],[4]!db[NB NOTA_C_QTY+F],0))</f>
        <v/>
      </c>
      <c r="AV1194" s="55" t="str">
        <f ca="1">IF(NOTA[[#This Row],[NB NOTA_C_QTY]]="","",ROW()-2)</f>
        <v/>
      </c>
    </row>
    <row r="1195" spans="1:48" ht="20.100000000000001" customHeight="1" x14ac:dyDescent="0.25">
      <c r="A11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5" s="39" t="str">
        <f>IF(NOTA[[#This Row],[ID_P]]="","",MATCH(NOTA[[#This Row],[ID_P]],[1]!B_MSK[N_ID],0))</f>
        <v/>
      </c>
      <c r="D1195" s="39" t="str">
        <f ca="1">IF(NOTA[[#This Row],[NAMA BARANG]]="","",INDEX(NOTA[ID],MATCH(,INDIRECT(ADDRESS(ROW(NOTA[ID]),COLUMN(NOTA[ID]))&amp;":"&amp;ADDRESS(ROW(),COLUMN(NOTA[ID]))),-1)))</f>
        <v/>
      </c>
      <c r="E1195" s="47"/>
      <c r="H1195" s="48"/>
      <c r="N1195" s="39"/>
      <c r="Q1195" s="43"/>
      <c r="R1195" s="49"/>
      <c r="S1195" s="50"/>
      <c r="U1195" s="51"/>
      <c r="V1195" s="46"/>
      <c r="W1195" s="51" t="str">
        <f>IF(NOTA[[#This Row],[HARGA/ CTN]]="",NOTA[[#This Row],[JUMLAH_H]],NOTA[[#This Row],[HARGA/ CTN]]*IF(NOTA[[#This Row],[C]]="",0,NOTA[[#This Row],[C]]))</f>
        <v/>
      </c>
      <c r="X1195" s="51" t="str">
        <f>IF(NOTA[[#This Row],[JUMLAH]]="","",NOTA[[#This Row],[JUMLAH]]*NOTA[[#This Row],[DISC 1]])</f>
        <v/>
      </c>
      <c r="Y1195" s="51" t="str">
        <f>IF(NOTA[[#This Row],[JUMLAH]]="","",(NOTA[[#This Row],[JUMLAH]]-NOTA[[#This Row],[DISC 1-]])*NOTA[[#This Row],[DISC 2]])</f>
        <v/>
      </c>
      <c r="Z1195" s="51" t="str">
        <f>IF(NOTA[[#This Row],[JUMLAH]]="","",NOTA[[#This Row],[DISC 1-]]+NOTA[[#This Row],[DISC 2-]])</f>
        <v/>
      </c>
      <c r="AA1195" s="51" t="str">
        <f>IF(NOTA[[#This Row],[JUMLAH]]="","",NOTA[[#This Row],[JUMLAH]]-NOTA[[#This Row],[DISC]])</f>
        <v/>
      </c>
      <c r="AB1195" s="51"/>
      <c r="AC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5" s="51" t="str">
        <f>IF(OR(NOTA[[#This Row],[QTY]]="",NOTA[[#This Row],[HARGA SATUAN]]="",),"",NOTA[[#This Row],[QTY]]*NOTA[[#This Row],[HARGA SATUAN]])</f>
        <v/>
      </c>
      <c r="AG1195" s="40" t="str">
        <f ca="1">IF(NOTA[ID_H]="","",INDEX(NOTA[TANGGAL],MATCH(,INDIRECT(ADDRESS(ROW(NOTA[TANGGAL]),COLUMN(NOTA[TANGGAL]))&amp;":"&amp;ADDRESS(ROW(),COLUMN(NOTA[TANGGAL]))),-1)))</f>
        <v/>
      </c>
      <c r="AH1195" s="42" t="str">
        <f ca="1">IF(NOTA[[#This Row],[NAMA BARANG]]="","",INDEX(NOTA[SUPPLIER],MATCH(,INDIRECT(ADDRESS(ROW(NOTA[ID]),COLUMN(NOTA[ID]))&amp;":"&amp;ADDRESS(ROW(),COLUMN(NOTA[ID]))),-1)))</f>
        <v/>
      </c>
      <c r="AI1195" s="42" t="str">
        <f ca="1">IF(NOTA[[#This Row],[ID_H]]="","",IF(NOTA[[#This Row],[FAKTUR]]="",INDIRECT(ADDRESS(ROW()-1,COLUMN())),NOTA[[#This Row],[FAKTUR]]))</f>
        <v/>
      </c>
      <c r="AJ1195" s="39" t="str">
        <f ca="1">IF(NOTA[[#This Row],[ID]]="","",COUNTIF(NOTA[ID_H],NOTA[[#This Row],[ID_H]]))</f>
        <v/>
      </c>
      <c r="AK1195" s="39" t="str">
        <f ca="1">IF(NOTA[[#This Row],[TGL.NOTA]]="",IF(NOTA[[#This Row],[SUPPLIER_H]]="","",AK1194),MONTH(NOTA[[#This Row],[TGL.NOTA]]))</f>
        <v/>
      </c>
      <c r="AL1195" s="39" t="str">
        <f>LOWER(SUBSTITUTE(SUBSTITUTE(SUBSTITUTE(SUBSTITUTE(SUBSTITUTE(SUBSTITUTE(SUBSTITUTE(SUBSTITUTE(SUBSTITUTE(NOTA[NAMA BARANG]," ",),".",""),"-",""),"(",""),")",""),",",""),"/",""),"""",""),"+",""))</f>
        <v/>
      </c>
      <c r="AM1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5" s="39" t="str">
        <f>IF(NOTA[[#This Row],[CONCAT4]]="","",_xlfn.IFNA(MATCH(NOTA[[#This Row],[CONCAT4]],[2]!RAW[CONCAT_H],0),FALSE))</f>
        <v/>
      </c>
      <c r="AQ1195" s="39" t="str">
        <f>IF(NOTA[[#This Row],[CONCAT1]]="","",MATCH(NOTA[[#This Row],[CONCAT1]],[3]!db[NB NOTA_C],0))</f>
        <v/>
      </c>
      <c r="AR1195" s="39" t="str">
        <f>IF(NOTA[[#This Row],[QTY/ CTN]]="","",TRUE)</f>
        <v/>
      </c>
      <c r="AS1195" s="39" t="str">
        <f ca="1">IF(NOTA[[#This Row],[ID_H]]="","",IF(NOTA[[#This Row],[Column3]]=TRUE,NOTA[[#This Row],[QTY/ CTN]],INDEX([3]!db[QTY/ CTN],NOTA[[#This Row],[//DB]])))</f>
        <v/>
      </c>
      <c r="AT1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5" s="39" t="str">
        <f ca="1">IF(NOTA[[#This Row],[ID_H]]="","",MATCH(NOTA[[#This Row],[NB NOTA_C_QTY]],[4]!db[NB NOTA_C_QTY+F],0))</f>
        <v/>
      </c>
      <c r="AV1195" s="55" t="str">
        <f ca="1">IF(NOTA[[#This Row],[NB NOTA_C_QTY]]="","",ROW()-2)</f>
        <v/>
      </c>
    </row>
    <row r="1196" spans="1:48" ht="20.100000000000001" customHeight="1" x14ac:dyDescent="0.25">
      <c r="A1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6" s="39" t="str">
        <f>IF(NOTA[[#This Row],[ID_P]]="","",MATCH(NOTA[[#This Row],[ID_P]],[1]!B_MSK[N_ID],0))</f>
        <v/>
      </c>
      <c r="D1196" s="39" t="str">
        <f ca="1">IF(NOTA[[#This Row],[NAMA BARANG]]="","",INDEX(NOTA[ID],MATCH(,INDIRECT(ADDRESS(ROW(NOTA[ID]),COLUMN(NOTA[ID]))&amp;":"&amp;ADDRESS(ROW(),COLUMN(NOTA[ID]))),-1)))</f>
        <v/>
      </c>
      <c r="E1196" s="47"/>
      <c r="H1196" s="48"/>
      <c r="N1196" s="39"/>
      <c r="Q1196" s="43"/>
      <c r="R1196" s="49"/>
      <c r="S1196" s="50"/>
      <c r="U1196" s="51"/>
      <c r="V1196" s="46"/>
      <c r="W1196" s="51" t="str">
        <f>IF(NOTA[[#This Row],[HARGA/ CTN]]="",NOTA[[#This Row],[JUMLAH_H]],NOTA[[#This Row],[HARGA/ CTN]]*IF(NOTA[[#This Row],[C]]="",0,NOTA[[#This Row],[C]]))</f>
        <v/>
      </c>
      <c r="X1196" s="51" t="str">
        <f>IF(NOTA[[#This Row],[JUMLAH]]="","",NOTA[[#This Row],[JUMLAH]]*NOTA[[#This Row],[DISC 1]])</f>
        <v/>
      </c>
      <c r="Y1196" s="51" t="str">
        <f>IF(NOTA[[#This Row],[JUMLAH]]="","",(NOTA[[#This Row],[JUMLAH]]-NOTA[[#This Row],[DISC 1-]])*NOTA[[#This Row],[DISC 2]])</f>
        <v/>
      </c>
      <c r="Z1196" s="51" t="str">
        <f>IF(NOTA[[#This Row],[JUMLAH]]="","",NOTA[[#This Row],[DISC 1-]]+NOTA[[#This Row],[DISC 2-]])</f>
        <v/>
      </c>
      <c r="AA1196" s="51" t="str">
        <f>IF(NOTA[[#This Row],[JUMLAH]]="","",NOTA[[#This Row],[JUMLAH]]-NOTA[[#This Row],[DISC]])</f>
        <v/>
      </c>
      <c r="AB1196" s="51"/>
      <c r="AC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6" s="51" t="str">
        <f>IF(OR(NOTA[[#This Row],[QTY]]="",NOTA[[#This Row],[HARGA SATUAN]]="",),"",NOTA[[#This Row],[QTY]]*NOTA[[#This Row],[HARGA SATUAN]])</f>
        <v/>
      </c>
      <c r="AG1196" s="40" t="str">
        <f ca="1">IF(NOTA[ID_H]="","",INDEX(NOTA[TANGGAL],MATCH(,INDIRECT(ADDRESS(ROW(NOTA[TANGGAL]),COLUMN(NOTA[TANGGAL]))&amp;":"&amp;ADDRESS(ROW(),COLUMN(NOTA[TANGGAL]))),-1)))</f>
        <v/>
      </c>
      <c r="AH1196" s="42" t="str">
        <f ca="1">IF(NOTA[[#This Row],[NAMA BARANG]]="","",INDEX(NOTA[SUPPLIER],MATCH(,INDIRECT(ADDRESS(ROW(NOTA[ID]),COLUMN(NOTA[ID]))&amp;":"&amp;ADDRESS(ROW(),COLUMN(NOTA[ID]))),-1)))</f>
        <v/>
      </c>
      <c r="AI1196" s="42" t="str">
        <f ca="1">IF(NOTA[[#This Row],[ID_H]]="","",IF(NOTA[[#This Row],[FAKTUR]]="",INDIRECT(ADDRESS(ROW()-1,COLUMN())),NOTA[[#This Row],[FAKTUR]]))</f>
        <v/>
      </c>
      <c r="AJ1196" s="39" t="str">
        <f ca="1">IF(NOTA[[#This Row],[ID]]="","",COUNTIF(NOTA[ID_H],NOTA[[#This Row],[ID_H]]))</f>
        <v/>
      </c>
      <c r="AK1196" s="39" t="str">
        <f ca="1">IF(NOTA[[#This Row],[TGL.NOTA]]="",IF(NOTA[[#This Row],[SUPPLIER_H]]="","",AK1195),MONTH(NOTA[[#This Row],[TGL.NOTA]]))</f>
        <v/>
      </c>
      <c r="AL1196" s="39" t="str">
        <f>LOWER(SUBSTITUTE(SUBSTITUTE(SUBSTITUTE(SUBSTITUTE(SUBSTITUTE(SUBSTITUTE(SUBSTITUTE(SUBSTITUTE(SUBSTITUTE(NOTA[NAMA BARANG]," ",),".",""),"-",""),"(",""),")",""),",",""),"/",""),"""",""),"+",""))</f>
        <v/>
      </c>
      <c r="AM1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6" s="39" t="str">
        <f>IF(NOTA[[#This Row],[CONCAT4]]="","",_xlfn.IFNA(MATCH(NOTA[[#This Row],[CONCAT4]],[2]!RAW[CONCAT_H],0),FALSE))</f>
        <v/>
      </c>
      <c r="AQ1196" s="39" t="str">
        <f>IF(NOTA[[#This Row],[CONCAT1]]="","",MATCH(NOTA[[#This Row],[CONCAT1]],[3]!db[NB NOTA_C],0))</f>
        <v/>
      </c>
      <c r="AR1196" s="39" t="str">
        <f>IF(NOTA[[#This Row],[QTY/ CTN]]="","",TRUE)</f>
        <v/>
      </c>
      <c r="AS1196" s="39" t="str">
        <f ca="1">IF(NOTA[[#This Row],[ID_H]]="","",IF(NOTA[[#This Row],[Column3]]=TRUE,NOTA[[#This Row],[QTY/ CTN]],INDEX([3]!db[QTY/ CTN],NOTA[[#This Row],[//DB]])))</f>
        <v/>
      </c>
      <c r="AT1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6" s="39" t="str">
        <f ca="1">IF(NOTA[[#This Row],[ID_H]]="","",MATCH(NOTA[[#This Row],[NB NOTA_C_QTY]],[4]!db[NB NOTA_C_QTY+F],0))</f>
        <v/>
      </c>
      <c r="AV1196" s="55" t="str">
        <f ca="1">IF(NOTA[[#This Row],[NB NOTA_C_QTY]]="","",ROW()-2)</f>
        <v/>
      </c>
    </row>
    <row r="1197" spans="1:48" ht="20.100000000000001" customHeight="1" x14ac:dyDescent="0.25">
      <c r="A1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7" s="39" t="str">
        <f>IF(NOTA[[#This Row],[ID_P]]="","",MATCH(NOTA[[#This Row],[ID_P]],[1]!B_MSK[N_ID],0))</f>
        <v/>
      </c>
      <c r="D1197" s="39" t="str">
        <f ca="1">IF(NOTA[[#This Row],[NAMA BARANG]]="","",INDEX(NOTA[ID],MATCH(,INDIRECT(ADDRESS(ROW(NOTA[ID]),COLUMN(NOTA[ID]))&amp;":"&amp;ADDRESS(ROW(),COLUMN(NOTA[ID]))),-1)))</f>
        <v/>
      </c>
      <c r="E1197" s="47"/>
      <c r="H1197" s="48"/>
      <c r="N1197" s="39"/>
      <c r="Q1197" s="43"/>
      <c r="R1197" s="49"/>
      <c r="S1197" s="50"/>
      <c r="U1197" s="51"/>
      <c r="V1197" s="46"/>
      <c r="W1197" s="51" t="str">
        <f>IF(NOTA[[#This Row],[HARGA/ CTN]]="",NOTA[[#This Row],[JUMLAH_H]],NOTA[[#This Row],[HARGA/ CTN]]*IF(NOTA[[#This Row],[C]]="",0,NOTA[[#This Row],[C]]))</f>
        <v/>
      </c>
      <c r="X1197" s="51" t="str">
        <f>IF(NOTA[[#This Row],[JUMLAH]]="","",NOTA[[#This Row],[JUMLAH]]*NOTA[[#This Row],[DISC 1]])</f>
        <v/>
      </c>
      <c r="Y1197" s="51" t="str">
        <f>IF(NOTA[[#This Row],[JUMLAH]]="","",(NOTA[[#This Row],[JUMLAH]]-NOTA[[#This Row],[DISC 1-]])*NOTA[[#This Row],[DISC 2]])</f>
        <v/>
      </c>
      <c r="Z1197" s="51" t="str">
        <f>IF(NOTA[[#This Row],[JUMLAH]]="","",NOTA[[#This Row],[DISC 1-]]+NOTA[[#This Row],[DISC 2-]])</f>
        <v/>
      </c>
      <c r="AA1197" s="51" t="str">
        <f>IF(NOTA[[#This Row],[JUMLAH]]="","",NOTA[[#This Row],[JUMLAH]]-NOTA[[#This Row],[DISC]])</f>
        <v/>
      </c>
      <c r="AB1197" s="51"/>
      <c r="AC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7" s="51" t="str">
        <f>IF(OR(NOTA[[#This Row],[QTY]]="",NOTA[[#This Row],[HARGA SATUAN]]="",),"",NOTA[[#This Row],[QTY]]*NOTA[[#This Row],[HARGA SATUAN]])</f>
        <v/>
      </c>
      <c r="AG1197" s="40" t="str">
        <f ca="1">IF(NOTA[ID_H]="","",INDEX(NOTA[TANGGAL],MATCH(,INDIRECT(ADDRESS(ROW(NOTA[TANGGAL]),COLUMN(NOTA[TANGGAL]))&amp;":"&amp;ADDRESS(ROW(),COLUMN(NOTA[TANGGAL]))),-1)))</f>
        <v/>
      </c>
      <c r="AH1197" s="42" t="str">
        <f ca="1">IF(NOTA[[#This Row],[NAMA BARANG]]="","",INDEX(NOTA[SUPPLIER],MATCH(,INDIRECT(ADDRESS(ROW(NOTA[ID]),COLUMN(NOTA[ID]))&amp;":"&amp;ADDRESS(ROW(),COLUMN(NOTA[ID]))),-1)))</f>
        <v/>
      </c>
      <c r="AI1197" s="42" t="str">
        <f ca="1">IF(NOTA[[#This Row],[ID_H]]="","",IF(NOTA[[#This Row],[FAKTUR]]="",INDIRECT(ADDRESS(ROW()-1,COLUMN())),NOTA[[#This Row],[FAKTUR]]))</f>
        <v/>
      </c>
      <c r="AJ1197" s="39" t="str">
        <f ca="1">IF(NOTA[[#This Row],[ID]]="","",COUNTIF(NOTA[ID_H],NOTA[[#This Row],[ID_H]]))</f>
        <v/>
      </c>
      <c r="AK1197" s="39" t="str">
        <f ca="1">IF(NOTA[[#This Row],[TGL.NOTA]]="",IF(NOTA[[#This Row],[SUPPLIER_H]]="","",AK1196),MONTH(NOTA[[#This Row],[TGL.NOTA]]))</f>
        <v/>
      </c>
      <c r="AL1197" s="39" t="str">
        <f>LOWER(SUBSTITUTE(SUBSTITUTE(SUBSTITUTE(SUBSTITUTE(SUBSTITUTE(SUBSTITUTE(SUBSTITUTE(SUBSTITUTE(SUBSTITUTE(NOTA[NAMA BARANG]," ",),".",""),"-",""),"(",""),")",""),",",""),"/",""),"""",""),"+",""))</f>
        <v/>
      </c>
      <c r="AM1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7" s="39" t="str">
        <f>IF(NOTA[[#This Row],[CONCAT4]]="","",_xlfn.IFNA(MATCH(NOTA[[#This Row],[CONCAT4]],[2]!RAW[CONCAT_H],0),FALSE))</f>
        <v/>
      </c>
      <c r="AQ1197" s="39" t="str">
        <f>IF(NOTA[[#This Row],[CONCAT1]]="","",MATCH(NOTA[[#This Row],[CONCAT1]],[3]!db[NB NOTA_C],0))</f>
        <v/>
      </c>
      <c r="AR1197" s="39" t="str">
        <f>IF(NOTA[[#This Row],[QTY/ CTN]]="","",TRUE)</f>
        <v/>
      </c>
      <c r="AS1197" s="39" t="str">
        <f ca="1">IF(NOTA[[#This Row],[ID_H]]="","",IF(NOTA[[#This Row],[Column3]]=TRUE,NOTA[[#This Row],[QTY/ CTN]],INDEX([3]!db[QTY/ CTN],NOTA[[#This Row],[//DB]])))</f>
        <v/>
      </c>
      <c r="AT1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7" s="39" t="str">
        <f ca="1">IF(NOTA[[#This Row],[ID_H]]="","",MATCH(NOTA[[#This Row],[NB NOTA_C_QTY]],[4]!db[NB NOTA_C_QTY+F],0))</f>
        <v/>
      </c>
      <c r="AV1197" s="55" t="str">
        <f ca="1">IF(NOTA[[#This Row],[NB NOTA_C_QTY]]="","",ROW()-2)</f>
        <v/>
      </c>
    </row>
    <row r="1198" spans="1:48" ht="20.100000000000001" customHeight="1" x14ac:dyDescent="0.25">
      <c r="A1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8" s="39" t="str">
        <f>IF(NOTA[[#This Row],[ID_P]]="","",MATCH(NOTA[[#This Row],[ID_P]],[1]!B_MSK[N_ID],0))</f>
        <v/>
      </c>
      <c r="D1198" s="39" t="str">
        <f ca="1">IF(NOTA[[#This Row],[NAMA BARANG]]="","",INDEX(NOTA[ID],MATCH(,INDIRECT(ADDRESS(ROW(NOTA[ID]),COLUMN(NOTA[ID]))&amp;":"&amp;ADDRESS(ROW(),COLUMN(NOTA[ID]))),-1)))</f>
        <v/>
      </c>
      <c r="E1198" s="47"/>
      <c r="H1198" s="48"/>
      <c r="N1198" s="39"/>
      <c r="Q1198" s="43"/>
      <c r="R1198" s="49"/>
      <c r="S1198" s="50"/>
      <c r="U1198" s="51"/>
      <c r="V1198" s="46"/>
      <c r="W1198" s="51" t="str">
        <f>IF(NOTA[[#This Row],[HARGA/ CTN]]="",NOTA[[#This Row],[JUMLAH_H]],NOTA[[#This Row],[HARGA/ CTN]]*IF(NOTA[[#This Row],[C]]="",0,NOTA[[#This Row],[C]]))</f>
        <v/>
      </c>
      <c r="X1198" s="51" t="str">
        <f>IF(NOTA[[#This Row],[JUMLAH]]="","",NOTA[[#This Row],[JUMLAH]]*NOTA[[#This Row],[DISC 1]])</f>
        <v/>
      </c>
      <c r="Y1198" s="51" t="str">
        <f>IF(NOTA[[#This Row],[JUMLAH]]="","",(NOTA[[#This Row],[JUMLAH]]-NOTA[[#This Row],[DISC 1-]])*NOTA[[#This Row],[DISC 2]])</f>
        <v/>
      </c>
      <c r="Z1198" s="51" t="str">
        <f>IF(NOTA[[#This Row],[JUMLAH]]="","",NOTA[[#This Row],[DISC 1-]]+NOTA[[#This Row],[DISC 2-]])</f>
        <v/>
      </c>
      <c r="AA1198" s="51" t="str">
        <f>IF(NOTA[[#This Row],[JUMLAH]]="","",NOTA[[#This Row],[JUMLAH]]-NOTA[[#This Row],[DISC]])</f>
        <v/>
      </c>
      <c r="AB1198" s="51"/>
      <c r="AC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8" s="51" t="str">
        <f>IF(OR(NOTA[[#This Row],[QTY]]="",NOTA[[#This Row],[HARGA SATUAN]]="",),"",NOTA[[#This Row],[QTY]]*NOTA[[#This Row],[HARGA SATUAN]])</f>
        <v/>
      </c>
      <c r="AG1198" s="40" t="str">
        <f ca="1">IF(NOTA[ID_H]="","",INDEX(NOTA[TANGGAL],MATCH(,INDIRECT(ADDRESS(ROW(NOTA[TANGGAL]),COLUMN(NOTA[TANGGAL]))&amp;":"&amp;ADDRESS(ROW(),COLUMN(NOTA[TANGGAL]))),-1)))</f>
        <v/>
      </c>
      <c r="AH1198" s="42" t="str">
        <f ca="1">IF(NOTA[[#This Row],[NAMA BARANG]]="","",INDEX(NOTA[SUPPLIER],MATCH(,INDIRECT(ADDRESS(ROW(NOTA[ID]),COLUMN(NOTA[ID]))&amp;":"&amp;ADDRESS(ROW(),COLUMN(NOTA[ID]))),-1)))</f>
        <v/>
      </c>
      <c r="AI1198" s="42" t="str">
        <f ca="1">IF(NOTA[[#This Row],[ID_H]]="","",IF(NOTA[[#This Row],[FAKTUR]]="",INDIRECT(ADDRESS(ROW()-1,COLUMN())),NOTA[[#This Row],[FAKTUR]]))</f>
        <v/>
      </c>
      <c r="AJ1198" s="39" t="str">
        <f ca="1">IF(NOTA[[#This Row],[ID]]="","",COUNTIF(NOTA[ID_H],NOTA[[#This Row],[ID_H]]))</f>
        <v/>
      </c>
      <c r="AK1198" s="39" t="str">
        <f ca="1">IF(NOTA[[#This Row],[TGL.NOTA]]="",IF(NOTA[[#This Row],[SUPPLIER_H]]="","",AK1197),MONTH(NOTA[[#This Row],[TGL.NOTA]]))</f>
        <v/>
      </c>
      <c r="AL1198" s="39" t="str">
        <f>LOWER(SUBSTITUTE(SUBSTITUTE(SUBSTITUTE(SUBSTITUTE(SUBSTITUTE(SUBSTITUTE(SUBSTITUTE(SUBSTITUTE(SUBSTITUTE(NOTA[NAMA BARANG]," ",),".",""),"-",""),"(",""),")",""),",",""),"/",""),"""",""),"+",""))</f>
        <v/>
      </c>
      <c r="AM1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8" s="39" t="str">
        <f>IF(NOTA[[#This Row],[CONCAT4]]="","",_xlfn.IFNA(MATCH(NOTA[[#This Row],[CONCAT4]],[2]!RAW[CONCAT_H],0),FALSE))</f>
        <v/>
      </c>
      <c r="AQ1198" s="39" t="str">
        <f>IF(NOTA[[#This Row],[CONCAT1]]="","",MATCH(NOTA[[#This Row],[CONCAT1]],[3]!db[NB NOTA_C],0))</f>
        <v/>
      </c>
      <c r="AR1198" s="39" t="str">
        <f>IF(NOTA[[#This Row],[QTY/ CTN]]="","",TRUE)</f>
        <v/>
      </c>
      <c r="AS1198" s="39" t="str">
        <f ca="1">IF(NOTA[[#This Row],[ID_H]]="","",IF(NOTA[[#This Row],[Column3]]=TRUE,NOTA[[#This Row],[QTY/ CTN]],INDEX([3]!db[QTY/ CTN],NOTA[[#This Row],[//DB]])))</f>
        <v/>
      </c>
      <c r="AT1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8" s="39" t="str">
        <f ca="1">IF(NOTA[[#This Row],[ID_H]]="","",MATCH(NOTA[[#This Row],[NB NOTA_C_QTY]],[4]!db[NB NOTA_C_QTY+F],0))</f>
        <v/>
      </c>
      <c r="AV1198" s="55" t="str">
        <f ca="1">IF(NOTA[[#This Row],[NB NOTA_C_QTY]]="","",ROW()-2)</f>
        <v/>
      </c>
    </row>
    <row r="1199" spans="1:48" ht="20.100000000000001" customHeight="1" x14ac:dyDescent="0.25">
      <c r="A1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9" s="39" t="str">
        <f>IF(NOTA[[#This Row],[ID_P]]="","",MATCH(NOTA[[#This Row],[ID_P]],[1]!B_MSK[N_ID],0))</f>
        <v/>
      </c>
      <c r="D1199" s="39" t="str">
        <f ca="1">IF(NOTA[[#This Row],[NAMA BARANG]]="","",INDEX(NOTA[ID],MATCH(,INDIRECT(ADDRESS(ROW(NOTA[ID]),COLUMN(NOTA[ID]))&amp;":"&amp;ADDRESS(ROW(),COLUMN(NOTA[ID]))),-1)))</f>
        <v/>
      </c>
      <c r="E1199" s="47"/>
      <c r="H1199" s="48"/>
      <c r="N1199" s="39"/>
      <c r="Q1199" s="43"/>
      <c r="R1199" s="49"/>
      <c r="S1199" s="50"/>
      <c r="U1199" s="51"/>
      <c r="V1199" s="46"/>
      <c r="W1199" s="51" t="str">
        <f>IF(NOTA[[#This Row],[HARGA/ CTN]]="",NOTA[[#This Row],[JUMLAH_H]],NOTA[[#This Row],[HARGA/ CTN]]*IF(NOTA[[#This Row],[C]]="",0,NOTA[[#This Row],[C]]))</f>
        <v/>
      </c>
      <c r="X1199" s="51" t="str">
        <f>IF(NOTA[[#This Row],[JUMLAH]]="","",NOTA[[#This Row],[JUMLAH]]*NOTA[[#This Row],[DISC 1]])</f>
        <v/>
      </c>
      <c r="Y1199" s="51" t="str">
        <f>IF(NOTA[[#This Row],[JUMLAH]]="","",(NOTA[[#This Row],[JUMLAH]]-NOTA[[#This Row],[DISC 1-]])*NOTA[[#This Row],[DISC 2]])</f>
        <v/>
      </c>
      <c r="Z1199" s="51" t="str">
        <f>IF(NOTA[[#This Row],[JUMLAH]]="","",NOTA[[#This Row],[DISC 1-]]+NOTA[[#This Row],[DISC 2-]])</f>
        <v/>
      </c>
      <c r="AA1199" s="51" t="str">
        <f>IF(NOTA[[#This Row],[JUMLAH]]="","",NOTA[[#This Row],[JUMLAH]]-NOTA[[#This Row],[DISC]])</f>
        <v/>
      </c>
      <c r="AB1199" s="51"/>
      <c r="AC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9" s="51" t="str">
        <f>IF(OR(NOTA[[#This Row],[QTY]]="",NOTA[[#This Row],[HARGA SATUAN]]="",),"",NOTA[[#This Row],[QTY]]*NOTA[[#This Row],[HARGA SATUAN]])</f>
        <v/>
      </c>
      <c r="AG1199" s="40" t="str">
        <f ca="1">IF(NOTA[ID_H]="","",INDEX(NOTA[TANGGAL],MATCH(,INDIRECT(ADDRESS(ROW(NOTA[TANGGAL]),COLUMN(NOTA[TANGGAL]))&amp;":"&amp;ADDRESS(ROW(),COLUMN(NOTA[TANGGAL]))),-1)))</f>
        <v/>
      </c>
      <c r="AH1199" s="42" t="str">
        <f ca="1">IF(NOTA[[#This Row],[NAMA BARANG]]="","",INDEX(NOTA[SUPPLIER],MATCH(,INDIRECT(ADDRESS(ROW(NOTA[ID]),COLUMN(NOTA[ID]))&amp;":"&amp;ADDRESS(ROW(),COLUMN(NOTA[ID]))),-1)))</f>
        <v/>
      </c>
      <c r="AI1199" s="42" t="str">
        <f ca="1">IF(NOTA[[#This Row],[ID_H]]="","",IF(NOTA[[#This Row],[FAKTUR]]="",INDIRECT(ADDRESS(ROW()-1,COLUMN())),NOTA[[#This Row],[FAKTUR]]))</f>
        <v/>
      </c>
      <c r="AJ1199" s="39" t="str">
        <f ca="1">IF(NOTA[[#This Row],[ID]]="","",COUNTIF(NOTA[ID_H],NOTA[[#This Row],[ID_H]]))</f>
        <v/>
      </c>
      <c r="AK1199" s="39" t="str">
        <f ca="1">IF(NOTA[[#This Row],[TGL.NOTA]]="",IF(NOTA[[#This Row],[SUPPLIER_H]]="","",AK1198),MONTH(NOTA[[#This Row],[TGL.NOTA]]))</f>
        <v/>
      </c>
      <c r="AL1199" s="39" t="str">
        <f>LOWER(SUBSTITUTE(SUBSTITUTE(SUBSTITUTE(SUBSTITUTE(SUBSTITUTE(SUBSTITUTE(SUBSTITUTE(SUBSTITUTE(SUBSTITUTE(NOTA[NAMA BARANG]," ",),".",""),"-",""),"(",""),")",""),",",""),"/",""),"""",""),"+",""))</f>
        <v/>
      </c>
      <c r="AM1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9" s="39" t="str">
        <f>IF(NOTA[[#This Row],[CONCAT4]]="","",_xlfn.IFNA(MATCH(NOTA[[#This Row],[CONCAT4]],[2]!RAW[CONCAT_H],0),FALSE))</f>
        <v/>
      </c>
      <c r="AQ1199" s="39" t="str">
        <f>IF(NOTA[[#This Row],[CONCAT1]]="","",MATCH(NOTA[[#This Row],[CONCAT1]],[3]!db[NB NOTA_C],0))</f>
        <v/>
      </c>
      <c r="AR1199" s="39" t="str">
        <f>IF(NOTA[[#This Row],[QTY/ CTN]]="","",TRUE)</f>
        <v/>
      </c>
      <c r="AS1199" s="39" t="str">
        <f ca="1">IF(NOTA[[#This Row],[ID_H]]="","",IF(NOTA[[#This Row],[Column3]]=TRUE,NOTA[[#This Row],[QTY/ CTN]],INDEX([3]!db[QTY/ CTN],NOTA[[#This Row],[//DB]])))</f>
        <v/>
      </c>
      <c r="AT1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9" s="39" t="str">
        <f ca="1">IF(NOTA[[#This Row],[ID_H]]="","",MATCH(NOTA[[#This Row],[NB NOTA_C_QTY]],[4]!db[NB NOTA_C_QTY+F],0))</f>
        <v/>
      </c>
      <c r="AV1199" s="55" t="str">
        <f ca="1">IF(NOTA[[#This Row],[NB NOTA_C_QTY]]="","",ROW()-2)</f>
        <v/>
      </c>
    </row>
    <row r="1200" spans="1:48" ht="20.100000000000001" customHeight="1" x14ac:dyDescent="0.25">
      <c r="A1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0" s="39" t="str">
        <f>IF(NOTA[[#This Row],[ID_P]]="","",MATCH(NOTA[[#This Row],[ID_P]],[1]!B_MSK[N_ID],0))</f>
        <v/>
      </c>
      <c r="D1200" s="39" t="str">
        <f ca="1">IF(NOTA[[#This Row],[NAMA BARANG]]="","",INDEX(NOTA[ID],MATCH(,INDIRECT(ADDRESS(ROW(NOTA[ID]),COLUMN(NOTA[ID]))&amp;":"&amp;ADDRESS(ROW(),COLUMN(NOTA[ID]))),-1)))</f>
        <v/>
      </c>
      <c r="E1200" s="47"/>
      <c r="H1200" s="48"/>
      <c r="N1200" s="39"/>
      <c r="Q1200" s="43"/>
      <c r="R1200" s="49"/>
      <c r="S1200" s="50"/>
      <c r="U1200" s="51"/>
      <c r="V1200" s="46"/>
      <c r="W1200" s="51" t="str">
        <f>IF(NOTA[[#This Row],[HARGA/ CTN]]="",NOTA[[#This Row],[JUMLAH_H]],NOTA[[#This Row],[HARGA/ CTN]]*IF(NOTA[[#This Row],[C]]="",0,NOTA[[#This Row],[C]]))</f>
        <v/>
      </c>
      <c r="X1200" s="51" t="str">
        <f>IF(NOTA[[#This Row],[JUMLAH]]="","",NOTA[[#This Row],[JUMLAH]]*NOTA[[#This Row],[DISC 1]])</f>
        <v/>
      </c>
      <c r="Y1200" s="51" t="str">
        <f>IF(NOTA[[#This Row],[JUMLAH]]="","",(NOTA[[#This Row],[JUMLAH]]-NOTA[[#This Row],[DISC 1-]])*NOTA[[#This Row],[DISC 2]])</f>
        <v/>
      </c>
      <c r="Z1200" s="51" t="str">
        <f>IF(NOTA[[#This Row],[JUMLAH]]="","",NOTA[[#This Row],[DISC 1-]]+NOTA[[#This Row],[DISC 2-]])</f>
        <v/>
      </c>
      <c r="AA1200" s="51" t="str">
        <f>IF(NOTA[[#This Row],[JUMLAH]]="","",NOTA[[#This Row],[JUMLAH]]-NOTA[[#This Row],[DISC]])</f>
        <v/>
      </c>
      <c r="AB1200" s="51"/>
      <c r="AC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0" s="51" t="str">
        <f>IF(OR(NOTA[[#This Row],[QTY]]="",NOTA[[#This Row],[HARGA SATUAN]]="",),"",NOTA[[#This Row],[QTY]]*NOTA[[#This Row],[HARGA SATUAN]])</f>
        <v/>
      </c>
      <c r="AG1200" s="40" t="str">
        <f ca="1">IF(NOTA[ID_H]="","",INDEX(NOTA[TANGGAL],MATCH(,INDIRECT(ADDRESS(ROW(NOTA[TANGGAL]),COLUMN(NOTA[TANGGAL]))&amp;":"&amp;ADDRESS(ROW(),COLUMN(NOTA[TANGGAL]))),-1)))</f>
        <v/>
      </c>
      <c r="AH1200" s="42" t="str">
        <f ca="1">IF(NOTA[[#This Row],[NAMA BARANG]]="","",INDEX(NOTA[SUPPLIER],MATCH(,INDIRECT(ADDRESS(ROW(NOTA[ID]),COLUMN(NOTA[ID]))&amp;":"&amp;ADDRESS(ROW(),COLUMN(NOTA[ID]))),-1)))</f>
        <v/>
      </c>
      <c r="AI1200" s="42" t="str">
        <f ca="1">IF(NOTA[[#This Row],[ID_H]]="","",IF(NOTA[[#This Row],[FAKTUR]]="",INDIRECT(ADDRESS(ROW()-1,COLUMN())),NOTA[[#This Row],[FAKTUR]]))</f>
        <v/>
      </c>
      <c r="AJ1200" s="39" t="str">
        <f ca="1">IF(NOTA[[#This Row],[ID]]="","",COUNTIF(NOTA[ID_H],NOTA[[#This Row],[ID_H]]))</f>
        <v/>
      </c>
      <c r="AK1200" s="39" t="str">
        <f ca="1">IF(NOTA[[#This Row],[TGL.NOTA]]="",IF(NOTA[[#This Row],[SUPPLIER_H]]="","",AK1199),MONTH(NOTA[[#This Row],[TGL.NOTA]]))</f>
        <v/>
      </c>
      <c r="AL1200" s="39" t="str">
        <f>LOWER(SUBSTITUTE(SUBSTITUTE(SUBSTITUTE(SUBSTITUTE(SUBSTITUTE(SUBSTITUTE(SUBSTITUTE(SUBSTITUTE(SUBSTITUTE(NOTA[NAMA BARANG]," ",),".",""),"-",""),"(",""),")",""),",",""),"/",""),"""",""),"+",""))</f>
        <v/>
      </c>
      <c r="AM1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0" s="39" t="str">
        <f>IF(NOTA[[#This Row],[CONCAT4]]="","",_xlfn.IFNA(MATCH(NOTA[[#This Row],[CONCAT4]],[2]!RAW[CONCAT_H],0),FALSE))</f>
        <v/>
      </c>
      <c r="AQ1200" s="39" t="str">
        <f>IF(NOTA[[#This Row],[CONCAT1]]="","",MATCH(NOTA[[#This Row],[CONCAT1]],[3]!db[NB NOTA_C],0))</f>
        <v/>
      </c>
      <c r="AR1200" s="39" t="str">
        <f>IF(NOTA[[#This Row],[QTY/ CTN]]="","",TRUE)</f>
        <v/>
      </c>
      <c r="AS1200" s="39" t="str">
        <f ca="1">IF(NOTA[[#This Row],[ID_H]]="","",IF(NOTA[[#This Row],[Column3]]=TRUE,NOTA[[#This Row],[QTY/ CTN]],INDEX([3]!db[QTY/ CTN],NOTA[[#This Row],[//DB]])))</f>
        <v/>
      </c>
      <c r="AT1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0" s="39" t="str">
        <f ca="1">IF(NOTA[[#This Row],[ID_H]]="","",MATCH(NOTA[[#This Row],[NB NOTA_C_QTY]],[4]!db[NB NOTA_C_QTY+F],0))</f>
        <v/>
      </c>
      <c r="AV1200" s="55" t="str">
        <f ca="1">IF(NOTA[[#This Row],[NB NOTA_C_QTY]]="","",ROW()-2)</f>
        <v/>
      </c>
    </row>
    <row r="1201" spans="1:48" ht="20.100000000000001" customHeight="1" x14ac:dyDescent="0.25">
      <c r="A1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1" s="39" t="str">
        <f>IF(NOTA[[#This Row],[ID_P]]="","",MATCH(NOTA[[#This Row],[ID_P]],[1]!B_MSK[N_ID],0))</f>
        <v/>
      </c>
      <c r="D1201" s="39" t="str">
        <f ca="1">IF(NOTA[[#This Row],[NAMA BARANG]]="","",INDEX(NOTA[ID],MATCH(,INDIRECT(ADDRESS(ROW(NOTA[ID]),COLUMN(NOTA[ID]))&amp;":"&amp;ADDRESS(ROW(),COLUMN(NOTA[ID]))),-1)))</f>
        <v/>
      </c>
      <c r="E1201" s="47"/>
      <c r="H1201" s="48"/>
      <c r="N1201" s="39"/>
      <c r="Q1201" s="43"/>
      <c r="R1201" s="49"/>
      <c r="S1201" s="50"/>
      <c r="U1201" s="51"/>
      <c r="V1201" s="46"/>
      <c r="W1201" s="51" t="str">
        <f>IF(NOTA[[#This Row],[HARGA/ CTN]]="",NOTA[[#This Row],[JUMLAH_H]],NOTA[[#This Row],[HARGA/ CTN]]*IF(NOTA[[#This Row],[C]]="",0,NOTA[[#This Row],[C]]))</f>
        <v/>
      </c>
      <c r="X1201" s="51" t="str">
        <f>IF(NOTA[[#This Row],[JUMLAH]]="","",NOTA[[#This Row],[JUMLAH]]*NOTA[[#This Row],[DISC 1]])</f>
        <v/>
      </c>
      <c r="Y1201" s="51" t="str">
        <f>IF(NOTA[[#This Row],[JUMLAH]]="","",(NOTA[[#This Row],[JUMLAH]]-NOTA[[#This Row],[DISC 1-]])*NOTA[[#This Row],[DISC 2]])</f>
        <v/>
      </c>
      <c r="Z1201" s="51" t="str">
        <f>IF(NOTA[[#This Row],[JUMLAH]]="","",NOTA[[#This Row],[DISC 1-]]+NOTA[[#This Row],[DISC 2-]])</f>
        <v/>
      </c>
      <c r="AA1201" s="51" t="str">
        <f>IF(NOTA[[#This Row],[JUMLAH]]="","",NOTA[[#This Row],[JUMLAH]]-NOTA[[#This Row],[DISC]])</f>
        <v/>
      </c>
      <c r="AB1201" s="51"/>
      <c r="AC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1" s="51" t="str">
        <f>IF(OR(NOTA[[#This Row],[QTY]]="",NOTA[[#This Row],[HARGA SATUAN]]="",),"",NOTA[[#This Row],[QTY]]*NOTA[[#This Row],[HARGA SATUAN]])</f>
        <v/>
      </c>
      <c r="AG1201" s="40" t="str">
        <f ca="1">IF(NOTA[ID_H]="","",INDEX(NOTA[TANGGAL],MATCH(,INDIRECT(ADDRESS(ROW(NOTA[TANGGAL]),COLUMN(NOTA[TANGGAL]))&amp;":"&amp;ADDRESS(ROW(),COLUMN(NOTA[TANGGAL]))),-1)))</f>
        <v/>
      </c>
      <c r="AH1201" s="42" t="str">
        <f ca="1">IF(NOTA[[#This Row],[NAMA BARANG]]="","",INDEX(NOTA[SUPPLIER],MATCH(,INDIRECT(ADDRESS(ROW(NOTA[ID]),COLUMN(NOTA[ID]))&amp;":"&amp;ADDRESS(ROW(),COLUMN(NOTA[ID]))),-1)))</f>
        <v/>
      </c>
      <c r="AI1201" s="42" t="str">
        <f ca="1">IF(NOTA[[#This Row],[ID_H]]="","",IF(NOTA[[#This Row],[FAKTUR]]="",INDIRECT(ADDRESS(ROW()-1,COLUMN())),NOTA[[#This Row],[FAKTUR]]))</f>
        <v/>
      </c>
      <c r="AJ1201" s="39" t="str">
        <f ca="1">IF(NOTA[[#This Row],[ID]]="","",COUNTIF(NOTA[ID_H],NOTA[[#This Row],[ID_H]]))</f>
        <v/>
      </c>
      <c r="AK1201" s="39" t="str">
        <f ca="1">IF(NOTA[[#This Row],[TGL.NOTA]]="",IF(NOTA[[#This Row],[SUPPLIER_H]]="","",AK1200),MONTH(NOTA[[#This Row],[TGL.NOTA]]))</f>
        <v/>
      </c>
      <c r="AL1201" s="39" t="str">
        <f>LOWER(SUBSTITUTE(SUBSTITUTE(SUBSTITUTE(SUBSTITUTE(SUBSTITUTE(SUBSTITUTE(SUBSTITUTE(SUBSTITUTE(SUBSTITUTE(NOTA[NAMA BARANG]," ",),".",""),"-",""),"(",""),")",""),",",""),"/",""),"""",""),"+",""))</f>
        <v/>
      </c>
      <c r="AM1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1" s="39" t="str">
        <f>IF(NOTA[[#This Row],[CONCAT4]]="","",_xlfn.IFNA(MATCH(NOTA[[#This Row],[CONCAT4]],[2]!RAW[CONCAT_H],0),FALSE))</f>
        <v/>
      </c>
      <c r="AQ1201" s="39" t="str">
        <f>IF(NOTA[[#This Row],[CONCAT1]]="","",MATCH(NOTA[[#This Row],[CONCAT1]],[3]!db[NB NOTA_C],0))</f>
        <v/>
      </c>
      <c r="AR1201" s="39" t="str">
        <f>IF(NOTA[[#This Row],[QTY/ CTN]]="","",TRUE)</f>
        <v/>
      </c>
      <c r="AS1201" s="39" t="str">
        <f ca="1">IF(NOTA[[#This Row],[ID_H]]="","",IF(NOTA[[#This Row],[Column3]]=TRUE,NOTA[[#This Row],[QTY/ CTN]],INDEX([3]!db[QTY/ CTN],NOTA[[#This Row],[//DB]])))</f>
        <v/>
      </c>
      <c r="AT1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1" s="39" t="str">
        <f ca="1">IF(NOTA[[#This Row],[ID_H]]="","",MATCH(NOTA[[#This Row],[NB NOTA_C_QTY]],[4]!db[NB NOTA_C_QTY+F],0))</f>
        <v/>
      </c>
      <c r="AV1201" s="55" t="str">
        <f ca="1">IF(NOTA[[#This Row],[NB NOTA_C_QTY]]="","",ROW()-2)</f>
        <v/>
      </c>
    </row>
    <row r="1202" spans="1:48" ht="20.100000000000001" customHeight="1" x14ac:dyDescent="0.25">
      <c r="A1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2" s="39" t="str">
        <f>IF(NOTA[[#This Row],[ID_P]]="","",MATCH(NOTA[[#This Row],[ID_P]],[1]!B_MSK[N_ID],0))</f>
        <v/>
      </c>
      <c r="D1202" s="39" t="str">
        <f ca="1">IF(NOTA[[#This Row],[NAMA BARANG]]="","",INDEX(NOTA[ID],MATCH(,INDIRECT(ADDRESS(ROW(NOTA[ID]),COLUMN(NOTA[ID]))&amp;":"&amp;ADDRESS(ROW(),COLUMN(NOTA[ID]))),-1)))</f>
        <v/>
      </c>
      <c r="E1202" s="47"/>
      <c r="H1202" s="48"/>
      <c r="N1202" s="39"/>
      <c r="Q1202" s="43"/>
      <c r="R1202" s="49"/>
      <c r="S1202" s="50"/>
      <c r="U1202" s="51"/>
      <c r="V1202" s="46"/>
      <c r="W1202" s="51" t="str">
        <f>IF(NOTA[[#This Row],[HARGA/ CTN]]="",NOTA[[#This Row],[JUMLAH_H]],NOTA[[#This Row],[HARGA/ CTN]]*IF(NOTA[[#This Row],[C]]="",0,NOTA[[#This Row],[C]]))</f>
        <v/>
      </c>
      <c r="X1202" s="51" t="str">
        <f>IF(NOTA[[#This Row],[JUMLAH]]="","",NOTA[[#This Row],[JUMLAH]]*NOTA[[#This Row],[DISC 1]])</f>
        <v/>
      </c>
      <c r="Y1202" s="51" t="str">
        <f>IF(NOTA[[#This Row],[JUMLAH]]="","",(NOTA[[#This Row],[JUMLAH]]-NOTA[[#This Row],[DISC 1-]])*NOTA[[#This Row],[DISC 2]])</f>
        <v/>
      </c>
      <c r="Z1202" s="51" t="str">
        <f>IF(NOTA[[#This Row],[JUMLAH]]="","",NOTA[[#This Row],[DISC 1-]]+NOTA[[#This Row],[DISC 2-]])</f>
        <v/>
      </c>
      <c r="AA1202" s="51" t="str">
        <f>IF(NOTA[[#This Row],[JUMLAH]]="","",NOTA[[#This Row],[JUMLAH]]-NOTA[[#This Row],[DISC]])</f>
        <v/>
      </c>
      <c r="AB1202" s="51"/>
      <c r="AC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2" s="51" t="str">
        <f>IF(OR(NOTA[[#This Row],[QTY]]="",NOTA[[#This Row],[HARGA SATUAN]]="",),"",NOTA[[#This Row],[QTY]]*NOTA[[#This Row],[HARGA SATUAN]])</f>
        <v/>
      </c>
      <c r="AG1202" s="40" t="str">
        <f ca="1">IF(NOTA[ID_H]="","",INDEX(NOTA[TANGGAL],MATCH(,INDIRECT(ADDRESS(ROW(NOTA[TANGGAL]),COLUMN(NOTA[TANGGAL]))&amp;":"&amp;ADDRESS(ROW(),COLUMN(NOTA[TANGGAL]))),-1)))</f>
        <v/>
      </c>
      <c r="AH1202" s="42" t="str">
        <f ca="1">IF(NOTA[[#This Row],[NAMA BARANG]]="","",INDEX(NOTA[SUPPLIER],MATCH(,INDIRECT(ADDRESS(ROW(NOTA[ID]),COLUMN(NOTA[ID]))&amp;":"&amp;ADDRESS(ROW(),COLUMN(NOTA[ID]))),-1)))</f>
        <v/>
      </c>
      <c r="AI1202" s="42" t="str">
        <f ca="1">IF(NOTA[[#This Row],[ID_H]]="","",IF(NOTA[[#This Row],[FAKTUR]]="",INDIRECT(ADDRESS(ROW()-1,COLUMN())),NOTA[[#This Row],[FAKTUR]]))</f>
        <v/>
      </c>
      <c r="AJ1202" s="39" t="str">
        <f ca="1">IF(NOTA[[#This Row],[ID]]="","",COUNTIF(NOTA[ID_H],NOTA[[#This Row],[ID_H]]))</f>
        <v/>
      </c>
      <c r="AK1202" s="39" t="str">
        <f ca="1">IF(NOTA[[#This Row],[TGL.NOTA]]="",IF(NOTA[[#This Row],[SUPPLIER_H]]="","",AK1201),MONTH(NOTA[[#This Row],[TGL.NOTA]]))</f>
        <v/>
      </c>
      <c r="AL1202" s="39" t="str">
        <f>LOWER(SUBSTITUTE(SUBSTITUTE(SUBSTITUTE(SUBSTITUTE(SUBSTITUTE(SUBSTITUTE(SUBSTITUTE(SUBSTITUTE(SUBSTITUTE(NOTA[NAMA BARANG]," ",),".",""),"-",""),"(",""),")",""),",",""),"/",""),"""",""),"+",""))</f>
        <v/>
      </c>
      <c r="AM1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2" s="39" t="str">
        <f>IF(NOTA[[#This Row],[CONCAT4]]="","",_xlfn.IFNA(MATCH(NOTA[[#This Row],[CONCAT4]],[2]!RAW[CONCAT_H],0),FALSE))</f>
        <v/>
      </c>
      <c r="AQ1202" s="39" t="str">
        <f>IF(NOTA[[#This Row],[CONCAT1]]="","",MATCH(NOTA[[#This Row],[CONCAT1]],[3]!db[NB NOTA_C],0))</f>
        <v/>
      </c>
      <c r="AR1202" s="39" t="str">
        <f>IF(NOTA[[#This Row],[QTY/ CTN]]="","",TRUE)</f>
        <v/>
      </c>
      <c r="AS1202" s="39" t="str">
        <f ca="1">IF(NOTA[[#This Row],[ID_H]]="","",IF(NOTA[[#This Row],[Column3]]=TRUE,NOTA[[#This Row],[QTY/ CTN]],INDEX([3]!db[QTY/ CTN],NOTA[[#This Row],[//DB]])))</f>
        <v/>
      </c>
      <c r="AT1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2" s="39" t="str">
        <f ca="1">IF(NOTA[[#This Row],[ID_H]]="","",MATCH(NOTA[[#This Row],[NB NOTA_C_QTY]],[4]!db[NB NOTA_C_QTY+F],0))</f>
        <v/>
      </c>
      <c r="AV1202" s="55" t="str">
        <f ca="1">IF(NOTA[[#This Row],[NB NOTA_C_QTY]]="","",ROW()-2)</f>
        <v/>
      </c>
    </row>
    <row r="1203" spans="1:48" ht="20.100000000000001" customHeight="1" x14ac:dyDescent="0.25">
      <c r="A1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3" s="39" t="str">
        <f>IF(NOTA[[#This Row],[ID_P]]="","",MATCH(NOTA[[#This Row],[ID_P]],[1]!B_MSK[N_ID],0))</f>
        <v/>
      </c>
      <c r="D1203" s="39" t="str">
        <f ca="1">IF(NOTA[[#This Row],[NAMA BARANG]]="","",INDEX(NOTA[ID],MATCH(,INDIRECT(ADDRESS(ROW(NOTA[ID]),COLUMN(NOTA[ID]))&amp;":"&amp;ADDRESS(ROW(),COLUMN(NOTA[ID]))),-1)))</f>
        <v/>
      </c>
      <c r="E1203" s="47"/>
      <c r="H1203" s="48"/>
      <c r="N1203" s="39"/>
      <c r="Q1203" s="43"/>
      <c r="R1203" s="49"/>
      <c r="S1203" s="50"/>
      <c r="U1203" s="51"/>
      <c r="V1203" s="46"/>
      <c r="W1203" s="51" t="str">
        <f>IF(NOTA[[#This Row],[HARGA/ CTN]]="",NOTA[[#This Row],[JUMLAH_H]],NOTA[[#This Row],[HARGA/ CTN]]*IF(NOTA[[#This Row],[C]]="",0,NOTA[[#This Row],[C]]))</f>
        <v/>
      </c>
      <c r="X1203" s="51" t="str">
        <f>IF(NOTA[[#This Row],[JUMLAH]]="","",NOTA[[#This Row],[JUMLAH]]*NOTA[[#This Row],[DISC 1]])</f>
        <v/>
      </c>
      <c r="Y1203" s="51" t="str">
        <f>IF(NOTA[[#This Row],[JUMLAH]]="","",(NOTA[[#This Row],[JUMLAH]]-NOTA[[#This Row],[DISC 1-]])*NOTA[[#This Row],[DISC 2]])</f>
        <v/>
      </c>
      <c r="Z1203" s="51" t="str">
        <f>IF(NOTA[[#This Row],[JUMLAH]]="","",NOTA[[#This Row],[DISC 1-]]+NOTA[[#This Row],[DISC 2-]])</f>
        <v/>
      </c>
      <c r="AA1203" s="51" t="str">
        <f>IF(NOTA[[#This Row],[JUMLAH]]="","",NOTA[[#This Row],[JUMLAH]]-NOTA[[#This Row],[DISC]])</f>
        <v/>
      </c>
      <c r="AB1203" s="51"/>
      <c r="AC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3" s="51" t="str">
        <f>IF(OR(NOTA[[#This Row],[QTY]]="",NOTA[[#This Row],[HARGA SATUAN]]="",),"",NOTA[[#This Row],[QTY]]*NOTA[[#This Row],[HARGA SATUAN]])</f>
        <v/>
      </c>
      <c r="AG1203" s="40" t="str">
        <f ca="1">IF(NOTA[ID_H]="","",INDEX(NOTA[TANGGAL],MATCH(,INDIRECT(ADDRESS(ROW(NOTA[TANGGAL]),COLUMN(NOTA[TANGGAL]))&amp;":"&amp;ADDRESS(ROW(),COLUMN(NOTA[TANGGAL]))),-1)))</f>
        <v/>
      </c>
      <c r="AH1203" s="42" t="str">
        <f ca="1">IF(NOTA[[#This Row],[NAMA BARANG]]="","",INDEX(NOTA[SUPPLIER],MATCH(,INDIRECT(ADDRESS(ROW(NOTA[ID]),COLUMN(NOTA[ID]))&amp;":"&amp;ADDRESS(ROW(),COLUMN(NOTA[ID]))),-1)))</f>
        <v/>
      </c>
      <c r="AI1203" s="42" t="str">
        <f ca="1">IF(NOTA[[#This Row],[ID_H]]="","",IF(NOTA[[#This Row],[FAKTUR]]="",INDIRECT(ADDRESS(ROW()-1,COLUMN())),NOTA[[#This Row],[FAKTUR]]))</f>
        <v/>
      </c>
      <c r="AJ1203" s="39" t="str">
        <f ca="1">IF(NOTA[[#This Row],[ID]]="","",COUNTIF(NOTA[ID_H],NOTA[[#This Row],[ID_H]]))</f>
        <v/>
      </c>
      <c r="AK1203" s="39" t="str">
        <f ca="1">IF(NOTA[[#This Row],[TGL.NOTA]]="",IF(NOTA[[#This Row],[SUPPLIER_H]]="","",AK1202),MONTH(NOTA[[#This Row],[TGL.NOTA]]))</f>
        <v/>
      </c>
      <c r="AL1203" s="39" t="str">
        <f>LOWER(SUBSTITUTE(SUBSTITUTE(SUBSTITUTE(SUBSTITUTE(SUBSTITUTE(SUBSTITUTE(SUBSTITUTE(SUBSTITUTE(SUBSTITUTE(NOTA[NAMA BARANG]," ",),".",""),"-",""),"(",""),")",""),",",""),"/",""),"""",""),"+",""))</f>
        <v/>
      </c>
      <c r="AM1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3" s="39" t="str">
        <f>IF(NOTA[[#This Row],[CONCAT4]]="","",_xlfn.IFNA(MATCH(NOTA[[#This Row],[CONCAT4]],[2]!RAW[CONCAT_H],0),FALSE))</f>
        <v/>
      </c>
      <c r="AQ1203" s="39" t="str">
        <f>IF(NOTA[[#This Row],[CONCAT1]]="","",MATCH(NOTA[[#This Row],[CONCAT1]],[3]!db[NB NOTA_C],0))</f>
        <v/>
      </c>
      <c r="AR1203" s="39" t="str">
        <f>IF(NOTA[[#This Row],[QTY/ CTN]]="","",TRUE)</f>
        <v/>
      </c>
      <c r="AS1203" s="39" t="str">
        <f ca="1">IF(NOTA[[#This Row],[ID_H]]="","",IF(NOTA[[#This Row],[Column3]]=TRUE,NOTA[[#This Row],[QTY/ CTN]],INDEX([3]!db[QTY/ CTN],NOTA[[#This Row],[//DB]])))</f>
        <v/>
      </c>
      <c r="AT1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3" s="39" t="str">
        <f ca="1">IF(NOTA[[#This Row],[ID_H]]="","",MATCH(NOTA[[#This Row],[NB NOTA_C_QTY]],[4]!db[NB NOTA_C_QTY+F],0))</f>
        <v/>
      </c>
      <c r="AV1203" s="55" t="str">
        <f ca="1">IF(NOTA[[#This Row],[NB NOTA_C_QTY]]="","",ROW()-2)</f>
        <v/>
      </c>
    </row>
    <row r="1204" spans="1:48" ht="20.100000000000001" customHeight="1" x14ac:dyDescent="0.25">
      <c r="A12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4" s="39" t="str">
        <f>IF(NOTA[[#This Row],[ID_P]]="","",MATCH(NOTA[[#This Row],[ID_P]],[1]!B_MSK[N_ID],0))</f>
        <v/>
      </c>
      <c r="D1204" s="39" t="str">
        <f ca="1">IF(NOTA[[#This Row],[NAMA BARANG]]="","",INDEX(NOTA[ID],MATCH(,INDIRECT(ADDRESS(ROW(NOTA[ID]),COLUMN(NOTA[ID]))&amp;":"&amp;ADDRESS(ROW(),COLUMN(NOTA[ID]))),-1)))</f>
        <v/>
      </c>
      <c r="E1204" s="47"/>
      <c r="H1204" s="48"/>
      <c r="N1204" s="39"/>
      <c r="Q1204" s="43"/>
      <c r="R1204" s="49"/>
      <c r="S1204" s="50"/>
      <c r="U1204" s="51"/>
      <c r="V1204" s="46"/>
      <c r="W1204" s="51" t="str">
        <f>IF(NOTA[[#This Row],[HARGA/ CTN]]="",NOTA[[#This Row],[JUMLAH_H]],NOTA[[#This Row],[HARGA/ CTN]]*IF(NOTA[[#This Row],[C]]="",0,NOTA[[#This Row],[C]]))</f>
        <v/>
      </c>
      <c r="X1204" s="51" t="str">
        <f>IF(NOTA[[#This Row],[JUMLAH]]="","",NOTA[[#This Row],[JUMLAH]]*NOTA[[#This Row],[DISC 1]])</f>
        <v/>
      </c>
      <c r="Y1204" s="51" t="str">
        <f>IF(NOTA[[#This Row],[JUMLAH]]="","",(NOTA[[#This Row],[JUMLAH]]-NOTA[[#This Row],[DISC 1-]])*NOTA[[#This Row],[DISC 2]])</f>
        <v/>
      </c>
      <c r="Z1204" s="51" t="str">
        <f>IF(NOTA[[#This Row],[JUMLAH]]="","",NOTA[[#This Row],[DISC 1-]]+NOTA[[#This Row],[DISC 2-]])</f>
        <v/>
      </c>
      <c r="AA1204" s="51" t="str">
        <f>IF(NOTA[[#This Row],[JUMLAH]]="","",NOTA[[#This Row],[JUMLAH]]-NOTA[[#This Row],[DISC]])</f>
        <v/>
      </c>
      <c r="AB1204" s="51"/>
      <c r="AC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4" s="51" t="str">
        <f>IF(OR(NOTA[[#This Row],[QTY]]="",NOTA[[#This Row],[HARGA SATUAN]]="",),"",NOTA[[#This Row],[QTY]]*NOTA[[#This Row],[HARGA SATUAN]])</f>
        <v/>
      </c>
      <c r="AG1204" s="40" t="str">
        <f ca="1">IF(NOTA[ID_H]="","",INDEX(NOTA[TANGGAL],MATCH(,INDIRECT(ADDRESS(ROW(NOTA[TANGGAL]),COLUMN(NOTA[TANGGAL]))&amp;":"&amp;ADDRESS(ROW(),COLUMN(NOTA[TANGGAL]))),-1)))</f>
        <v/>
      </c>
      <c r="AH1204" s="42" t="str">
        <f ca="1">IF(NOTA[[#This Row],[NAMA BARANG]]="","",INDEX(NOTA[SUPPLIER],MATCH(,INDIRECT(ADDRESS(ROW(NOTA[ID]),COLUMN(NOTA[ID]))&amp;":"&amp;ADDRESS(ROW(),COLUMN(NOTA[ID]))),-1)))</f>
        <v/>
      </c>
      <c r="AI1204" s="42" t="str">
        <f ca="1">IF(NOTA[[#This Row],[ID_H]]="","",IF(NOTA[[#This Row],[FAKTUR]]="",INDIRECT(ADDRESS(ROW()-1,COLUMN())),NOTA[[#This Row],[FAKTUR]]))</f>
        <v/>
      </c>
      <c r="AJ1204" s="39" t="str">
        <f ca="1">IF(NOTA[[#This Row],[ID]]="","",COUNTIF(NOTA[ID_H],NOTA[[#This Row],[ID_H]]))</f>
        <v/>
      </c>
      <c r="AK1204" s="39" t="str">
        <f ca="1">IF(NOTA[[#This Row],[TGL.NOTA]]="",IF(NOTA[[#This Row],[SUPPLIER_H]]="","",AK1203),MONTH(NOTA[[#This Row],[TGL.NOTA]]))</f>
        <v/>
      </c>
      <c r="AL1204" s="39" t="str">
        <f>LOWER(SUBSTITUTE(SUBSTITUTE(SUBSTITUTE(SUBSTITUTE(SUBSTITUTE(SUBSTITUTE(SUBSTITUTE(SUBSTITUTE(SUBSTITUTE(NOTA[NAMA BARANG]," ",),".",""),"-",""),"(",""),")",""),",",""),"/",""),"""",""),"+",""))</f>
        <v/>
      </c>
      <c r="AM1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4" s="39" t="str">
        <f>IF(NOTA[[#This Row],[CONCAT4]]="","",_xlfn.IFNA(MATCH(NOTA[[#This Row],[CONCAT4]],[2]!RAW[CONCAT_H],0),FALSE))</f>
        <v/>
      </c>
      <c r="AQ1204" s="39" t="str">
        <f>IF(NOTA[[#This Row],[CONCAT1]]="","",MATCH(NOTA[[#This Row],[CONCAT1]],[3]!db[NB NOTA_C],0))</f>
        <v/>
      </c>
      <c r="AR1204" s="39" t="str">
        <f>IF(NOTA[[#This Row],[QTY/ CTN]]="","",TRUE)</f>
        <v/>
      </c>
      <c r="AS1204" s="39" t="str">
        <f ca="1">IF(NOTA[[#This Row],[ID_H]]="","",IF(NOTA[[#This Row],[Column3]]=TRUE,NOTA[[#This Row],[QTY/ CTN]],INDEX([3]!db[QTY/ CTN],NOTA[[#This Row],[//DB]])))</f>
        <v/>
      </c>
      <c r="AT1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4" s="39" t="str">
        <f ca="1">IF(NOTA[[#This Row],[ID_H]]="","",MATCH(NOTA[[#This Row],[NB NOTA_C_QTY]],[4]!db[NB NOTA_C_QTY+F],0))</f>
        <v/>
      </c>
      <c r="AV1204" s="55" t="str">
        <f ca="1">IF(NOTA[[#This Row],[NB NOTA_C_QTY]]="","",ROW()-2)</f>
        <v/>
      </c>
    </row>
    <row r="1205" spans="1:48" ht="20.100000000000001" customHeight="1" x14ac:dyDescent="0.25">
      <c r="A1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5" s="39" t="str">
        <f>IF(NOTA[[#This Row],[ID_P]]="","",MATCH(NOTA[[#This Row],[ID_P]],[1]!B_MSK[N_ID],0))</f>
        <v/>
      </c>
      <c r="D1205" s="39" t="str">
        <f ca="1">IF(NOTA[[#This Row],[NAMA BARANG]]="","",INDEX(NOTA[ID],MATCH(,INDIRECT(ADDRESS(ROW(NOTA[ID]),COLUMN(NOTA[ID]))&amp;":"&amp;ADDRESS(ROW(),COLUMN(NOTA[ID]))),-1)))</f>
        <v/>
      </c>
      <c r="E1205" s="47"/>
      <c r="H1205" s="48"/>
      <c r="N1205" s="39"/>
      <c r="Q1205" s="43"/>
      <c r="R1205" s="49"/>
      <c r="S1205" s="50"/>
      <c r="U1205" s="51"/>
      <c r="V1205" s="46"/>
      <c r="W1205" s="51" t="str">
        <f>IF(NOTA[[#This Row],[HARGA/ CTN]]="",NOTA[[#This Row],[JUMLAH_H]],NOTA[[#This Row],[HARGA/ CTN]]*IF(NOTA[[#This Row],[C]]="",0,NOTA[[#This Row],[C]]))</f>
        <v/>
      </c>
      <c r="X1205" s="51" t="str">
        <f>IF(NOTA[[#This Row],[JUMLAH]]="","",NOTA[[#This Row],[JUMLAH]]*NOTA[[#This Row],[DISC 1]])</f>
        <v/>
      </c>
      <c r="Y1205" s="51" t="str">
        <f>IF(NOTA[[#This Row],[JUMLAH]]="","",(NOTA[[#This Row],[JUMLAH]]-NOTA[[#This Row],[DISC 1-]])*NOTA[[#This Row],[DISC 2]])</f>
        <v/>
      </c>
      <c r="Z1205" s="51" t="str">
        <f>IF(NOTA[[#This Row],[JUMLAH]]="","",NOTA[[#This Row],[DISC 1-]]+NOTA[[#This Row],[DISC 2-]])</f>
        <v/>
      </c>
      <c r="AA1205" s="51" t="str">
        <f>IF(NOTA[[#This Row],[JUMLAH]]="","",NOTA[[#This Row],[JUMLAH]]-NOTA[[#This Row],[DISC]])</f>
        <v/>
      </c>
      <c r="AB1205" s="51"/>
      <c r="AC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5" s="51" t="str">
        <f>IF(OR(NOTA[[#This Row],[QTY]]="",NOTA[[#This Row],[HARGA SATUAN]]="",),"",NOTA[[#This Row],[QTY]]*NOTA[[#This Row],[HARGA SATUAN]])</f>
        <v/>
      </c>
      <c r="AG1205" s="40" t="str">
        <f ca="1">IF(NOTA[ID_H]="","",INDEX(NOTA[TANGGAL],MATCH(,INDIRECT(ADDRESS(ROW(NOTA[TANGGAL]),COLUMN(NOTA[TANGGAL]))&amp;":"&amp;ADDRESS(ROW(),COLUMN(NOTA[TANGGAL]))),-1)))</f>
        <v/>
      </c>
      <c r="AH1205" s="42" t="str">
        <f ca="1">IF(NOTA[[#This Row],[NAMA BARANG]]="","",INDEX(NOTA[SUPPLIER],MATCH(,INDIRECT(ADDRESS(ROW(NOTA[ID]),COLUMN(NOTA[ID]))&amp;":"&amp;ADDRESS(ROW(),COLUMN(NOTA[ID]))),-1)))</f>
        <v/>
      </c>
      <c r="AI1205" s="42" t="str">
        <f ca="1">IF(NOTA[[#This Row],[ID_H]]="","",IF(NOTA[[#This Row],[FAKTUR]]="",INDIRECT(ADDRESS(ROW()-1,COLUMN())),NOTA[[#This Row],[FAKTUR]]))</f>
        <v/>
      </c>
      <c r="AJ1205" s="39" t="str">
        <f ca="1">IF(NOTA[[#This Row],[ID]]="","",COUNTIF(NOTA[ID_H],NOTA[[#This Row],[ID_H]]))</f>
        <v/>
      </c>
      <c r="AK1205" s="39" t="str">
        <f ca="1">IF(NOTA[[#This Row],[TGL.NOTA]]="",IF(NOTA[[#This Row],[SUPPLIER_H]]="","",AK1204),MONTH(NOTA[[#This Row],[TGL.NOTA]]))</f>
        <v/>
      </c>
      <c r="AL1205" s="39" t="str">
        <f>LOWER(SUBSTITUTE(SUBSTITUTE(SUBSTITUTE(SUBSTITUTE(SUBSTITUTE(SUBSTITUTE(SUBSTITUTE(SUBSTITUTE(SUBSTITUTE(NOTA[NAMA BARANG]," ",),".",""),"-",""),"(",""),")",""),",",""),"/",""),"""",""),"+",""))</f>
        <v/>
      </c>
      <c r="AM1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5" s="39" t="str">
        <f>IF(NOTA[[#This Row],[CONCAT4]]="","",_xlfn.IFNA(MATCH(NOTA[[#This Row],[CONCAT4]],[2]!RAW[CONCAT_H],0),FALSE))</f>
        <v/>
      </c>
      <c r="AQ1205" s="39" t="str">
        <f>IF(NOTA[[#This Row],[CONCAT1]]="","",MATCH(NOTA[[#This Row],[CONCAT1]],[3]!db[NB NOTA_C],0))</f>
        <v/>
      </c>
      <c r="AR1205" s="39" t="str">
        <f>IF(NOTA[[#This Row],[QTY/ CTN]]="","",TRUE)</f>
        <v/>
      </c>
      <c r="AS1205" s="39" t="str">
        <f ca="1">IF(NOTA[[#This Row],[ID_H]]="","",IF(NOTA[[#This Row],[Column3]]=TRUE,NOTA[[#This Row],[QTY/ CTN]],INDEX([3]!db[QTY/ CTN],NOTA[[#This Row],[//DB]])))</f>
        <v/>
      </c>
      <c r="AT1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5" s="39" t="str">
        <f ca="1">IF(NOTA[[#This Row],[ID_H]]="","",MATCH(NOTA[[#This Row],[NB NOTA_C_QTY]],[4]!db[NB NOTA_C_QTY+F],0))</f>
        <v/>
      </c>
      <c r="AV1205" s="55" t="str">
        <f ca="1">IF(NOTA[[#This Row],[NB NOTA_C_QTY]]="","",ROW()-2)</f>
        <v/>
      </c>
    </row>
    <row r="1206" spans="1:48" ht="20.100000000000001" customHeight="1" x14ac:dyDescent="0.25">
      <c r="A1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6" s="39" t="str">
        <f>IF(NOTA[[#This Row],[ID_P]]="","",MATCH(NOTA[[#This Row],[ID_P]],[1]!B_MSK[N_ID],0))</f>
        <v/>
      </c>
      <c r="D1206" s="39" t="str">
        <f ca="1">IF(NOTA[[#This Row],[NAMA BARANG]]="","",INDEX(NOTA[ID],MATCH(,INDIRECT(ADDRESS(ROW(NOTA[ID]),COLUMN(NOTA[ID]))&amp;":"&amp;ADDRESS(ROW(),COLUMN(NOTA[ID]))),-1)))</f>
        <v/>
      </c>
      <c r="E1206" s="47"/>
      <c r="H1206" s="48"/>
      <c r="N1206" s="39"/>
      <c r="Q1206" s="43"/>
      <c r="R1206" s="49"/>
      <c r="S1206" s="50"/>
      <c r="U1206" s="51"/>
      <c r="V1206" s="46"/>
      <c r="W1206" s="51" t="str">
        <f>IF(NOTA[[#This Row],[HARGA/ CTN]]="",NOTA[[#This Row],[JUMLAH_H]],NOTA[[#This Row],[HARGA/ CTN]]*IF(NOTA[[#This Row],[C]]="",0,NOTA[[#This Row],[C]]))</f>
        <v/>
      </c>
      <c r="X1206" s="51" t="str">
        <f>IF(NOTA[[#This Row],[JUMLAH]]="","",NOTA[[#This Row],[JUMLAH]]*NOTA[[#This Row],[DISC 1]])</f>
        <v/>
      </c>
      <c r="Y1206" s="51" t="str">
        <f>IF(NOTA[[#This Row],[JUMLAH]]="","",(NOTA[[#This Row],[JUMLAH]]-NOTA[[#This Row],[DISC 1-]])*NOTA[[#This Row],[DISC 2]])</f>
        <v/>
      </c>
      <c r="Z1206" s="51" t="str">
        <f>IF(NOTA[[#This Row],[JUMLAH]]="","",NOTA[[#This Row],[DISC 1-]]+NOTA[[#This Row],[DISC 2-]])</f>
        <v/>
      </c>
      <c r="AA1206" s="51" t="str">
        <f>IF(NOTA[[#This Row],[JUMLAH]]="","",NOTA[[#This Row],[JUMLAH]]-NOTA[[#This Row],[DISC]])</f>
        <v/>
      </c>
      <c r="AB1206" s="51"/>
      <c r="AC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6" s="51" t="str">
        <f>IF(OR(NOTA[[#This Row],[QTY]]="",NOTA[[#This Row],[HARGA SATUAN]]="",),"",NOTA[[#This Row],[QTY]]*NOTA[[#This Row],[HARGA SATUAN]])</f>
        <v/>
      </c>
      <c r="AG1206" s="40" t="str">
        <f ca="1">IF(NOTA[ID_H]="","",INDEX(NOTA[TANGGAL],MATCH(,INDIRECT(ADDRESS(ROW(NOTA[TANGGAL]),COLUMN(NOTA[TANGGAL]))&amp;":"&amp;ADDRESS(ROW(),COLUMN(NOTA[TANGGAL]))),-1)))</f>
        <v/>
      </c>
      <c r="AH1206" s="42" t="str">
        <f ca="1">IF(NOTA[[#This Row],[NAMA BARANG]]="","",INDEX(NOTA[SUPPLIER],MATCH(,INDIRECT(ADDRESS(ROW(NOTA[ID]),COLUMN(NOTA[ID]))&amp;":"&amp;ADDRESS(ROW(),COLUMN(NOTA[ID]))),-1)))</f>
        <v/>
      </c>
      <c r="AI1206" s="42" t="str">
        <f ca="1">IF(NOTA[[#This Row],[ID_H]]="","",IF(NOTA[[#This Row],[FAKTUR]]="",INDIRECT(ADDRESS(ROW()-1,COLUMN())),NOTA[[#This Row],[FAKTUR]]))</f>
        <v/>
      </c>
      <c r="AJ1206" s="39" t="str">
        <f ca="1">IF(NOTA[[#This Row],[ID]]="","",COUNTIF(NOTA[ID_H],NOTA[[#This Row],[ID_H]]))</f>
        <v/>
      </c>
      <c r="AK1206" s="39" t="str">
        <f ca="1">IF(NOTA[[#This Row],[TGL.NOTA]]="",IF(NOTA[[#This Row],[SUPPLIER_H]]="","",AK1205),MONTH(NOTA[[#This Row],[TGL.NOTA]]))</f>
        <v/>
      </c>
      <c r="AL1206" s="39" t="str">
        <f>LOWER(SUBSTITUTE(SUBSTITUTE(SUBSTITUTE(SUBSTITUTE(SUBSTITUTE(SUBSTITUTE(SUBSTITUTE(SUBSTITUTE(SUBSTITUTE(NOTA[NAMA BARANG]," ",),".",""),"-",""),"(",""),")",""),",",""),"/",""),"""",""),"+",""))</f>
        <v/>
      </c>
      <c r="AM1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6" s="39" t="str">
        <f>IF(NOTA[[#This Row],[CONCAT4]]="","",_xlfn.IFNA(MATCH(NOTA[[#This Row],[CONCAT4]],[2]!RAW[CONCAT_H],0),FALSE))</f>
        <v/>
      </c>
      <c r="AQ1206" s="39" t="str">
        <f>IF(NOTA[[#This Row],[CONCAT1]]="","",MATCH(NOTA[[#This Row],[CONCAT1]],[3]!db[NB NOTA_C],0))</f>
        <v/>
      </c>
      <c r="AR1206" s="39" t="str">
        <f>IF(NOTA[[#This Row],[QTY/ CTN]]="","",TRUE)</f>
        <v/>
      </c>
      <c r="AS1206" s="39" t="str">
        <f ca="1">IF(NOTA[[#This Row],[ID_H]]="","",IF(NOTA[[#This Row],[Column3]]=TRUE,NOTA[[#This Row],[QTY/ CTN]],INDEX([3]!db[QTY/ CTN],NOTA[[#This Row],[//DB]])))</f>
        <v/>
      </c>
      <c r="AT1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6" s="39" t="str">
        <f ca="1">IF(NOTA[[#This Row],[ID_H]]="","",MATCH(NOTA[[#This Row],[NB NOTA_C_QTY]],[4]!db[NB NOTA_C_QTY+F],0))</f>
        <v/>
      </c>
      <c r="AV1206" s="55" t="str">
        <f ca="1">IF(NOTA[[#This Row],[NB NOTA_C_QTY]]="","",ROW()-2)</f>
        <v/>
      </c>
    </row>
    <row r="1207" spans="1:48" ht="20.100000000000001" customHeight="1" x14ac:dyDescent="0.25">
      <c r="A1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7" s="39" t="str">
        <f>IF(NOTA[[#This Row],[ID_P]]="","",MATCH(NOTA[[#This Row],[ID_P]],[1]!B_MSK[N_ID],0))</f>
        <v/>
      </c>
      <c r="D1207" s="39" t="str">
        <f ca="1">IF(NOTA[[#This Row],[NAMA BARANG]]="","",INDEX(NOTA[ID],MATCH(,INDIRECT(ADDRESS(ROW(NOTA[ID]),COLUMN(NOTA[ID]))&amp;":"&amp;ADDRESS(ROW(),COLUMN(NOTA[ID]))),-1)))</f>
        <v/>
      </c>
      <c r="E1207" s="47"/>
      <c r="H1207" s="48"/>
      <c r="N1207" s="39"/>
      <c r="Q1207" s="43"/>
      <c r="R1207" s="49"/>
      <c r="S1207" s="50"/>
      <c r="U1207" s="51"/>
      <c r="V1207" s="46"/>
      <c r="W1207" s="51" t="str">
        <f>IF(NOTA[[#This Row],[HARGA/ CTN]]="",NOTA[[#This Row],[JUMLAH_H]],NOTA[[#This Row],[HARGA/ CTN]]*IF(NOTA[[#This Row],[C]]="",0,NOTA[[#This Row],[C]]))</f>
        <v/>
      </c>
      <c r="X1207" s="51" t="str">
        <f>IF(NOTA[[#This Row],[JUMLAH]]="","",NOTA[[#This Row],[JUMLAH]]*NOTA[[#This Row],[DISC 1]])</f>
        <v/>
      </c>
      <c r="Y1207" s="51" t="str">
        <f>IF(NOTA[[#This Row],[JUMLAH]]="","",(NOTA[[#This Row],[JUMLAH]]-NOTA[[#This Row],[DISC 1-]])*NOTA[[#This Row],[DISC 2]])</f>
        <v/>
      </c>
      <c r="Z1207" s="51" t="str">
        <f>IF(NOTA[[#This Row],[JUMLAH]]="","",NOTA[[#This Row],[DISC 1-]]+NOTA[[#This Row],[DISC 2-]])</f>
        <v/>
      </c>
      <c r="AA1207" s="51" t="str">
        <f>IF(NOTA[[#This Row],[JUMLAH]]="","",NOTA[[#This Row],[JUMLAH]]-NOTA[[#This Row],[DISC]])</f>
        <v/>
      </c>
      <c r="AB1207" s="51"/>
      <c r="AC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7" s="51" t="str">
        <f>IF(OR(NOTA[[#This Row],[QTY]]="",NOTA[[#This Row],[HARGA SATUAN]]="",),"",NOTA[[#This Row],[QTY]]*NOTA[[#This Row],[HARGA SATUAN]])</f>
        <v/>
      </c>
      <c r="AG1207" s="40" t="str">
        <f ca="1">IF(NOTA[ID_H]="","",INDEX(NOTA[TANGGAL],MATCH(,INDIRECT(ADDRESS(ROW(NOTA[TANGGAL]),COLUMN(NOTA[TANGGAL]))&amp;":"&amp;ADDRESS(ROW(),COLUMN(NOTA[TANGGAL]))),-1)))</f>
        <v/>
      </c>
      <c r="AH1207" s="42" t="str">
        <f ca="1">IF(NOTA[[#This Row],[NAMA BARANG]]="","",INDEX(NOTA[SUPPLIER],MATCH(,INDIRECT(ADDRESS(ROW(NOTA[ID]),COLUMN(NOTA[ID]))&amp;":"&amp;ADDRESS(ROW(),COLUMN(NOTA[ID]))),-1)))</f>
        <v/>
      </c>
      <c r="AI1207" s="42" t="str">
        <f ca="1">IF(NOTA[[#This Row],[ID_H]]="","",IF(NOTA[[#This Row],[FAKTUR]]="",INDIRECT(ADDRESS(ROW()-1,COLUMN())),NOTA[[#This Row],[FAKTUR]]))</f>
        <v/>
      </c>
      <c r="AJ1207" s="39" t="str">
        <f ca="1">IF(NOTA[[#This Row],[ID]]="","",COUNTIF(NOTA[ID_H],NOTA[[#This Row],[ID_H]]))</f>
        <v/>
      </c>
      <c r="AK1207" s="39" t="str">
        <f ca="1">IF(NOTA[[#This Row],[TGL.NOTA]]="",IF(NOTA[[#This Row],[SUPPLIER_H]]="","",AK1206),MONTH(NOTA[[#This Row],[TGL.NOTA]]))</f>
        <v/>
      </c>
      <c r="AL1207" s="39" t="str">
        <f>LOWER(SUBSTITUTE(SUBSTITUTE(SUBSTITUTE(SUBSTITUTE(SUBSTITUTE(SUBSTITUTE(SUBSTITUTE(SUBSTITUTE(SUBSTITUTE(NOTA[NAMA BARANG]," ",),".",""),"-",""),"(",""),")",""),",",""),"/",""),"""",""),"+",""))</f>
        <v/>
      </c>
      <c r="AM1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7" s="39" t="str">
        <f>IF(NOTA[[#This Row],[CONCAT4]]="","",_xlfn.IFNA(MATCH(NOTA[[#This Row],[CONCAT4]],[2]!RAW[CONCAT_H],0),FALSE))</f>
        <v/>
      </c>
      <c r="AQ1207" s="39" t="str">
        <f>IF(NOTA[[#This Row],[CONCAT1]]="","",MATCH(NOTA[[#This Row],[CONCAT1]],[3]!db[NB NOTA_C],0))</f>
        <v/>
      </c>
      <c r="AR1207" s="39" t="str">
        <f>IF(NOTA[[#This Row],[QTY/ CTN]]="","",TRUE)</f>
        <v/>
      </c>
      <c r="AS1207" s="39" t="str">
        <f ca="1">IF(NOTA[[#This Row],[ID_H]]="","",IF(NOTA[[#This Row],[Column3]]=TRUE,NOTA[[#This Row],[QTY/ CTN]],INDEX([3]!db[QTY/ CTN],NOTA[[#This Row],[//DB]])))</f>
        <v/>
      </c>
      <c r="AT1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7" s="39" t="str">
        <f ca="1">IF(NOTA[[#This Row],[ID_H]]="","",MATCH(NOTA[[#This Row],[NB NOTA_C_QTY]],[4]!db[NB NOTA_C_QTY+F],0))</f>
        <v/>
      </c>
      <c r="AV1207" s="55" t="str">
        <f ca="1">IF(NOTA[[#This Row],[NB NOTA_C_QTY]]="","",ROW()-2)</f>
        <v/>
      </c>
    </row>
    <row r="1208" spans="1:48" ht="20.100000000000001" customHeight="1" x14ac:dyDescent="0.25">
      <c r="A1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8" s="39" t="str">
        <f>IF(NOTA[[#This Row],[ID_P]]="","",MATCH(NOTA[[#This Row],[ID_P]],[1]!B_MSK[N_ID],0))</f>
        <v/>
      </c>
      <c r="D1208" s="39" t="str">
        <f ca="1">IF(NOTA[[#This Row],[NAMA BARANG]]="","",INDEX(NOTA[ID],MATCH(,INDIRECT(ADDRESS(ROW(NOTA[ID]),COLUMN(NOTA[ID]))&amp;":"&amp;ADDRESS(ROW(),COLUMN(NOTA[ID]))),-1)))</f>
        <v/>
      </c>
      <c r="E1208" s="47"/>
      <c r="H1208" s="48"/>
      <c r="N1208" s="39"/>
      <c r="Q1208" s="43"/>
      <c r="R1208" s="49"/>
      <c r="S1208" s="50"/>
      <c r="U1208" s="51"/>
      <c r="V1208" s="46"/>
      <c r="W1208" s="51" t="str">
        <f>IF(NOTA[[#This Row],[HARGA/ CTN]]="",NOTA[[#This Row],[JUMLAH_H]],NOTA[[#This Row],[HARGA/ CTN]]*IF(NOTA[[#This Row],[C]]="",0,NOTA[[#This Row],[C]]))</f>
        <v/>
      </c>
      <c r="X1208" s="51" t="str">
        <f>IF(NOTA[[#This Row],[JUMLAH]]="","",NOTA[[#This Row],[JUMLAH]]*NOTA[[#This Row],[DISC 1]])</f>
        <v/>
      </c>
      <c r="Y1208" s="51" t="str">
        <f>IF(NOTA[[#This Row],[JUMLAH]]="","",(NOTA[[#This Row],[JUMLAH]]-NOTA[[#This Row],[DISC 1-]])*NOTA[[#This Row],[DISC 2]])</f>
        <v/>
      </c>
      <c r="Z1208" s="51" t="str">
        <f>IF(NOTA[[#This Row],[JUMLAH]]="","",NOTA[[#This Row],[DISC 1-]]+NOTA[[#This Row],[DISC 2-]])</f>
        <v/>
      </c>
      <c r="AA1208" s="51" t="str">
        <f>IF(NOTA[[#This Row],[JUMLAH]]="","",NOTA[[#This Row],[JUMLAH]]-NOTA[[#This Row],[DISC]])</f>
        <v/>
      </c>
      <c r="AB1208" s="51"/>
      <c r="AC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8" s="51" t="str">
        <f>IF(OR(NOTA[[#This Row],[QTY]]="",NOTA[[#This Row],[HARGA SATUAN]]="",),"",NOTA[[#This Row],[QTY]]*NOTA[[#This Row],[HARGA SATUAN]])</f>
        <v/>
      </c>
      <c r="AG1208" s="40" t="str">
        <f ca="1">IF(NOTA[ID_H]="","",INDEX(NOTA[TANGGAL],MATCH(,INDIRECT(ADDRESS(ROW(NOTA[TANGGAL]),COLUMN(NOTA[TANGGAL]))&amp;":"&amp;ADDRESS(ROW(),COLUMN(NOTA[TANGGAL]))),-1)))</f>
        <v/>
      </c>
      <c r="AH1208" s="42" t="str">
        <f ca="1">IF(NOTA[[#This Row],[NAMA BARANG]]="","",INDEX(NOTA[SUPPLIER],MATCH(,INDIRECT(ADDRESS(ROW(NOTA[ID]),COLUMN(NOTA[ID]))&amp;":"&amp;ADDRESS(ROW(),COLUMN(NOTA[ID]))),-1)))</f>
        <v/>
      </c>
      <c r="AI1208" s="42" t="str">
        <f ca="1">IF(NOTA[[#This Row],[ID_H]]="","",IF(NOTA[[#This Row],[FAKTUR]]="",INDIRECT(ADDRESS(ROW()-1,COLUMN())),NOTA[[#This Row],[FAKTUR]]))</f>
        <v/>
      </c>
      <c r="AJ1208" s="39" t="str">
        <f ca="1">IF(NOTA[[#This Row],[ID]]="","",COUNTIF(NOTA[ID_H],NOTA[[#This Row],[ID_H]]))</f>
        <v/>
      </c>
      <c r="AK1208" s="39" t="str">
        <f ca="1">IF(NOTA[[#This Row],[TGL.NOTA]]="",IF(NOTA[[#This Row],[SUPPLIER_H]]="","",AK1207),MONTH(NOTA[[#This Row],[TGL.NOTA]]))</f>
        <v/>
      </c>
      <c r="AL1208" s="39" t="str">
        <f>LOWER(SUBSTITUTE(SUBSTITUTE(SUBSTITUTE(SUBSTITUTE(SUBSTITUTE(SUBSTITUTE(SUBSTITUTE(SUBSTITUTE(SUBSTITUTE(NOTA[NAMA BARANG]," ",),".",""),"-",""),"(",""),")",""),",",""),"/",""),"""",""),"+",""))</f>
        <v/>
      </c>
      <c r="AM1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8" s="39" t="str">
        <f>IF(NOTA[[#This Row],[CONCAT4]]="","",_xlfn.IFNA(MATCH(NOTA[[#This Row],[CONCAT4]],[2]!RAW[CONCAT_H],0),FALSE))</f>
        <v/>
      </c>
      <c r="AQ1208" s="39" t="str">
        <f>IF(NOTA[[#This Row],[CONCAT1]]="","",MATCH(NOTA[[#This Row],[CONCAT1]],[3]!db[NB NOTA_C],0))</f>
        <v/>
      </c>
      <c r="AR1208" s="39" t="str">
        <f>IF(NOTA[[#This Row],[QTY/ CTN]]="","",TRUE)</f>
        <v/>
      </c>
      <c r="AS1208" s="39" t="str">
        <f ca="1">IF(NOTA[[#This Row],[ID_H]]="","",IF(NOTA[[#This Row],[Column3]]=TRUE,NOTA[[#This Row],[QTY/ CTN]],INDEX([3]!db[QTY/ CTN],NOTA[[#This Row],[//DB]])))</f>
        <v/>
      </c>
      <c r="AT1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8" s="39" t="str">
        <f ca="1">IF(NOTA[[#This Row],[ID_H]]="","",MATCH(NOTA[[#This Row],[NB NOTA_C_QTY]],[4]!db[NB NOTA_C_QTY+F],0))</f>
        <v/>
      </c>
      <c r="AV1208" s="55" t="str">
        <f ca="1">IF(NOTA[[#This Row],[NB NOTA_C_QTY]]="","",ROW()-2)</f>
        <v/>
      </c>
    </row>
    <row r="1209" spans="1:48" ht="20.100000000000001" customHeight="1" x14ac:dyDescent="0.25">
      <c r="A1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9" s="39" t="str">
        <f>IF(NOTA[[#This Row],[ID_P]]="","",MATCH(NOTA[[#This Row],[ID_P]],[1]!B_MSK[N_ID],0))</f>
        <v/>
      </c>
      <c r="D1209" s="39" t="str">
        <f ca="1">IF(NOTA[[#This Row],[NAMA BARANG]]="","",INDEX(NOTA[ID],MATCH(,INDIRECT(ADDRESS(ROW(NOTA[ID]),COLUMN(NOTA[ID]))&amp;":"&amp;ADDRESS(ROW(),COLUMN(NOTA[ID]))),-1)))</f>
        <v/>
      </c>
      <c r="E1209" s="47"/>
      <c r="H1209" s="48"/>
      <c r="N1209" s="39"/>
      <c r="Q1209" s="43"/>
      <c r="R1209" s="49"/>
      <c r="S1209" s="50"/>
      <c r="U1209" s="51"/>
      <c r="V1209" s="46"/>
      <c r="W1209" s="51" t="str">
        <f>IF(NOTA[[#This Row],[HARGA/ CTN]]="",NOTA[[#This Row],[JUMLAH_H]],NOTA[[#This Row],[HARGA/ CTN]]*IF(NOTA[[#This Row],[C]]="",0,NOTA[[#This Row],[C]]))</f>
        <v/>
      </c>
      <c r="X1209" s="51" t="str">
        <f>IF(NOTA[[#This Row],[JUMLAH]]="","",NOTA[[#This Row],[JUMLAH]]*NOTA[[#This Row],[DISC 1]])</f>
        <v/>
      </c>
      <c r="Y1209" s="51" t="str">
        <f>IF(NOTA[[#This Row],[JUMLAH]]="","",(NOTA[[#This Row],[JUMLAH]]-NOTA[[#This Row],[DISC 1-]])*NOTA[[#This Row],[DISC 2]])</f>
        <v/>
      </c>
      <c r="Z1209" s="51" t="str">
        <f>IF(NOTA[[#This Row],[JUMLAH]]="","",NOTA[[#This Row],[DISC 1-]]+NOTA[[#This Row],[DISC 2-]])</f>
        <v/>
      </c>
      <c r="AA1209" s="51" t="str">
        <f>IF(NOTA[[#This Row],[JUMLAH]]="","",NOTA[[#This Row],[JUMLAH]]-NOTA[[#This Row],[DISC]])</f>
        <v/>
      </c>
      <c r="AB1209" s="51"/>
      <c r="AC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9" s="51" t="str">
        <f>IF(OR(NOTA[[#This Row],[QTY]]="",NOTA[[#This Row],[HARGA SATUAN]]="",),"",NOTA[[#This Row],[QTY]]*NOTA[[#This Row],[HARGA SATUAN]])</f>
        <v/>
      </c>
      <c r="AG1209" s="40" t="str">
        <f ca="1">IF(NOTA[ID_H]="","",INDEX(NOTA[TANGGAL],MATCH(,INDIRECT(ADDRESS(ROW(NOTA[TANGGAL]),COLUMN(NOTA[TANGGAL]))&amp;":"&amp;ADDRESS(ROW(),COLUMN(NOTA[TANGGAL]))),-1)))</f>
        <v/>
      </c>
      <c r="AH1209" s="42" t="str">
        <f ca="1">IF(NOTA[[#This Row],[NAMA BARANG]]="","",INDEX(NOTA[SUPPLIER],MATCH(,INDIRECT(ADDRESS(ROW(NOTA[ID]),COLUMN(NOTA[ID]))&amp;":"&amp;ADDRESS(ROW(),COLUMN(NOTA[ID]))),-1)))</f>
        <v/>
      </c>
      <c r="AI1209" s="42" t="str">
        <f ca="1">IF(NOTA[[#This Row],[ID_H]]="","",IF(NOTA[[#This Row],[FAKTUR]]="",INDIRECT(ADDRESS(ROW()-1,COLUMN())),NOTA[[#This Row],[FAKTUR]]))</f>
        <v/>
      </c>
      <c r="AJ1209" s="39" t="str">
        <f ca="1">IF(NOTA[[#This Row],[ID]]="","",COUNTIF(NOTA[ID_H],NOTA[[#This Row],[ID_H]]))</f>
        <v/>
      </c>
      <c r="AK1209" s="39" t="str">
        <f ca="1">IF(NOTA[[#This Row],[TGL.NOTA]]="",IF(NOTA[[#This Row],[SUPPLIER_H]]="","",AK1208),MONTH(NOTA[[#This Row],[TGL.NOTA]]))</f>
        <v/>
      </c>
      <c r="AL1209" s="39" t="str">
        <f>LOWER(SUBSTITUTE(SUBSTITUTE(SUBSTITUTE(SUBSTITUTE(SUBSTITUTE(SUBSTITUTE(SUBSTITUTE(SUBSTITUTE(SUBSTITUTE(NOTA[NAMA BARANG]," ",),".",""),"-",""),"(",""),")",""),",",""),"/",""),"""",""),"+",""))</f>
        <v/>
      </c>
      <c r="AM1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9" s="39" t="str">
        <f>IF(NOTA[[#This Row],[CONCAT4]]="","",_xlfn.IFNA(MATCH(NOTA[[#This Row],[CONCAT4]],[2]!RAW[CONCAT_H],0),FALSE))</f>
        <v/>
      </c>
      <c r="AQ1209" s="39" t="str">
        <f>IF(NOTA[[#This Row],[CONCAT1]]="","",MATCH(NOTA[[#This Row],[CONCAT1]],[3]!db[NB NOTA_C],0))</f>
        <v/>
      </c>
      <c r="AR1209" s="39" t="str">
        <f>IF(NOTA[[#This Row],[QTY/ CTN]]="","",TRUE)</f>
        <v/>
      </c>
      <c r="AS1209" s="39" t="str">
        <f ca="1">IF(NOTA[[#This Row],[ID_H]]="","",IF(NOTA[[#This Row],[Column3]]=TRUE,NOTA[[#This Row],[QTY/ CTN]],INDEX([3]!db[QTY/ CTN],NOTA[[#This Row],[//DB]])))</f>
        <v/>
      </c>
      <c r="AT1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9" s="39" t="str">
        <f ca="1">IF(NOTA[[#This Row],[ID_H]]="","",MATCH(NOTA[[#This Row],[NB NOTA_C_QTY]],[4]!db[NB NOTA_C_QTY+F],0))</f>
        <v/>
      </c>
      <c r="AV1209" s="55" t="str">
        <f ca="1">IF(NOTA[[#This Row],[NB NOTA_C_QTY]]="","",ROW()-2)</f>
        <v/>
      </c>
    </row>
    <row r="1210" spans="1:48" ht="20.100000000000001" customHeight="1" x14ac:dyDescent="0.25">
      <c r="A1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0" s="39" t="str">
        <f>IF(NOTA[[#This Row],[ID_P]]="","",MATCH(NOTA[[#This Row],[ID_P]],[1]!B_MSK[N_ID],0))</f>
        <v/>
      </c>
      <c r="D1210" s="39" t="str">
        <f ca="1">IF(NOTA[[#This Row],[NAMA BARANG]]="","",INDEX(NOTA[ID],MATCH(,INDIRECT(ADDRESS(ROW(NOTA[ID]),COLUMN(NOTA[ID]))&amp;":"&amp;ADDRESS(ROW(),COLUMN(NOTA[ID]))),-1)))</f>
        <v/>
      </c>
      <c r="E1210" s="47"/>
      <c r="H1210" s="48"/>
      <c r="N1210" s="39"/>
      <c r="Q1210" s="43"/>
      <c r="R1210" s="49"/>
      <c r="S1210" s="50"/>
      <c r="U1210" s="51"/>
      <c r="V1210" s="46"/>
      <c r="W1210" s="51" t="str">
        <f>IF(NOTA[[#This Row],[HARGA/ CTN]]="",NOTA[[#This Row],[JUMLAH_H]],NOTA[[#This Row],[HARGA/ CTN]]*IF(NOTA[[#This Row],[C]]="",0,NOTA[[#This Row],[C]]))</f>
        <v/>
      </c>
      <c r="X1210" s="51" t="str">
        <f>IF(NOTA[[#This Row],[JUMLAH]]="","",NOTA[[#This Row],[JUMLAH]]*NOTA[[#This Row],[DISC 1]])</f>
        <v/>
      </c>
      <c r="Y1210" s="51" t="str">
        <f>IF(NOTA[[#This Row],[JUMLAH]]="","",(NOTA[[#This Row],[JUMLAH]]-NOTA[[#This Row],[DISC 1-]])*NOTA[[#This Row],[DISC 2]])</f>
        <v/>
      </c>
      <c r="Z1210" s="51" t="str">
        <f>IF(NOTA[[#This Row],[JUMLAH]]="","",NOTA[[#This Row],[DISC 1-]]+NOTA[[#This Row],[DISC 2-]])</f>
        <v/>
      </c>
      <c r="AA1210" s="51" t="str">
        <f>IF(NOTA[[#This Row],[JUMLAH]]="","",NOTA[[#This Row],[JUMLAH]]-NOTA[[#This Row],[DISC]])</f>
        <v/>
      </c>
      <c r="AB1210" s="51"/>
      <c r="AC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0" s="51" t="str">
        <f>IF(OR(NOTA[[#This Row],[QTY]]="",NOTA[[#This Row],[HARGA SATUAN]]="",),"",NOTA[[#This Row],[QTY]]*NOTA[[#This Row],[HARGA SATUAN]])</f>
        <v/>
      </c>
      <c r="AG1210" s="40" t="str">
        <f ca="1">IF(NOTA[ID_H]="","",INDEX(NOTA[TANGGAL],MATCH(,INDIRECT(ADDRESS(ROW(NOTA[TANGGAL]),COLUMN(NOTA[TANGGAL]))&amp;":"&amp;ADDRESS(ROW(),COLUMN(NOTA[TANGGAL]))),-1)))</f>
        <v/>
      </c>
      <c r="AH1210" s="42" t="str">
        <f ca="1">IF(NOTA[[#This Row],[NAMA BARANG]]="","",INDEX(NOTA[SUPPLIER],MATCH(,INDIRECT(ADDRESS(ROW(NOTA[ID]),COLUMN(NOTA[ID]))&amp;":"&amp;ADDRESS(ROW(),COLUMN(NOTA[ID]))),-1)))</f>
        <v/>
      </c>
      <c r="AI1210" s="42" t="str">
        <f ca="1">IF(NOTA[[#This Row],[ID_H]]="","",IF(NOTA[[#This Row],[FAKTUR]]="",INDIRECT(ADDRESS(ROW()-1,COLUMN())),NOTA[[#This Row],[FAKTUR]]))</f>
        <v/>
      </c>
      <c r="AJ1210" s="39" t="str">
        <f ca="1">IF(NOTA[[#This Row],[ID]]="","",COUNTIF(NOTA[ID_H],NOTA[[#This Row],[ID_H]]))</f>
        <v/>
      </c>
      <c r="AK1210" s="39" t="str">
        <f ca="1">IF(NOTA[[#This Row],[TGL.NOTA]]="",IF(NOTA[[#This Row],[SUPPLIER_H]]="","",AK1209),MONTH(NOTA[[#This Row],[TGL.NOTA]]))</f>
        <v/>
      </c>
      <c r="AL1210" s="39" t="str">
        <f>LOWER(SUBSTITUTE(SUBSTITUTE(SUBSTITUTE(SUBSTITUTE(SUBSTITUTE(SUBSTITUTE(SUBSTITUTE(SUBSTITUTE(SUBSTITUTE(NOTA[NAMA BARANG]," ",),".",""),"-",""),"(",""),")",""),",",""),"/",""),"""",""),"+",""))</f>
        <v/>
      </c>
      <c r="AM1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0" s="39" t="str">
        <f>IF(NOTA[[#This Row],[CONCAT4]]="","",_xlfn.IFNA(MATCH(NOTA[[#This Row],[CONCAT4]],[2]!RAW[CONCAT_H],0),FALSE))</f>
        <v/>
      </c>
      <c r="AQ1210" s="39" t="str">
        <f>IF(NOTA[[#This Row],[CONCAT1]]="","",MATCH(NOTA[[#This Row],[CONCAT1]],[3]!db[NB NOTA_C],0))</f>
        <v/>
      </c>
      <c r="AR1210" s="39" t="str">
        <f>IF(NOTA[[#This Row],[QTY/ CTN]]="","",TRUE)</f>
        <v/>
      </c>
      <c r="AS1210" s="39" t="str">
        <f ca="1">IF(NOTA[[#This Row],[ID_H]]="","",IF(NOTA[[#This Row],[Column3]]=TRUE,NOTA[[#This Row],[QTY/ CTN]],INDEX([3]!db[QTY/ CTN],NOTA[[#This Row],[//DB]])))</f>
        <v/>
      </c>
      <c r="AT1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0" s="39" t="str">
        <f ca="1">IF(NOTA[[#This Row],[ID_H]]="","",MATCH(NOTA[[#This Row],[NB NOTA_C_QTY]],[4]!db[NB NOTA_C_QTY+F],0))</f>
        <v/>
      </c>
      <c r="AV1210" s="55" t="str">
        <f ca="1">IF(NOTA[[#This Row],[NB NOTA_C_QTY]]="","",ROW()-2)</f>
        <v/>
      </c>
    </row>
    <row r="1211" spans="1:48" ht="20.100000000000001" customHeight="1" x14ac:dyDescent="0.25">
      <c r="A1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1" s="39" t="str">
        <f>IF(NOTA[[#This Row],[ID_P]]="","",MATCH(NOTA[[#This Row],[ID_P]],[1]!B_MSK[N_ID],0))</f>
        <v/>
      </c>
      <c r="D1211" s="39" t="str">
        <f ca="1">IF(NOTA[[#This Row],[NAMA BARANG]]="","",INDEX(NOTA[ID],MATCH(,INDIRECT(ADDRESS(ROW(NOTA[ID]),COLUMN(NOTA[ID]))&amp;":"&amp;ADDRESS(ROW(),COLUMN(NOTA[ID]))),-1)))</f>
        <v/>
      </c>
      <c r="E1211" s="47"/>
      <c r="H1211" s="48"/>
      <c r="N1211" s="39"/>
      <c r="Q1211" s="43"/>
      <c r="R1211" s="49"/>
      <c r="S1211" s="50"/>
      <c r="U1211" s="51"/>
      <c r="V1211" s="46"/>
      <c r="W1211" s="51" t="str">
        <f>IF(NOTA[[#This Row],[HARGA/ CTN]]="",NOTA[[#This Row],[JUMLAH_H]],NOTA[[#This Row],[HARGA/ CTN]]*IF(NOTA[[#This Row],[C]]="",0,NOTA[[#This Row],[C]]))</f>
        <v/>
      </c>
      <c r="X1211" s="51" t="str">
        <f>IF(NOTA[[#This Row],[JUMLAH]]="","",NOTA[[#This Row],[JUMLAH]]*NOTA[[#This Row],[DISC 1]])</f>
        <v/>
      </c>
      <c r="Y1211" s="51" t="str">
        <f>IF(NOTA[[#This Row],[JUMLAH]]="","",(NOTA[[#This Row],[JUMLAH]]-NOTA[[#This Row],[DISC 1-]])*NOTA[[#This Row],[DISC 2]])</f>
        <v/>
      </c>
      <c r="Z1211" s="51" t="str">
        <f>IF(NOTA[[#This Row],[JUMLAH]]="","",NOTA[[#This Row],[DISC 1-]]+NOTA[[#This Row],[DISC 2-]])</f>
        <v/>
      </c>
      <c r="AA1211" s="51" t="str">
        <f>IF(NOTA[[#This Row],[JUMLAH]]="","",NOTA[[#This Row],[JUMLAH]]-NOTA[[#This Row],[DISC]])</f>
        <v/>
      </c>
      <c r="AB1211" s="51"/>
      <c r="AC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1" s="51" t="str">
        <f>IF(OR(NOTA[[#This Row],[QTY]]="",NOTA[[#This Row],[HARGA SATUAN]]="",),"",NOTA[[#This Row],[QTY]]*NOTA[[#This Row],[HARGA SATUAN]])</f>
        <v/>
      </c>
      <c r="AG1211" s="40" t="str">
        <f ca="1">IF(NOTA[ID_H]="","",INDEX(NOTA[TANGGAL],MATCH(,INDIRECT(ADDRESS(ROW(NOTA[TANGGAL]),COLUMN(NOTA[TANGGAL]))&amp;":"&amp;ADDRESS(ROW(),COLUMN(NOTA[TANGGAL]))),-1)))</f>
        <v/>
      </c>
      <c r="AH1211" s="42" t="str">
        <f ca="1">IF(NOTA[[#This Row],[NAMA BARANG]]="","",INDEX(NOTA[SUPPLIER],MATCH(,INDIRECT(ADDRESS(ROW(NOTA[ID]),COLUMN(NOTA[ID]))&amp;":"&amp;ADDRESS(ROW(),COLUMN(NOTA[ID]))),-1)))</f>
        <v/>
      </c>
      <c r="AI1211" s="42" t="str">
        <f ca="1">IF(NOTA[[#This Row],[ID_H]]="","",IF(NOTA[[#This Row],[FAKTUR]]="",INDIRECT(ADDRESS(ROW()-1,COLUMN())),NOTA[[#This Row],[FAKTUR]]))</f>
        <v/>
      </c>
      <c r="AJ1211" s="39" t="str">
        <f ca="1">IF(NOTA[[#This Row],[ID]]="","",COUNTIF(NOTA[ID_H],NOTA[[#This Row],[ID_H]]))</f>
        <v/>
      </c>
      <c r="AK1211" s="39" t="str">
        <f ca="1">IF(NOTA[[#This Row],[TGL.NOTA]]="",IF(NOTA[[#This Row],[SUPPLIER_H]]="","",AK1210),MONTH(NOTA[[#This Row],[TGL.NOTA]]))</f>
        <v/>
      </c>
      <c r="AL1211" s="39" t="str">
        <f>LOWER(SUBSTITUTE(SUBSTITUTE(SUBSTITUTE(SUBSTITUTE(SUBSTITUTE(SUBSTITUTE(SUBSTITUTE(SUBSTITUTE(SUBSTITUTE(NOTA[NAMA BARANG]," ",),".",""),"-",""),"(",""),")",""),",",""),"/",""),"""",""),"+",""))</f>
        <v/>
      </c>
      <c r="AM1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1" s="39" t="str">
        <f>IF(NOTA[[#This Row],[CONCAT4]]="","",_xlfn.IFNA(MATCH(NOTA[[#This Row],[CONCAT4]],[2]!RAW[CONCAT_H],0),FALSE))</f>
        <v/>
      </c>
      <c r="AQ1211" s="39" t="str">
        <f>IF(NOTA[[#This Row],[CONCAT1]]="","",MATCH(NOTA[[#This Row],[CONCAT1]],[3]!db[NB NOTA_C],0))</f>
        <v/>
      </c>
      <c r="AR1211" s="39" t="str">
        <f>IF(NOTA[[#This Row],[QTY/ CTN]]="","",TRUE)</f>
        <v/>
      </c>
      <c r="AS1211" s="39" t="str">
        <f ca="1">IF(NOTA[[#This Row],[ID_H]]="","",IF(NOTA[[#This Row],[Column3]]=TRUE,NOTA[[#This Row],[QTY/ CTN]],INDEX([3]!db[QTY/ CTN],NOTA[[#This Row],[//DB]])))</f>
        <v/>
      </c>
      <c r="AT1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1" s="39" t="str">
        <f ca="1">IF(NOTA[[#This Row],[ID_H]]="","",MATCH(NOTA[[#This Row],[NB NOTA_C_QTY]],[4]!db[NB NOTA_C_QTY+F],0))</f>
        <v/>
      </c>
      <c r="AV1211" s="55" t="str">
        <f ca="1">IF(NOTA[[#This Row],[NB NOTA_C_QTY]]="","",ROW()-2)</f>
        <v/>
      </c>
    </row>
    <row r="1212" spans="1:48" ht="20.100000000000001" customHeight="1" x14ac:dyDescent="0.25">
      <c r="A1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2" s="39" t="str">
        <f>IF(NOTA[[#This Row],[ID_P]]="","",MATCH(NOTA[[#This Row],[ID_P]],[1]!B_MSK[N_ID],0))</f>
        <v/>
      </c>
      <c r="D1212" s="39" t="str">
        <f ca="1">IF(NOTA[[#This Row],[NAMA BARANG]]="","",INDEX(NOTA[ID],MATCH(,INDIRECT(ADDRESS(ROW(NOTA[ID]),COLUMN(NOTA[ID]))&amp;":"&amp;ADDRESS(ROW(),COLUMN(NOTA[ID]))),-1)))</f>
        <v/>
      </c>
      <c r="E1212" s="47"/>
      <c r="H1212" s="48"/>
      <c r="N1212" s="39"/>
      <c r="Q1212" s="43"/>
      <c r="R1212" s="49"/>
      <c r="S1212" s="50"/>
      <c r="U1212" s="51"/>
      <c r="V1212" s="46"/>
      <c r="W1212" s="51" t="str">
        <f>IF(NOTA[[#This Row],[HARGA/ CTN]]="",NOTA[[#This Row],[JUMLAH_H]],NOTA[[#This Row],[HARGA/ CTN]]*IF(NOTA[[#This Row],[C]]="",0,NOTA[[#This Row],[C]]))</f>
        <v/>
      </c>
      <c r="X1212" s="51" t="str">
        <f>IF(NOTA[[#This Row],[JUMLAH]]="","",NOTA[[#This Row],[JUMLAH]]*NOTA[[#This Row],[DISC 1]])</f>
        <v/>
      </c>
      <c r="Y1212" s="51" t="str">
        <f>IF(NOTA[[#This Row],[JUMLAH]]="","",(NOTA[[#This Row],[JUMLAH]]-NOTA[[#This Row],[DISC 1-]])*NOTA[[#This Row],[DISC 2]])</f>
        <v/>
      </c>
      <c r="Z1212" s="51" t="str">
        <f>IF(NOTA[[#This Row],[JUMLAH]]="","",NOTA[[#This Row],[DISC 1-]]+NOTA[[#This Row],[DISC 2-]])</f>
        <v/>
      </c>
      <c r="AA1212" s="51" t="str">
        <f>IF(NOTA[[#This Row],[JUMLAH]]="","",NOTA[[#This Row],[JUMLAH]]-NOTA[[#This Row],[DISC]])</f>
        <v/>
      </c>
      <c r="AB1212" s="51"/>
      <c r="AC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2" s="51" t="str">
        <f>IF(OR(NOTA[[#This Row],[QTY]]="",NOTA[[#This Row],[HARGA SATUAN]]="",),"",NOTA[[#This Row],[QTY]]*NOTA[[#This Row],[HARGA SATUAN]])</f>
        <v/>
      </c>
      <c r="AG1212" s="40" t="str">
        <f ca="1">IF(NOTA[ID_H]="","",INDEX(NOTA[TANGGAL],MATCH(,INDIRECT(ADDRESS(ROW(NOTA[TANGGAL]),COLUMN(NOTA[TANGGAL]))&amp;":"&amp;ADDRESS(ROW(),COLUMN(NOTA[TANGGAL]))),-1)))</f>
        <v/>
      </c>
      <c r="AH1212" s="42" t="str">
        <f ca="1">IF(NOTA[[#This Row],[NAMA BARANG]]="","",INDEX(NOTA[SUPPLIER],MATCH(,INDIRECT(ADDRESS(ROW(NOTA[ID]),COLUMN(NOTA[ID]))&amp;":"&amp;ADDRESS(ROW(),COLUMN(NOTA[ID]))),-1)))</f>
        <v/>
      </c>
      <c r="AI1212" s="42" t="str">
        <f ca="1">IF(NOTA[[#This Row],[ID_H]]="","",IF(NOTA[[#This Row],[FAKTUR]]="",INDIRECT(ADDRESS(ROW()-1,COLUMN())),NOTA[[#This Row],[FAKTUR]]))</f>
        <v/>
      </c>
      <c r="AJ1212" s="39" t="str">
        <f ca="1">IF(NOTA[[#This Row],[ID]]="","",COUNTIF(NOTA[ID_H],NOTA[[#This Row],[ID_H]]))</f>
        <v/>
      </c>
      <c r="AK1212" s="39" t="str">
        <f ca="1">IF(NOTA[[#This Row],[TGL.NOTA]]="",IF(NOTA[[#This Row],[SUPPLIER_H]]="","",AK1211),MONTH(NOTA[[#This Row],[TGL.NOTA]]))</f>
        <v/>
      </c>
      <c r="AL1212" s="39" t="str">
        <f>LOWER(SUBSTITUTE(SUBSTITUTE(SUBSTITUTE(SUBSTITUTE(SUBSTITUTE(SUBSTITUTE(SUBSTITUTE(SUBSTITUTE(SUBSTITUTE(NOTA[NAMA BARANG]," ",),".",""),"-",""),"(",""),")",""),",",""),"/",""),"""",""),"+",""))</f>
        <v/>
      </c>
      <c r="AM1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2" s="39" t="str">
        <f>IF(NOTA[[#This Row],[CONCAT4]]="","",_xlfn.IFNA(MATCH(NOTA[[#This Row],[CONCAT4]],[2]!RAW[CONCAT_H],0),FALSE))</f>
        <v/>
      </c>
      <c r="AQ1212" s="39" t="str">
        <f>IF(NOTA[[#This Row],[CONCAT1]]="","",MATCH(NOTA[[#This Row],[CONCAT1]],[3]!db[NB NOTA_C],0))</f>
        <v/>
      </c>
      <c r="AR1212" s="39" t="str">
        <f>IF(NOTA[[#This Row],[QTY/ CTN]]="","",TRUE)</f>
        <v/>
      </c>
      <c r="AS1212" s="39" t="str">
        <f ca="1">IF(NOTA[[#This Row],[ID_H]]="","",IF(NOTA[[#This Row],[Column3]]=TRUE,NOTA[[#This Row],[QTY/ CTN]],INDEX([3]!db[QTY/ CTN],NOTA[[#This Row],[//DB]])))</f>
        <v/>
      </c>
      <c r="AT1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2" s="39" t="str">
        <f ca="1">IF(NOTA[[#This Row],[ID_H]]="","",MATCH(NOTA[[#This Row],[NB NOTA_C_QTY]],[4]!db[NB NOTA_C_QTY+F],0))</f>
        <v/>
      </c>
      <c r="AV1212" s="55" t="str">
        <f ca="1">IF(NOTA[[#This Row],[NB NOTA_C_QTY]]="","",ROW()-2)</f>
        <v/>
      </c>
    </row>
    <row r="1213" spans="1:48" ht="20.100000000000001" customHeight="1" x14ac:dyDescent="0.25">
      <c r="A1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3" s="39" t="str">
        <f>IF(NOTA[[#This Row],[ID_P]]="","",MATCH(NOTA[[#This Row],[ID_P]],[1]!B_MSK[N_ID],0))</f>
        <v/>
      </c>
      <c r="D1213" s="39" t="str">
        <f ca="1">IF(NOTA[[#This Row],[NAMA BARANG]]="","",INDEX(NOTA[ID],MATCH(,INDIRECT(ADDRESS(ROW(NOTA[ID]),COLUMN(NOTA[ID]))&amp;":"&amp;ADDRESS(ROW(),COLUMN(NOTA[ID]))),-1)))</f>
        <v/>
      </c>
      <c r="E1213" s="47"/>
      <c r="H1213" s="48"/>
      <c r="N1213" s="39"/>
      <c r="Q1213" s="43"/>
      <c r="R1213" s="49"/>
      <c r="S1213" s="50"/>
      <c r="U1213" s="51"/>
      <c r="V1213" s="46"/>
      <c r="W1213" s="51" t="str">
        <f>IF(NOTA[[#This Row],[HARGA/ CTN]]="",NOTA[[#This Row],[JUMLAH_H]],NOTA[[#This Row],[HARGA/ CTN]]*IF(NOTA[[#This Row],[C]]="",0,NOTA[[#This Row],[C]]))</f>
        <v/>
      </c>
      <c r="X1213" s="51" t="str">
        <f>IF(NOTA[[#This Row],[JUMLAH]]="","",NOTA[[#This Row],[JUMLAH]]*NOTA[[#This Row],[DISC 1]])</f>
        <v/>
      </c>
      <c r="Y1213" s="51" t="str">
        <f>IF(NOTA[[#This Row],[JUMLAH]]="","",(NOTA[[#This Row],[JUMLAH]]-NOTA[[#This Row],[DISC 1-]])*NOTA[[#This Row],[DISC 2]])</f>
        <v/>
      </c>
      <c r="Z1213" s="51" t="str">
        <f>IF(NOTA[[#This Row],[JUMLAH]]="","",NOTA[[#This Row],[DISC 1-]]+NOTA[[#This Row],[DISC 2-]])</f>
        <v/>
      </c>
      <c r="AA1213" s="51" t="str">
        <f>IF(NOTA[[#This Row],[JUMLAH]]="","",NOTA[[#This Row],[JUMLAH]]-NOTA[[#This Row],[DISC]])</f>
        <v/>
      </c>
      <c r="AB1213" s="51"/>
      <c r="AC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3" s="51" t="str">
        <f>IF(OR(NOTA[[#This Row],[QTY]]="",NOTA[[#This Row],[HARGA SATUAN]]="",),"",NOTA[[#This Row],[QTY]]*NOTA[[#This Row],[HARGA SATUAN]])</f>
        <v/>
      </c>
      <c r="AG1213" s="40" t="str">
        <f ca="1">IF(NOTA[ID_H]="","",INDEX(NOTA[TANGGAL],MATCH(,INDIRECT(ADDRESS(ROW(NOTA[TANGGAL]),COLUMN(NOTA[TANGGAL]))&amp;":"&amp;ADDRESS(ROW(),COLUMN(NOTA[TANGGAL]))),-1)))</f>
        <v/>
      </c>
      <c r="AH1213" s="42" t="str">
        <f ca="1">IF(NOTA[[#This Row],[NAMA BARANG]]="","",INDEX(NOTA[SUPPLIER],MATCH(,INDIRECT(ADDRESS(ROW(NOTA[ID]),COLUMN(NOTA[ID]))&amp;":"&amp;ADDRESS(ROW(),COLUMN(NOTA[ID]))),-1)))</f>
        <v/>
      </c>
      <c r="AI1213" s="42" t="str">
        <f ca="1">IF(NOTA[[#This Row],[ID_H]]="","",IF(NOTA[[#This Row],[FAKTUR]]="",INDIRECT(ADDRESS(ROW()-1,COLUMN())),NOTA[[#This Row],[FAKTUR]]))</f>
        <v/>
      </c>
      <c r="AJ1213" s="39" t="str">
        <f ca="1">IF(NOTA[[#This Row],[ID]]="","",COUNTIF(NOTA[ID_H],NOTA[[#This Row],[ID_H]]))</f>
        <v/>
      </c>
      <c r="AK1213" s="39" t="str">
        <f ca="1">IF(NOTA[[#This Row],[TGL.NOTA]]="",IF(NOTA[[#This Row],[SUPPLIER_H]]="","",AK1212),MONTH(NOTA[[#This Row],[TGL.NOTA]]))</f>
        <v/>
      </c>
      <c r="AL1213" s="39" t="str">
        <f>LOWER(SUBSTITUTE(SUBSTITUTE(SUBSTITUTE(SUBSTITUTE(SUBSTITUTE(SUBSTITUTE(SUBSTITUTE(SUBSTITUTE(SUBSTITUTE(NOTA[NAMA BARANG]," ",),".",""),"-",""),"(",""),")",""),",",""),"/",""),"""",""),"+",""))</f>
        <v/>
      </c>
      <c r="AM1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3" s="39" t="str">
        <f>IF(NOTA[[#This Row],[CONCAT4]]="","",_xlfn.IFNA(MATCH(NOTA[[#This Row],[CONCAT4]],[2]!RAW[CONCAT_H],0),FALSE))</f>
        <v/>
      </c>
      <c r="AQ1213" s="39" t="str">
        <f>IF(NOTA[[#This Row],[CONCAT1]]="","",MATCH(NOTA[[#This Row],[CONCAT1]],[3]!db[NB NOTA_C],0))</f>
        <v/>
      </c>
      <c r="AR1213" s="39" t="str">
        <f>IF(NOTA[[#This Row],[QTY/ CTN]]="","",TRUE)</f>
        <v/>
      </c>
      <c r="AS1213" s="39" t="str">
        <f ca="1">IF(NOTA[[#This Row],[ID_H]]="","",IF(NOTA[[#This Row],[Column3]]=TRUE,NOTA[[#This Row],[QTY/ CTN]],INDEX([3]!db[QTY/ CTN],NOTA[[#This Row],[//DB]])))</f>
        <v/>
      </c>
      <c r="AT1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3" s="39" t="str">
        <f ca="1">IF(NOTA[[#This Row],[ID_H]]="","",MATCH(NOTA[[#This Row],[NB NOTA_C_QTY]],[4]!db[NB NOTA_C_QTY+F],0))</f>
        <v/>
      </c>
      <c r="AV1213" s="55" t="str">
        <f ca="1">IF(NOTA[[#This Row],[NB NOTA_C_QTY]]="","",ROW()-2)</f>
        <v/>
      </c>
    </row>
    <row r="1214" spans="1:48" ht="20.100000000000001" customHeight="1" x14ac:dyDescent="0.25">
      <c r="A12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4" s="39" t="str">
        <f>IF(NOTA[[#This Row],[ID_P]]="","",MATCH(NOTA[[#This Row],[ID_P]],[1]!B_MSK[N_ID],0))</f>
        <v/>
      </c>
      <c r="D1214" s="39" t="str">
        <f ca="1">IF(NOTA[[#This Row],[NAMA BARANG]]="","",INDEX(NOTA[ID],MATCH(,INDIRECT(ADDRESS(ROW(NOTA[ID]),COLUMN(NOTA[ID]))&amp;":"&amp;ADDRESS(ROW(),COLUMN(NOTA[ID]))),-1)))</f>
        <v/>
      </c>
      <c r="E1214" s="47"/>
      <c r="H1214" s="48"/>
      <c r="N1214" s="39"/>
      <c r="Q1214" s="43"/>
      <c r="R1214" s="49"/>
      <c r="S1214" s="50"/>
      <c r="U1214" s="51"/>
      <c r="V1214" s="46"/>
      <c r="W1214" s="51" t="str">
        <f>IF(NOTA[[#This Row],[HARGA/ CTN]]="",NOTA[[#This Row],[JUMLAH_H]],NOTA[[#This Row],[HARGA/ CTN]]*IF(NOTA[[#This Row],[C]]="",0,NOTA[[#This Row],[C]]))</f>
        <v/>
      </c>
      <c r="X1214" s="51" t="str">
        <f>IF(NOTA[[#This Row],[JUMLAH]]="","",NOTA[[#This Row],[JUMLAH]]*NOTA[[#This Row],[DISC 1]])</f>
        <v/>
      </c>
      <c r="Y1214" s="51" t="str">
        <f>IF(NOTA[[#This Row],[JUMLAH]]="","",(NOTA[[#This Row],[JUMLAH]]-NOTA[[#This Row],[DISC 1-]])*NOTA[[#This Row],[DISC 2]])</f>
        <v/>
      </c>
      <c r="Z1214" s="51" t="str">
        <f>IF(NOTA[[#This Row],[JUMLAH]]="","",NOTA[[#This Row],[DISC 1-]]+NOTA[[#This Row],[DISC 2-]])</f>
        <v/>
      </c>
      <c r="AA1214" s="51" t="str">
        <f>IF(NOTA[[#This Row],[JUMLAH]]="","",NOTA[[#This Row],[JUMLAH]]-NOTA[[#This Row],[DISC]])</f>
        <v/>
      </c>
      <c r="AB1214" s="51"/>
      <c r="AC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4" s="51" t="str">
        <f>IF(OR(NOTA[[#This Row],[QTY]]="",NOTA[[#This Row],[HARGA SATUAN]]="",),"",NOTA[[#This Row],[QTY]]*NOTA[[#This Row],[HARGA SATUAN]])</f>
        <v/>
      </c>
      <c r="AG1214" s="40" t="str">
        <f ca="1">IF(NOTA[ID_H]="","",INDEX(NOTA[TANGGAL],MATCH(,INDIRECT(ADDRESS(ROW(NOTA[TANGGAL]),COLUMN(NOTA[TANGGAL]))&amp;":"&amp;ADDRESS(ROW(),COLUMN(NOTA[TANGGAL]))),-1)))</f>
        <v/>
      </c>
      <c r="AH1214" s="42" t="str">
        <f ca="1">IF(NOTA[[#This Row],[NAMA BARANG]]="","",INDEX(NOTA[SUPPLIER],MATCH(,INDIRECT(ADDRESS(ROW(NOTA[ID]),COLUMN(NOTA[ID]))&amp;":"&amp;ADDRESS(ROW(),COLUMN(NOTA[ID]))),-1)))</f>
        <v/>
      </c>
      <c r="AI1214" s="42" t="str">
        <f ca="1">IF(NOTA[[#This Row],[ID_H]]="","",IF(NOTA[[#This Row],[FAKTUR]]="",INDIRECT(ADDRESS(ROW()-1,COLUMN())),NOTA[[#This Row],[FAKTUR]]))</f>
        <v/>
      </c>
      <c r="AJ1214" s="39" t="str">
        <f ca="1">IF(NOTA[[#This Row],[ID]]="","",COUNTIF(NOTA[ID_H],NOTA[[#This Row],[ID_H]]))</f>
        <v/>
      </c>
      <c r="AK1214" s="39" t="str">
        <f ca="1">IF(NOTA[[#This Row],[TGL.NOTA]]="",IF(NOTA[[#This Row],[SUPPLIER_H]]="","",AK1213),MONTH(NOTA[[#This Row],[TGL.NOTA]]))</f>
        <v/>
      </c>
      <c r="AL1214" s="39" t="str">
        <f>LOWER(SUBSTITUTE(SUBSTITUTE(SUBSTITUTE(SUBSTITUTE(SUBSTITUTE(SUBSTITUTE(SUBSTITUTE(SUBSTITUTE(SUBSTITUTE(NOTA[NAMA BARANG]," ",),".",""),"-",""),"(",""),")",""),",",""),"/",""),"""",""),"+",""))</f>
        <v/>
      </c>
      <c r="AM1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4" s="39" t="str">
        <f>IF(NOTA[[#This Row],[CONCAT4]]="","",_xlfn.IFNA(MATCH(NOTA[[#This Row],[CONCAT4]],[2]!RAW[CONCAT_H],0),FALSE))</f>
        <v/>
      </c>
      <c r="AQ1214" s="39" t="str">
        <f>IF(NOTA[[#This Row],[CONCAT1]]="","",MATCH(NOTA[[#This Row],[CONCAT1]],[3]!db[NB NOTA_C],0))</f>
        <v/>
      </c>
      <c r="AR1214" s="39" t="str">
        <f>IF(NOTA[[#This Row],[QTY/ CTN]]="","",TRUE)</f>
        <v/>
      </c>
      <c r="AS1214" s="39" t="str">
        <f ca="1">IF(NOTA[[#This Row],[ID_H]]="","",IF(NOTA[[#This Row],[Column3]]=TRUE,NOTA[[#This Row],[QTY/ CTN]],INDEX([3]!db[QTY/ CTN],NOTA[[#This Row],[//DB]])))</f>
        <v/>
      </c>
      <c r="AT1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4" s="39" t="str">
        <f ca="1">IF(NOTA[[#This Row],[ID_H]]="","",MATCH(NOTA[[#This Row],[NB NOTA_C_QTY]],[4]!db[NB NOTA_C_QTY+F],0))</f>
        <v/>
      </c>
      <c r="AV1214" s="55" t="str">
        <f ca="1">IF(NOTA[[#This Row],[NB NOTA_C_QTY]]="","",ROW()-2)</f>
        <v/>
      </c>
    </row>
    <row r="1215" spans="1:48" ht="20.100000000000001" customHeight="1" x14ac:dyDescent="0.25">
      <c r="A1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5" s="39" t="str">
        <f>IF(NOTA[[#This Row],[ID_P]]="","",MATCH(NOTA[[#This Row],[ID_P]],[1]!B_MSK[N_ID],0))</f>
        <v/>
      </c>
      <c r="D1215" s="39" t="str">
        <f ca="1">IF(NOTA[[#This Row],[NAMA BARANG]]="","",INDEX(NOTA[ID],MATCH(,INDIRECT(ADDRESS(ROW(NOTA[ID]),COLUMN(NOTA[ID]))&amp;":"&amp;ADDRESS(ROW(),COLUMN(NOTA[ID]))),-1)))</f>
        <v/>
      </c>
      <c r="E1215" s="47"/>
      <c r="H1215" s="48"/>
      <c r="N1215" s="39"/>
      <c r="Q1215" s="43"/>
      <c r="R1215" s="49"/>
      <c r="S1215" s="50"/>
      <c r="U1215" s="51"/>
      <c r="V1215" s="46"/>
      <c r="W1215" s="51" t="str">
        <f>IF(NOTA[[#This Row],[HARGA/ CTN]]="",NOTA[[#This Row],[JUMLAH_H]],NOTA[[#This Row],[HARGA/ CTN]]*IF(NOTA[[#This Row],[C]]="",0,NOTA[[#This Row],[C]]))</f>
        <v/>
      </c>
      <c r="X1215" s="51" t="str">
        <f>IF(NOTA[[#This Row],[JUMLAH]]="","",NOTA[[#This Row],[JUMLAH]]*NOTA[[#This Row],[DISC 1]])</f>
        <v/>
      </c>
      <c r="Y1215" s="51" t="str">
        <f>IF(NOTA[[#This Row],[JUMLAH]]="","",(NOTA[[#This Row],[JUMLAH]]-NOTA[[#This Row],[DISC 1-]])*NOTA[[#This Row],[DISC 2]])</f>
        <v/>
      </c>
      <c r="Z1215" s="51" t="str">
        <f>IF(NOTA[[#This Row],[JUMLAH]]="","",NOTA[[#This Row],[DISC 1-]]+NOTA[[#This Row],[DISC 2-]])</f>
        <v/>
      </c>
      <c r="AA1215" s="51" t="str">
        <f>IF(NOTA[[#This Row],[JUMLAH]]="","",NOTA[[#This Row],[JUMLAH]]-NOTA[[#This Row],[DISC]])</f>
        <v/>
      </c>
      <c r="AB1215" s="51"/>
      <c r="AC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5" s="51" t="str">
        <f>IF(OR(NOTA[[#This Row],[QTY]]="",NOTA[[#This Row],[HARGA SATUAN]]="",),"",NOTA[[#This Row],[QTY]]*NOTA[[#This Row],[HARGA SATUAN]])</f>
        <v/>
      </c>
      <c r="AG1215" s="40" t="str">
        <f ca="1">IF(NOTA[ID_H]="","",INDEX(NOTA[TANGGAL],MATCH(,INDIRECT(ADDRESS(ROW(NOTA[TANGGAL]),COLUMN(NOTA[TANGGAL]))&amp;":"&amp;ADDRESS(ROW(),COLUMN(NOTA[TANGGAL]))),-1)))</f>
        <v/>
      </c>
      <c r="AH1215" s="42" t="str">
        <f ca="1">IF(NOTA[[#This Row],[NAMA BARANG]]="","",INDEX(NOTA[SUPPLIER],MATCH(,INDIRECT(ADDRESS(ROW(NOTA[ID]),COLUMN(NOTA[ID]))&amp;":"&amp;ADDRESS(ROW(),COLUMN(NOTA[ID]))),-1)))</f>
        <v/>
      </c>
      <c r="AI1215" s="42" t="str">
        <f ca="1">IF(NOTA[[#This Row],[ID_H]]="","",IF(NOTA[[#This Row],[FAKTUR]]="",INDIRECT(ADDRESS(ROW()-1,COLUMN())),NOTA[[#This Row],[FAKTUR]]))</f>
        <v/>
      </c>
      <c r="AJ1215" s="39" t="str">
        <f ca="1">IF(NOTA[[#This Row],[ID]]="","",COUNTIF(NOTA[ID_H],NOTA[[#This Row],[ID_H]]))</f>
        <v/>
      </c>
      <c r="AK1215" s="39" t="str">
        <f ca="1">IF(NOTA[[#This Row],[TGL.NOTA]]="",IF(NOTA[[#This Row],[SUPPLIER_H]]="","",AK1214),MONTH(NOTA[[#This Row],[TGL.NOTA]]))</f>
        <v/>
      </c>
      <c r="AL1215" s="39" t="str">
        <f>LOWER(SUBSTITUTE(SUBSTITUTE(SUBSTITUTE(SUBSTITUTE(SUBSTITUTE(SUBSTITUTE(SUBSTITUTE(SUBSTITUTE(SUBSTITUTE(NOTA[NAMA BARANG]," ",),".",""),"-",""),"(",""),")",""),",",""),"/",""),"""",""),"+",""))</f>
        <v/>
      </c>
      <c r="AM1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5" s="39" t="str">
        <f>IF(NOTA[[#This Row],[CONCAT4]]="","",_xlfn.IFNA(MATCH(NOTA[[#This Row],[CONCAT4]],[2]!RAW[CONCAT_H],0),FALSE))</f>
        <v/>
      </c>
      <c r="AQ1215" s="39" t="str">
        <f>IF(NOTA[[#This Row],[CONCAT1]]="","",MATCH(NOTA[[#This Row],[CONCAT1]],[3]!db[NB NOTA_C],0))</f>
        <v/>
      </c>
      <c r="AR1215" s="39" t="str">
        <f>IF(NOTA[[#This Row],[QTY/ CTN]]="","",TRUE)</f>
        <v/>
      </c>
      <c r="AS1215" s="39" t="str">
        <f ca="1">IF(NOTA[[#This Row],[ID_H]]="","",IF(NOTA[[#This Row],[Column3]]=TRUE,NOTA[[#This Row],[QTY/ CTN]],INDEX([3]!db[QTY/ CTN],NOTA[[#This Row],[//DB]])))</f>
        <v/>
      </c>
      <c r="AT1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5" s="39" t="str">
        <f ca="1">IF(NOTA[[#This Row],[ID_H]]="","",MATCH(NOTA[[#This Row],[NB NOTA_C_QTY]],[4]!db[NB NOTA_C_QTY+F],0))</f>
        <v/>
      </c>
      <c r="AV1215" s="55" t="str">
        <f ca="1">IF(NOTA[[#This Row],[NB NOTA_C_QTY]]="","",ROW()-2)</f>
        <v/>
      </c>
    </row>
    <row r="1216" spans="1:48" ht="20.100000000000001" customHeight="1" x14ac:dyDescent="0.25">
      <c r="A12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6" s="39" t="str">
        <f>IF(NOTA[[#This Row],[ID_P]]="","",MATCH(NOTA[[#This Row],[ID_P]],[1]!B_MSK[N_ID],0))</f>
        <v/>
      </c>
      <c r="D1216" s="39" t="str">
        <f ca="1">IF(NOTA[[#This Row],[NAMA BARANG]]="","",INDEX(NOTA[ID],MATCH(,INDIRECT(ADDRESS(ROW(NOTA[ID]),COLUMN(NOTA[ID]))&amp;":"&amp;ADDRESS(ROW(),COLUMN(NOTA[ID]))),-1)))</f>
        <v/>
      </c>
      <c r="E1216" s="47"/>
      <c r="H1216" s="48"/>
      <c r="N1216" s="39"/>
      <c r="Q1216" s="43"/>
      <c r="R1216" s="49"/>
      <c r="S1216" s="50"/>
      <c r="U1216" s="51"/>
      <c r="V1216" s="46"/>
      <c r="W1216" s="51" t="str">
        <f>IF(NOTA[[#This Row],[HARGA/ CTN]]="",NOTA[[#This Row],[JUMLAH_H]],NOTA[[#This Row],[HARGA/ CTN]]*IF(NOTA[[#This Row],[C]]="",0,NOTA[[#This Row],[C]]))</f>
        <v/>
      </c>
      <c r="X1216" s="51" t="str">
        <f>IF(NOTA[[#This Row],[JUMLAH]]="","",NOTA[[#This Row],[JUMLAH]]*NOTA[[#This Row],[DISC 1]])</f>
        <v/>
      </c>
      <c r="Y1216" s="51" t="str">
        <f>IF(NOTA[[#This Row],[JUMLAH]]="","",(NOTA[[#This Row],[JUMLAH]]-NOTA[[#This Row],[DISC 1-]])*NOTA[[#This Row],[DISC 2]])</f>
        <v/>
      </c>
      <c r="Z1216" s="51" t="str">
        <f>IF(NOTA[[#This Row],[JUMLAH]]="","",NOTA[[#This Row],[DISC 1-]]+NOTA[[#This Row],[DISC 2-]])</f>
        <v/>
      </c>
      <c r="AA1216" s="51" t="str">
        <f>IF(NOTA[[#This Row],[JUMLAH]]="","",NOTA[[#This Row],[JUMLAH]]-NOTA[[#This Row],[DISC]])</f>
        <v/>
      </c>
      <c r="AB1216" s="51"/>
      <c r="AC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6" s="51" t="str">
        <f>IF(OR(NOTA[[#This Row],[QTY]]="",NOTA[[#This Row],[HARGA SATUAN]]="",),"",NOTA[[#This Row],[QTY]]*NOTA[[#This Row],[HARGA SATUAN]])</f>
        <v/>
      </c>
      <c r="AG1216" s="40" t="str">
        <f ca="1">IF(NOTA[ID_H]="","",INDEX(NOTA[TANGGAL],MATCH(,INDIRECT(ADDRESS(ROW(NOTA[TANGGAL]),COLUMN(NOTA[TANGGAL]))&amp;":"&amp;ADDRESS(ROW(),COLUMN(NOTA[TANGGAL]))),-1)))</f>
        <v/>
      </c>
      <c r="AH1216" s="42" t="str">
        <f ca="1">IF(NOTA[[#This Row],[NAMA BARANG]]="","",INDEX(NOTA[SUPPLIER],MATCH(,INDIRECT(ADDRESS(ROW(NOTA[ID]),COLUMN(NOTA[ID]))&amp;":"&amp;ADDRESS(ROW(),COLUMN(NOTA[ID]))),-1)))</f>
        <v/>
      </c>
      <c r="AI1216" s="42" t="str">
        <f ca="1">IF(NOTA[[#This Row],[ID_H]]="","",IF(NOTA[[#This Row],[FAKTUR]]="",INDIRECT(ADDRESS(ROW()-1,COLUMN())),NOTA[[#This Row],[FAKTUR]]))</f>
        <v/>
      </c>
      <c r="AJ1216" s="39" t="str">
        <f ca="1">IF(NOTA[[#This Row],[ID]]="","",COUNTIF(NOTA[ID_H],NOTA[[#This Row],[ID_H]]))</f>
        <v/>
      </c>
      <c r="AK1216" s="39" t="str">
        <f ca="1">IF(NOTA[[#This Row],[TGL.NOTA]]="",IF(NOTA[[#This Row],[SUPPLIER_H]]="","",AK1215),MONTH(NOTA[[#This Row],[TGL.NOTA]]))</f>
        <v/>
      </c>
      <c r="AL1216" s="39" t="str">
        <f>LOWER(SUBSTITUTE(SUBSTITUTE(SUBSTITUTE(SUBSTITUTE(SUBSTITUTE(SUBSTITUTE(SUBSTITUTE(SUBSTITUTE(SUBSTITUTE(NOTA[NAMA BARANG]," ",),".",""),"-",""),"(",""),")",""),",",""),"/",""),"""",""),"+",""))</f>
        <v/>
      </c>
      <c r="AM1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6" s="39" t="str">
        <f>IF(NOTA[[#This Row],[CONCAT4]]="","",_xlfn.IFNA(MATCH(NOTA[[#This Row],[CONCAT4]],[2]!RAW[CONCAT_H],0),FALSE))</f>
        <v/>
      </c>
      <c r="AQ1216" s="39" t="str">
        <f>IF(NOTA[[#This Row],[CONCAT1]]="","",MATCH(NOTA[[#This Row],[CONCAT1]],[3]!db[NB NOTA_C],0))</f>
        <v/>
      </c>
      <c r="AR1216" s="39" t="str">
        <f>IF(NOTA[[#This Row],[QTY/ CTN]]="","",TRUE)</f>
        <v/>
      </c>
      <c r="AS1216" s="39" t="str">
        <f ca="1">IF(NOTA[[#This Row],[ID_H]]="","",IF(NOTA[[#This Row],[Column3]]=TRUE,NOTA[[#This Row],[QTY/ CTN]],INDEX([3]!db[QTY/ CTN],NOTA[[#This Row],[//DB]])))</f>
        <v/>
      </c>
      <c r="AT1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6" s="39" t="str">
        <f ca="1">IF(NOTA[[#This Row],[ID_H]]="","",MATCH(NOTA[[#This Row],[NB NOTA_C_QTY]],[4]!db[NB NOTA_C_QTY+F],0))</f>
        <v/>
      </c>
      <c r="AV1216" s="55" t="str">
        <f ca="1">IF(NOTA[[#This Row],[NB NOTA_C_QTY]]="","",ROW()-2)</f>
        <v/>
      </c>
    </row>
    <row r="1217" spans="1:48" ht="20.100000000000001" customHeight="1" x14ac:dyDescent="0.25">
      <c r="A1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7" s="39" t="str">
        <f>IF(NOTA[[#This Row],[ID_P]]="","",MATCH(NOTA[[#This Row],[ID_P]],[1]!B_MSK[N_ID],0))</f>
        <v/>
      </c>
      <c r="D1217" s="39" t="str">
        <f ca="1">IF(NOTA[[#This Row],[NAMA BARANG]]="","",INDEX(NOTA[ID],MATCH(,INDIRECT(ADDRESS(ROW(NOTA[ID]),COLUMN(NOTA[ID]))&amp;":"&amp;ADDRESS(ROW(),COLUMN(NOTA[ID]))),-1)))</f>
        <v/>
      </c>
      <c r="E1217" s="47"/>
      <c r="H1217" s="48"/>
      <c r="N1217" s="39"/>
      <c r="Q1217" s="43"/>
      <c r="R1217" s="49"/>
      <c r="S1217" s="50"/>
      <c r="U1217" s="51"/>
      <c r="V1217" s="46"/>
      <c r="W1217" s="51" t="str">
        <f>IF(NOTA[[#This Row],[HARGA/ CTN]]="",NOTA[[#This Row],[JUMLAH_H]],NOTA[[#This Row],[HARGA/ CTN]]*IF(NOTA[[#This Row],[C]]="",0,NOTA[[#This Row],[C]]))</f>
        <v/>
      </c>
      <c r="X1217" s="51" t="str">
        <f>IF(NOTA[[#This Row],[JUMLAH]]="","",NOTA[[#This Row],[JUMLAH]]*NOTA[[#This Row],[DISC 1]])</f>
        <v/>
      </c>
      <c r="Y1217" s="51" t="str">
        <f>IF(NOTA[[#This Row],[JUMLAH]]="","",(NOTA[[#This Row],[JUMLAH]]-NOTA[[#This Row],[DISC 1-]])*NOTA[[#This Row],[DISC 2]])</f>
        <v/>
      </c>
      <c r="Z1217" s="51" t="str">
        <f>IF(NOTA[[#This Row],[JUMLAH]]="","",NOTA[[#This Row],[DISC 1-]]+NOTA[[#This Row],[DISC 2-]])</f>
        <v/>
      </c>
      <c r="AA1217" s="51" t="str">
        <f>IF(NOTA[[#This Row],[JUMLAH]]="","",NOTA[[#This Row],[JUMLAH]]-NOTA[[#This Row],[DISC]])</f>
        <v/>
      </c>
      <c r="AB1217" s="51"/>
      <c r="AC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7" s="51" t="str">
        <f>IF(OR(NOTA[[#This Row],[QTY]]="",NOTA[[#This Row],[HARGA SATUAN]]="",),"",NOTA[[#This Row],[QTY]]*NOTA[[#This Row],[HARGA SATUAN]])</f>
        <v/>
      </c>
      <c r="AG1217" s="40" t="str">
        <f ca="1">IF(NOTA[ID_H]="","",INDEX(NOTA[TANGGAL],MATCH(,INDIRECT(ADDRESS(ROW(NOTA[TANGGAL]),COLUMN(NOTA[TANGGAL]))&amp;":"&amp;ADDRESS(ROW(),COLUMN(NOTA[TANGGAL]))),-1)))</f>
        <v/>
      </c>
      <c r="AH1217" s="42" t="str">
        <f ca="1">IF(NOTA[[#This Row],[NAMA BARANG]]="","",INDEX(NOTA[SUPPLIER],MATCH(,INDIRECT(ADDRESS(ROW(NOTA[ID]),COLUMN(NOTA[ID]))&amp;":"&amp;ADDRESS(ROW(),COLUMN(NOTA[ID]))),-1)))</f>
        <v/>
      </c>
      <c r="AI1217" s="42" t="str">
        <f ca="1">IF(NOTA[[#This Row],[ID_H]]="","",IF(NOTA[[#This Row],[FAKTUR]]="",INDIRECT(ADDRESS(ROW()-1,COLUMN())),NOTA[[#This Row],[FAKTUR]]))</f>
        <v/>
      </c>
      <c r="AJ1217" s="39" t="str">
        <f ca="1">IF(NOTA[[#This Row],[ID]]="","",COUNTIF(NOTA[ID_H],NOTA[[#This Row],[ID_H]]))</f>
        <v/>
      </c>
      <c r="AK1217" s="39" t="str">
        <f ca="1">IF(NOTA[[#This Row],[TGL.NOTA]]="",IF(NOTA[[#This Row],[SUPPLIER_H]]="","",AK1216),MONTH(NOTA[[#This Row],[TGL.NOTA]]))</f>
        <v/>
      </c>
      <c r="AL1217" s="39" t="str">
        <f>LOWER(SUBSTITUTE(SUBSTITUTE(SUBSTITUTE(SUBSTITUTE(SUBSTITUTE(SUBSTITUTE(SUBSTITUTE(SUBSTITUTE(SUBSTITUTE(NOTA[NAMA BARANG]," ",),".",""),"-",""),"(",""),")",""),",",""),"/",""),"""",""),"+",""))</f>
        <v/>
      </c>
      <c r="AM1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7" s="39" t="str">
        <f>IF(NOTA[[#This Row],[CONCAT4]]="","",_xlfn.IFNA(MATCH(NOTA[[#This Row],[CONCAT4]],[2]!RAW[CONCAT_H],0),FALSE))</f>
        <v/>
      </c>
      <c r="AQ1217" s="39" t="str">
        <f>IF(NOTA[[#This Row],[CONCAT1]]="","",MATCH(NOTA[[#This Row],[CONCAT1]],[3]!db[NB NOTA_C],0))</f>
        <v/>
      </c>
      <c r="AR1217" s="39" t="str">
        <f>IF(NOTA[[#This Row],[QTY/ CTN]]="","",TRUE)</f>
        <v/>
      </c>
      <c r="AS1217" s="39" t="str">
        <f ca="1">IF(NOTA[[#This Row],[ID_H]]="","",IF(NOTA[[#This Row],[Column3]]=TRUE,NOTA[[#This Row],[QTY/ CTN]],INDEX([3]!db[QTY/ CTN],NOTA[[#This Row],[//DB]])))</f>
        <v/>
      </c>
      <c r="AT1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7" s="39" t="str">
        <f ca="1">IF(NOTA[[#This Row],[ID_H]]="","",MATCH(NOTA[[#This Row],[NB NOTA_C_QTY]],[4]!db[NB NOTA_C_QTY+F],0))</f>
        <v/>
      </c>
      <c r="AV1217" s="55" t="str">
        <f ca="1">IF(NOTA[[#This Row],[NB NOTA_C_QTY]]="","",ROW()-2)</f>
        <v/>
      </c>
    </row>
    <row r="1218" spans="1:48" ht="20.100000000000001" customHeight="1" x14ac:dyDescent="0.25">
      <c r="A1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8" s="39" t="str">
        <f>IF(NOTA[[#This Row],[ID_P]]="","",MATCH(NOTA[[#This Row],[ID_P]],[1]!B_MSK[N_ID],0))</f>
        <v/>
      </c>
      <c r="D1218" s="39" t="str">
        <f ca="1">IF(NOTA[[#This Row],[NAMA BARANG]]="","",INDEX(NOTA[ID],MATCH(,INDIRECT(ADDRESS(ROW(NOTA[ID]),COLUMN(NOTA[ID]))&amp;":"&amp;ADDRESS(ROW(),COLUMN(NOTA[ID]))),-1)))</f>
        <v/>
      </c>
      <c r="E1218" s="47"/>
      <c r="H1218" s="48"/>
      <c r="N1218" s="39"/>
      <c r="Q1218" s="43"/>
      <c r="R1218" s="49"/>
      <c r="S1218" s="50"/>
      <c r="U1218" s="51"/>
      <c r="V1218" s="46"/>
      <c r="W1218" s="51" t="str">
        <f>IF(NOTA[[#This Row],[HARGA/ CTN]]="",NOTA[[#This Row],[JUMLAH_H]],NOTA[[#This Row],[HARGA/ CTN]]*IF(NOTA[[#This Row],[C]]="",0,NOTA[[#This Row],[C]]))</f>
        <v/>
      </c>
      <c r="X1218" s="51" t="str">
        <f>IF(NOTA[[#This Row],[JUMLAH]]="","",NOTA[[#This Row],[JUMLAH]]*NOTA[[#This Row],[DISC 1]])</f>
        <v/>
      </c>
      <c r="Y1218" s="51" t="str">
        <f>IF(NOTA[[#This Row],[JUMLAH]]="","",(NOTA[[#This Row],[JUMLAH]]-NOTA[[#This Row],[DISC 1-]])*NOTA[[#This Row],[DISC 2]])</f>
        <v/>
      </c>
      <c r="Z1218" s="51" t="str">
        <f>IF(NOTA[[#This Row],[JUMLAH]]="","",NOTA[[#This Row],[DISC 1-]]+NOTA[[#This Row],[DISC 2-]])</f>
        <v/>
      </c>
      <c r="AA1218" s="51" t="str">
        <f>IF(NOTA[[#This Row],[JUMLAH]]="","",NOTA[[#This Row],[JUMLAH]]-NOTA[[#This Row],[DISC]])</f>
        <v/>
      </c>
      <c r="AB1218" s="51"/>
      <c r="AC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8" s="51" t="str">
        <f>IF(OR(NOTA[[#This Row],[QTY]]="",NOTA[[#This Row],[HARGA SATUAN]]="",),"",NOTA[[#This Row],[QTY]]*NOTA[[#This Row],[HARGA SATUAN]])</f>
        <v/>
      </c>
      <c r="AG1218" s="40" t="str">
        <f ca="1">IF(NOTA[ID_H]="","",INDEX(NOTA[TANGGAL],MATCH(,INDIRECT(ADDRESS(ROW(NOTA[TANGGAL]),COLUMN(NOTA[TANGGAL]))&amp;":"&amp;ADDRESS(ROW(),COLUMN(NOTA[TANGGAL]))),-1)))</f>
        <v/>
      </c>
      <c r="AH1218" s="42" t="str">
        <f ca="1">IF(NOTA[[#This Row],[NAMA BARANG]]="","",INDEX(NOTA[SUPPLIER],MATCH(,INDIRECT(ADDRESS(ROW(NOTA[ID]),COLUMN(NOTA[ID]))&amp;":"&amp;ADDRESS(ROW(),COLUMN(NOTA[ID]))),-1)))</f>
        <v/>
      </c>
      <c r="AI1218" s="42" t="str">
        <f ca="1">IF(NOTA[[#This Row],[ID_H]]="","",IF(NOTA[[#This Row],[FAKTUR]]="",INDIRECT(ADDRESS(ROW()-1,COLUMN())),NOTA[[#This Row],[FAKTUR]]))</f>
        <v/>
      </c>
      <c r="AJ1218" s="39" t="str">
        <f ca="1">IF(NOTA[[#This Row],[ID]]="","",COUNTIF(NOTA[ID_H],NOTA[[#This Row],[ID_H]]))</f>
        <v/>
      </c>
      <c r="AK1218" s="39" t="str">
        <f ca="1">IF(NOTA[[#This Row],[TGL.NOTA]]="",IF(NOTA[[#This Row],[SUPPLIER_H]]="","",AK1217),MONTH(NOTA[[#This Row],[TGL.NOTA]]))</f>
        <v/>
      </c>
      <c r="AL1218" s="39" t="str">
        <f>LOWER(SUBSTITUTE(SUBSTITUTE(SUBSTITUTE(SUBSTITUTE(SUBSTITUTE(SUBSTITUTE(SUBSTITUTE(SUBSTITUTE(SUBSTITUTE(NOTA[NAMA BARANG]," ",),".",""),"-",""),"(",""),")",""),",",""),"/",""),"""",""),"+",""))</f>
        <v/>
      </c>
      <c r="AM1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8" s="39" t="str">
        <f>IF(NOTA[[#This Row],[CONCAT4]]="","",_xlfn.IFNA(MATCH(NOTA[[#This Row],[CONCAT4]],[2]!RAW[CONCAT_H],0),FALSE))</f>
        <v/>
      </c>
      <c r="AQ1218" s="39" t="str">
        <f>IF(NOTA[[#This Row],[CONCAT1]]="","",MATCH(NOTA[[#This Row],[CONCAT1]],[3]!db[NB NOTA_C],0))</f>
        <v/>
      </c>
      <c r="AR1218" s="39" t="str">
        <f>IF(NOTA[[#This Row],[QTY/ CTN]]="","",TRUE)</f>
        <v/>
      </c>
      <c r="AS1218" s="39" t="str">
        <f ca="1">IF(NOTA[[#This Row],[ID_H]]="","",IF(NOTA[[#This Row],[Column3]]=TRUE,NOTA[[#This Row],[QTY/ CTN]],INDEX([3]!db[QTY/ CTN],NOTA[[#This Row],[//DB]])))</f>
        <v/>
      </c>
      <c r="AT1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8" s="39" t="str">
        <f ca="1">IF(NOTA[[#This Row],[ID_H]]="","",MATCH(NOTA[[#This Row],[NB NOTA_C_QTY]],[4]!db[NB NOTA_C_QTY+F],0))</f>
        <v/>
      </c>
      <c r="AV1218" s="55" t="str">
        <f ca="1">IF(NOTA[[#This Row],[NB NOTA_C_QTY]]="","",ROW()-2)</f>
        <v/>
      </c>
    </row>
    <row r="1219" spans="1:48" ht="20.100000000000001" customHeight="1" x14ac:dyDescent="0.25">
      <c r="A12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9" s="39" t="str">
        <f>IF(NOTA[[#This Row],[ID_P]]="","",MATCH(NOTA[[#This Row],[ID_P]],[1]!B_MSK[N_ID],0))</f>
        <v/>
      </c>
      <c r="D1219" s="39" t="str">
        <f ca="1">IF(NOTA[[#This Row],[NAMA BARANG]]="","",INDEX(NOTA[ID],MATCH(,INDIRECT(ADDRESS(ROW(NOTA[ID]),COLUMN(NOTA[ID]))&amp;":"&amp;ADDRESS(ROW(),COLUMN(NOTA[ID]))),-1)))</f>
        <v/>
      </c>
      <c r="E1219" s="47"/>
      <c r="H1219" s="48"/>
      <c r="N1219" s="39"/>
      <c r="Q1219" s="43"/>
      <c r="R1219" s="49"/>
      <c r="S1219" s="50"/>
      <c r="U1219" s="51"/>
      <c r="V1219" s="46"/>
      <c r="W1219" s="51" t="str">
        <f>IF(NOTA[[#This Row],[HARGA/ CTN]]="",NOTA[[#This Row],[JUMLAH_H]],NOTA[[#This Row],[HARGA/ CTN]]*IF(NOTA[[#This Row],[C]]="",0,NOTA[[#This Row],[C]]))</f>
        <v/>
      </c>
      <c r="X1219" s="51" t="str">
        <f>IF(NOTA[[#This Row],[JUMLAH]]="","",NOTA[[#This Row],[JUMLAH]]*NOTA[[#This Row],[DISC 1]])</f>
        <v/>
      </c>
      <c r="Y1219" s="51" t="str">
        <f>IF(NOTA[[#This Row],[JUMLAH]]="","",(NOTA[[#This Row],[JUMLAH]]-NOTA[[#This Row],[DISC 1-]])*NOTA[[#This Row],[DISC 2]])</f>
        <v/>
      </c>
      <c r="Z1219" s="51" t="str">
        <f>IF(NOTA[[#This Row],[JUMLAH]]="","",NOTA[[#This Row],[DISC 1-]]+NOTA[[#This Row],[DISC 2-]])</f>
        <v/>
      </c>
      <c r="AA1219" s="51" t="str">
        <f>IF(NOTA[[#This Row],[JUMLAH]]="","",NOTA[[#This Row],[JUMLAH]]-NOTA[[#This Row],[DISC]])</f>
        <v/>
      </c>
      <c r="AB1219" s="51"/>
      <c r="AC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9" s="51" t="str">
        <f>IF(OR(NOTA[[#This Row],[QTY]]="",NOTA[[#This Row],[HARGA SATUAN]]="",),"",NOTA[[#This Row],[QTY]]*NOTA[[#This Row],[HARGA SATUAN]])</f>
        <v/>
      </c>
      <c r="AG1219" s="40" t="str">
        <f ca="1">IF(NOTA[ID_H]="","",INDEX(NOTA[TANGGAL],MATCH(,INDIRECT(ADDRESS(ROW(NOTA[TANGGAL]),COLUMN(NOTA[TANGGAL]))&amp;":"&amp;ADDRESS(ROW(),COLUMN(NOTA[TANGGAL]))),-1)))</f>
        <v/>
      </c>
      <c r="AH1219" s="42" t="str">
        <f ca="1">IF(NOTA[[#This Row],[NAMA BARANG]]="","",INDEX(NOTA[SUPPLIER],MATCH(,INDIRECT(ADDRESS(ROW(NOTA[ID]),COLUMN(NOTA[ID]))&amp;":"&amp;ADDRESS(ROW(),COLUMN(NOTA[ID]))),-1)))</f>
        <v/>
      </c>
      <c r="AI1219" s="42" t="str">
        <f ca="1">IF(NOTA[[#This Row],[ID_H]]="","",IF(NOTA[[#This Row],[FAKTUR]]="",INDIRECT(ADDRESS(ROW()-1,COLUMN())),NOTA[[#This Row],[FAKTUR]]))</f>
        <v/>
      </c>
      <c r="AJ1219" s="39" t="str">
        <f ca="1">IF(NOTA[[#This Row],[ID]]="","",COUNTIF(NOTA[ID_H],NOTA[[#This Row],[ID_H]]))</f>
        <v/>
      </c>
      <c r="AK1219" s="39" t="str">
        <f ca="1">IF(NOTA[[#This Row],[TGL.NOTA]]="",IF(NOTA[[#This Row],[SUPPLIER_H]]="","",AK1218),MONTH(NOTA[[#This Row],[TGL.NOTA]]))</f>
        <v/>
      </c>
      <c r="AL1219" s="39" t="str">
        <f>LOWER(SUBSTITUTE(SUBSTITUTE(SUBSTITUTE(SUBSTITUTE(SUBSTITUTE(SUBSTITUTE(SUBSTITUTE(SUBSTITUTE(SUBSTITUTE(NOTA[NAMA BARANG]," ",),".",""),"-",""),"(",""),")",""),",",""),"/",""),"""",""),"+",""))</f>
        <v/>
      </c>
      <c r="AM1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9" s="39" t="str">
        <f>IF(NOTA[[#This Row],[CONCAT4]]="","",_xlfn.IFNA(MATCH(NOTA[[#This Row],[CONCAT4]],[2]!RAW[CONCAT_H],0),FALSE))</f>
        <v/>
      </c>
      <c r="AQ1219" s="39" t="str">
        <f>IF(NOTA[[#This Row],[CONCAT1]]="","",MATCH(NOTA[[#This Row],[CONCAT1]],[3]!db[NB NOTA_C],0))</f>
        <v/>
      </c>
      <c r="AR1219" s="39" t="str">
        <f>IF(NOTA[[#This Row],[QTY/ CTN]]="","",TRUE)</f>
        <v/>
      </c>
      <c r="AS1219" s="39" t="str">
        <f ca="1">IF(NOTA[[#This Row],[ID_H]]="","",IF(NOTA[[#This Row],[Column3]]=TRUE,NOTA[[#This Row],[QTY/ CTN]],INDEX([3]!db[QTY/ CTN],NOTA[[#This Row],[//DB]])))</f>
        <v/>
      </c>
      <c r="AT1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9" s="39" t="str">
        <f ca="1">IF(NOTA[[#This Row],[ID_H]]="","",MATCH(NOTA[[#This Row],[NB NOTA_C_QTY]],[4]!db[NB NOTA_C_QTY+F],0))</f>
        <v/>
      </c>
      <c r="AV1219" s="55" t="str">
        <f ca="1">IF(NOTA[[#This Row],[NB NOTA_C_QTY]]="","",ROW()-2)</f>
        <v/>
      </c>
    </row>
    <row r="1220" spans="1:48" ht="20.100000000000001" customHeight="1" x14ac:dyDescent="0.25">
      <c r="A1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0" s="39" t="str">
        <f>IF(NOTA[[#This Row],[ID_P]]="","",MATCH(NOTA[[#This Row],[ID_P]],[1]!B_MSK[N_ID],0))</f>
        <v/>
      </c>
      <c r="D1220" s="39" t="str">
        <f ca="1">IF(NOTA[[#This Row],[NAMA BARANG]]="","",INDEX(NOTA[ID],MATCH(,INDIRECT(ADDRESS(ROW(NOTA[ID]),COLUMN(NOTA[ID]))&amp;":"&amp;ADDRESS(ROW(),COLUMN(NOTA[ID]))),-1)))</f>
        <v/>
      </c>
      <c r="E1220" s="47"/>
      <c r="H1220" s="48"/>
      <c r="N1220" s="39"/>
      <c r="Q1220" s="43"/>
      <c r="R1220" s="49"/>
      <c r="S1220" s="50"/>
      <c r="U1220" s="51"/>
      <c r="V1220" s="46"/>
      <c r="W1220" s="51" t="str">
        <f>IF(NOTA[[#This Row],[HARGA/ CTN]]="",NOTA[[#This Row],[JUMLAH_H]],NOTA[[#This Row],[HARGA/ CTN]]*IF(NOTA[[#This Row],[C]]="",0,NOTA[[#This Row],[C]]))</f>
        <v/>
      </c>
      <c r="X1220" s="51" t="str">
        <f>IF(NOTA[[#This Row],[JUMLAH]]="","",NOTA[[#This Row],[JUMLAH]]*NOTA[[#This Row],[DISC 1]])</f>
        <v/>
      </c>
      <c r="Y1220" s="51" t="str">
        <f>IF(NOTA[[#This Row],[JUMLAH]]="","",(NOTA[[#This Row],[JUMLAH]]-NOTA[[#This Row],[DISC 1-]])*NOTA[[#This Row],[DISC 2]])</f>
        <v/>
      </c>
      <c r="Z1220" s="51" t="str">
        <f>IF(NOTA[[#This Row],[JUMLAH]]="","",NOTA[[#This Row],[DISC 1-]]+NOTA[[#This Row],[DISC 2-]])</f>
        <v/>
      </c>
      <c r="AA1220" s="51" t="str">
        <f>IF(NOTA[[#This Row],[JUMLAH]]="","",NOTA[[#This Row],[JUMLAH]]-NOTA[[#This Row],[DISC]])</f>
        <v/>
      </c>
      <c r="AB1220" s="51"/>
      <c r="AC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0" s="51" t="str">
        <f>IF(OR(NOTA[[#This Row],[QTY]]="",NOTA[[#This Row],[HARGA SATUAN]]="",),"",NOTA[[#This Row],[QTY]]*NOTA[[#This Row],[HARGA SATUAN]])</f>
        <v/>
      </c>
      <c r="AG1220" s="40" t="str">
        <f ca="1">IF(NOTA[ID_H]="","",INDEX(NOTA[TANGGAL],MATCH(,INDIRECT(ADDRESS(ROW(NOTA[TANGGAL]),COLUMN(NOTA[TANGGAL]))&amp;":"&amp;ADDRESS(ROW(),COLUMN(NOTA[TANGGAL]))),-1)))</f>
        <v/>
      </c>
      <c r="AH1220" s="42" t="str">
        <f ca="1">IF(NOTA[[#This Row],[NAMA BARANG]]="","",INDEX(NOTA[SUPPLIER],MATCH(,INDIRECT(ADDRESS(ROW(NOTA[ID]),COLUMN(NOTA[ID]))&amp;":"&amp;ADDRESS(ROW(),COLUMN(NOTA[ID]))),-1)))</f>
        <v/>
      </c>
      <c r="AI1220" s="42" t="str">
        <f ca="1">IF(NOTA[[#This Row],[ID_H]]="","",IF(NOTA[[#This Row],[FAKTUR]]="",INDIRECT(ADDRESS(ROW()-1,COLUMN())),NOTA[[#This Row],[FAKTUR]]))</f>
        <v/>
      </c>
      <c r="AJ1220" s="39" t="str">
        <f ca="1">IF(NOTA[[#This Row],[ID]]="","",COUNTIF(NOTA[ID_H],NOTA[[#This Row],[ID_H]]))</f>
        <v/>
      </c>
      <c r="AK1220" s="39" t="str">
        <f ca="1">IF(NOTA[[#This Row],[TGL.NOTA]]="",IF(NOTA[[#This Row],[SUPPLIER_H]]="","",AK1219),MONTH(NOTA[[#This Row],[TGL.NOTA]]))</f>
        <v/>
      </c>
      <c r="AL1220" s="39" t="str">
        <f>LOWER(SUBSTITUTE(SUBSTITUTE(SUBSTITUTE(SUBSTITUTE(SUBSTITUTE(SUBSTITUTE(SUBSTITUTE(SUBSTITUTE(SUBSTITUTE(NOTA[NAMA BARANG]," ",),".",""),"-",""),"(",""),")",""),",",""),"/",""),"""",""),"+",""))</f>
        <v/>
      </c>
      <c r="AM1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0" s="39" t="str">
        <f>IF(NOTA[[#This Row],[CONCAT4]]="","",_xlfn.IFNA(MATCH(NOTA[[#This Row],[CONCAT4]],[2]!RAW[CONCAT_H],0),FALSE))</f>
        <v/>
      </c>
      <c r="AQ1220" s="39" t="str">
        <f>IF(NOTA[[#This Row],[CONCAT1]]="","",MATCH(NOTA[[#This Row],[CONCAT1]],[3]!db[NB NOTA_C],0))</f>
        <v/>
      </c>
      <c r="AR1220" s="39" t="str">
        <f>IF(NOTA[[#This Row],[QTY/ CTN]]="","",TRUE)</f>
        <v/>
      </c>
      <c r="AS1220" s="39" t="str">
        <f ca="1">IF(NOTA[[#This Row],[ID_H]]="","",IF(NOTA[[#This Row],[Column3]]=TRUE,NOTA[[#This Row],[QTY/ CTN]],INDEX([3]!db[QTY/ CTN],NOTA[[#This Row],[//DB]])))</f>
        <v/>
      </c>
      <c r="AT1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0" s="39" t="str">
        <f ca="1">IF(NOTA[[#This Row],[ID_H]]="","",MATCH(NOTA[[#This Row],[NB NOTA_C_QTY]],[4]!db[NB NOTA_C_QTY+F],0))</f>
        <v/>
      </c>
      <c r="AV1220" s="55" t="str">
        <f ca="1">IF(NOTA[[#This Row],[NB NOTA_C_QTY]]="","",ROW()-2)</f>
        <v/>
      </c>
    </row>
    <row r="1221" spans="1:48" ht="20.100000000000001" customHeight="1" x14ac:dyDescent="0.25">
      <c r="A12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1" s="39" t="str">
        <f>IF(NOTA[[#This Row],[ID_P]]="","",MATCH(NOTA[[#This Row],[ID_P]],[1]!B_MSK[N_ID],0))</f>
        <v/>
      </c>
      <c r="D1221" s="39" t="str">
        <f ca="1">IF(NOTA[[#This Row],[NAMA BARANG]]="","",INDEX(NOTA[ID],MATCH(,INDIRECT(ADDRESS(ROW(NOTA[ID]),COLUMN(NOTA[ID]))&amp;":"&amp;ADDRESS(ROW(),COLUMN(NOTA[ID]))),-1)))</f>
        <v/>
      </c>
      <c r="E1221" s="47"/>
      <c r="H1221" s="48"/>
      <c r="N1221" s="39"/>
      <c r="Q1221" s="43"/>
      <c r="R1221" s="49"/>
      <c r="S1221" s="50"/>
      <c r="U1221" s="51"/>
      <c r="V1221" s="46"/>
      <c r="W1221" s="51" t="str">
        <f>IF(NOTA[[#This Row],[HARGA/ CTN]]="",NOTA[[#This Row],[JUMLAH_H]],NOTA[[#This Row],[HARGA/ CTN]]*IF(NOTA[[#This Row],[C]]="",0,NOTA[[#This Row],[C]]))</f>
        <v/>
      </c>
      <c r="X1221" s="51" t="str">
        <f>IF(NOTA[[#This Row],[JUMLAH]]="","",NOTA[[#This Row],[JUMLAH]]*NOTA[[#This Row],[DISC 1]])</f>
        <v/>
      </c>
      <c r="Y1221" s="51" t="str">
        <f>IF(NOTA[[#This Row],[JUMLAH]]="","",(NOTA[[#This Row],[JUMLAH]]-NOTA[[#This Row],[DISC 1-]])*NOTA[[#This Row],[DISC 2]])</f>
        <v/>
      </c>
      <c r="Z1221" s="51" t="str">
        <f>IF(NOTA[[#This Row],[JUMLAH]]="","",NOTA[[#This Row],[DISC 1-]]+NOTA[[#This Row],[DISC 2-]])</f>
        <v/>
      </c>
      <c r="AA1221" s="51" t="str">
        <f>IF(NOTA[[#This Row],[JUMLAH]]="","",NOTA[[#This Row],[JUMLAH]]-NOTA[[#This Row],[DISC]])</f>
        <v/>
      </c>
      <c r="AB1221" s="51"/>
      <c r="AC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1" s="51" t="str">
        <f>IF(OR(NOTA[[#This Row],[QTY]]="",NOTA[[#This Row],[HARGA SATUAN]]="",),"",NOTA[[#This Row],[QTY]]*NOTA[[#This Row],[HARGA SATUAN]])</f>
        <v/>
      </c>
      <c r="AG1221" s="40" t="str">
        <f ca="1">IF(NOTA[ID_H]="","",INDEX(NOTA[TANGGAL],MATCH(,INDIRECT(ADDRESS(ROW(NOTA[TANGGAL]),COLUMN(NOTA[TANGGAL]))&amp;":"&amp;ADDRESS(ROW(),COLUMN(NOTA[TANGGAL]))),-1)))</f>
        <v/>
      </c>
      <c r="AH1221" s="42" t="str">
        <f ca="1">IF(NOTA[[#This Row],[NAMA BARANG]]="","",INDEX(NOTA[SUPPLIER],MATCH(,INDIRECT(ADDRESS(ROW(NOTA[ID]),COLUMN(NOTA[ID]))&amp;":"&amp;ADDRESS(ROW(),COLUMN(NOTA[ID]))),-1)))</f>
        <v/>
      </c>
      <c r="AI1221" s="42" t="str">
        <f ca="1">IF(NOTA[[#This Row],[ID_H]]="","",IF(NOTA[[#This Row],[FAKTUR]]="",INDIRECT(ADDRESS(ROW()-1,COLUMN())),NOTA[[#This Row],[FAKTUR]]))</f>
        <v/>
      </c>
      <c r="AJ1221" s="39" t="str">
        <f ca="1">IF(NOTA[[#This Row],[ID]]="","",COUNTIF(NOTA[ID_H],NOTA[[#This Row],[ID_H]]))</f>
        <v/>
      </c>
      <c r="AK1221" s="39" t="str">
        <f ca="1">IF(NOTA[[#This Row],[TGL.NOTA]]="",IF(NOTA[[#This Row],[SUPPLIER_H]]="","",AK1220),MONTH(NOTA[[#This Row],[TGL.NOTA]]))</f>
        <v/>
      </c>
      <c r="AL1221" s="39" t="str">
        <f>LOWER(SUBSTITUTE(SUBSTITUTE(SUBSTITUTE(SUBSTITUTE(SUBSTITUTE(SUBSTITUTE(SUBSTITUTE(SUBSTITUTE(SUBSTITUTE(NOTA[NAMA BARANG]," ",),".",""),"-",""),"(",""),")",""),",",""),"/",""),"""",""),"+",""))</f>
        <v/>
      </c>
      <c r="AM1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1" s="39" t="str">
        <f>IF(NOTA[[#This Row],[CONCAT4]]="","",_xlfn.IFNA(MATCH(NOTA[[#This Row],[CONCAT4]],[2]!RAW[CONCAT_H],0),FALSE))</f>
        <v/>
      </c>
      <c r="AQ1221" s="39" t="str">
        <f>IF(NOTA[[#This Row],[CONCAT1]]="","",MATCH(NOTA[[#This Row],[CONCAT1]],[3]!db[NB NOTA_C],0))</f>
        <v/>
      </c>
      <c r="AR1221" s="39" t="str">
        <f>IF(NOTA[[#This Row],[QTY/ CTN]]="","",TRUE)</f>
        <v/>
      </c>
      <c r="AS1221" s="39" t="str">
        <f ca="1">IF(NOTA[[#This Row],[ID_H]]="","",IF(NOTA[[#This Row],[Column3]]=TRUE,NOTA[[#This Row],[QTY/ CTN]],INDEX([3]!db[QTY/ CTN],NOTA[[#This Row],[//DB]])))</f>
        <v/>
      </c>
      <c r="AT1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1" s="39" t="str">
        <f ca="1">IF(NOTA[[#This Row],[ID_H]]="","",MATCH(NOTA[[#This Row],[NB NOTA_C_QTY]],[4]!db[NB NOTA_C_QTY+F],0))</f>
        <v/>
      </c>
      <c r="AV1221" s="55" t="str">
        <f ca="1">IF(NOTA[[#This Row],[NB NOTA_C_QTY]]="","",ROW()-2)</f>
        <v/>
      </c>
    </row>
    <row r="1222" spans="1:48" ht="20.100000000000001" customHeight="1" x14ac:dyDescent="0.25">
      <c r="A1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2" s="39" t="str">
        <f>IF(NOTA[[#This Row],[ID_P]]="","",MATCH(NOTA[[#This Row],[ID_P]],[1]!B_MSK[N_ID],0))</f>
        <v/>
      </c>
      <c r="D1222" s="39" t="str">
        <f ca="1">IF(NOTA[[#This Row],[NAMA BARANG]]="","",INDEX(NOTA[ID],MATCH(,INDIRECT(ADDRESS(ROW(NOTA[ID]),COLUMN(NOTA[ID]))&amp;":"&amp;ADDRESS(ROW(),COLUMN(NOTA[ID]))),-1)))</f>
        <v/>
      </c>
      <c r="E1222" s="47"/>
      <c r="H1222" s="48"/>
      <c r="N1222" s="39"/>
      <c r="Q1222" s="43"/>
      <c r="R1222" s="49"/>
      <c r="S1222" s="50"/>
      <c r="U1222" s="51"/>
      <c r="V1222" s="46"/>
      <c r="W1222" s="51" t="str">
        <f>IF(NOTA[[#This Row],[HARGA/ CTN]]="",NOTA[[#This Row],[JUMLAH_H]],NOTA[[#This Row],[HARGA/ CTN]]*IF(NOTA[[#This Row],[C]]="",0,NOTA[[#This Row],[C]]))</f>
        <v/>
      </c>
      <c r="X1222" s="51" t="str">
        <f>IF(NOTA[[#This Row],[JUMLAH]]="","",NOTA[[#This Row],[JUMLAH]]*NOTA[[#This Row],[DISC 1]])</f>
        <v/>
      </c>
      <c r="Y1222" s="51" t="str">
        <f>IF(NOTA[[#This Row],[JUMLAH]]="","",(NOTA[[#This Row],[JUMLAH]]-NOTA[[#This Row],[DISC 1-]])*NOTA[[#This Row],[DISC 2]])</f>
        <v/>
      </c>
      <c r="Z1222" s="51" t="str">
        <f>IF(NOTA[[#This Row],[JUMLAH]]="","",NOTA[[#This Row],[DISC 1-]]+NOTA[[#This Row],[DISC 2-]])</f>
        <v/>
      </c>
      <c r="AA1222" s="51" t="str">
        <f>IF(NOTA[[#This Row],[JUMLAH]]="","",NOTA[[#This Row],[JUMLAH]]-NOTA[[#This Row],[DISC]])</f>
        <v/>
      </c>
      <c r="AB1222" s="51"/>
      <c r="AC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2" s="51" t="str">
        <f>IF(OR(NOTA[[#This Row],[QTY]]="",NOTA[[#This Row],[HARGA SATUAN]]="",),"",NOTA[[#This Row],[QTY]]*NOTA[[#This Row],[HARGA SATUAN]])</f>
        <v/>
      </c>
      <c r="AG1222" s="40" t="str">
        <f ca="1">IF(NOTA[ID_H]="","",INDEX(NOTA[TANGGAL],MATCH(,INDIRECT(ADDRESS(ROW(NOTA[TANGGAL]),COLUMN(NOTA[TANGGAL]))&amp;":"&amp;ADDRESS(ROW(),COLUMN(NOTA[TANGGAL]))),-1)))</f>
        <v/>
      </c>
      <c r="AH1222" s="42" t="str">
        <f ca="1">IF(NOTA[[#This Row],[NAMA BARANG]]="","",INDEX(NOTA[SUPPLIER],MATCH(,INDIRECT(ADDRESS(ROW(NOTA[ID]),COLUMN(NOTA[ID]))&amp;":"&amp;ADDRESS(ROW(),COLUMN(NOTA[ID]))),-1)))</f>
        <v/>
      </c>
      <c r="AI1222" s="42" t="str">
        <f ca="1">IF(NOTA[[#This Row],[ID_H]]="","",IF(NOTA[[#This Row],[FAKTUR]]="",INDIRECT(ADDRESS(ROW()-1,COLUMN())),NOTA[[#This Row],[FAKTUR]]))</f>
        <v/>
      </c>
      <c r="AJ1222" s="39" t="str">
        <f ca="1">IF(NOTA[[#This Row],[ID]]="","",COUNTIF(NOTA[ID_H],NOTA[[#This Row],[ID_H]]))</f>
        <v/>
      </c>
      <c r="AK1222" s="39" t="str">
        <f ca="1">IF(NOTA[[#This Row],[TGL.NOTA]]="",IF(NOTA[[#This Row],[SUPPLIER_H]]="","",AK1221),MONTH(NOTA[[#This Row],[TGL.NOTA]]))</f>
        <v/>
      </c>
      <c r="AL1222" s="39" t="str">
        <f>LOWER(SUBSTITUTE(SUBSTITUTE(SUBSTITUTE(SUBSTITUTE(SUBSTITUTE(SUBSTITUTE(SUBSTITUTE(SUBSTITUTE(SUBSTITUTE(NOTA[NAMA BARANG]," ",),".",""),"-",""),"(",""),")",""),",",""),"/",""),"""",""),"+",""))</f>
        <v/>
      </c>
      <c r="AM1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2" s="39" t="str">
        <f>IF(NOTA[[#This Row],[CONCAT4]]="","",_xlfn.IFNA(MATCH(NOTA[[#This Row],[CONCAT4]],[2]!RAW[CONCAT_H],0),FALSE))</f>
        <v/>
      </c>
      <c r="AQ1222" s="39" t="str">
        <f>IF(NOTA[[#This Row],[CONCAT1]]="","",MATCH(NOTA[[#This Row],[CONCAT1]],[3]!db[NB NOTA_C],0))</f>
        <v/>
      </c>
      <c r="AR1222" s="39" t="str">
        <f>IF(NOTA[[#This Row],[QTY/ CTN]]="","",TRUE)</f>
        <v/>
      </c>
      <c r="AS1222" s="39" t="str">
        <f ca="1">IF(NOTA[[#This Row],[ID_H]]="","",IF(NOTA[[#This Row],[Column3]]=TRUE,NOTA[[#This Row],[QTY/ CTN]],INDEX([3]!db[QTY/ CTN],NOTA[[#This Row],[//DB]])))</f>
        <v/>
      </c>
      <c r="AT1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2" s="39" t="str">
        <f ca="1">IF(NOTA[[#This Row],[ID_H]]="","",MATCH(NOTA[[#This Row],[NB NOTA_C_QTY]],[4]!db[NB NOTA_C_QTY+F],0))</f>
        <v/>
      </c>
      <c r="AV1222" s="55" t="str">
        <f ca="1">IF(NOTA[[#This Row],[NB NOTA_C_QTY]]="","",ROW()-2)</f>
        <v/>
      </c>
    </row>
    <row r="1223" spans="1:48" ht="20.100000000000001" customHeight="1" x14ac:dyDescent="0.25">
      <c r="A12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3" s="39" t="str">
        <f>IF(NOTA[[#This Row],[ID_P]]="","",MATCH(NOTA[[#This Row],[ID_P]],[1]!B_MSK[N_ID],0))</f>
        <v/>
      </c>
      <c r="D1223" s="39" t="str">
        <f ca="1">IF(NOTA[[#This Row],[NAMA BARANG]]="","",INDEX(NOTA[ID],MATCH(,INDIRECT(ADDRESS(ROW(NOTA[ID]),COLUMN(NOTA[ID]))&amp;":"&amp;ADDRESS(ROW(),COLUMN(NOTA[ID]))),-1)))</f>
        <v/>
      </c>
      <c r="E1223" s="47"/>
      <c r="H1223" s="48"/>
      <c r="N1223" s="39"/>
      <c r="Q1223" s="43"/>
      <c r="R1223" s="49"/>
      <c r="S1223" s="50"/>
      <c r="U1223" s="51"/>
      <c r="V1223" s="46"/>
      <c r="W1223" s="51" t="str">
        <f>IF(NOTA[[#This Row],[HARGA/ CTN]]="",NOTA[[#This Row],[JUMLAH_H]],NOTA[[#This Row],[HARGA/ CTN]]*IF(NOTA[[#This Row],[C]]="",0,NOTA[[#This Row],[C]]))</f>
        <v/>
      </c>
      <c r="X1223" s="51" t="str">
        <f>IF(NOTA[[#This Row],[JUMLAH]]="","",NOTA[[#This Row],[JUMLAH]]*NOTA[[#This Row],[DISC 1]])</f>
        <v/>
      </c>
      <c r="Y1223" s="51" t="str">
        <f>IF(NOTA[[#This Row],[JUMLAH]]="","",(NOTA[[#This Row],[JUMLAH]]-NOTA[[#This Row],[DISC 1-]])*NOTA[[#This Row],[DISC 2]])</f>
        <v/>
      </c>
      <c r="Z1223" s="51" t="str">
        <f>IF(NOTA[[#This Row],[JUMLAH]]="","",NOTA[[#This Row],[DISC 1-]]+NOTA[[#This Row],[DISC 2-]])</f>
        <v/>
      </c>
      <c r="AA1223" s="51" t="str">
        <f>IF(NOTA[[#This Row],[JUMLAH]]="","",NOTA[[#This Row],[JUMLAH]]-NOTA[[#This Row],[DISC]])</f>
        <v/>
      </c>
      <c r="AB1223" s="51"/>
      <c r="AC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3" s="51" t="str">
        <f>IF(OR(NOTA[[#This Row],[QTY]]="",NOTA[[#This Row],[HARGA SATUAN]]="",),"",NOTA[[#This Row],[QTY]]*NOTA[[#This Row],[HARGA SATUAN]])</f>
        <v/>
      </c>
      <c r="AG1223" s="40" t="str">
        <f ca="1">IF(NOTA[ID_H]="","",INDEX(NOTA[TANGGAL],MATCH(,INDIRECT(ADDRESS(ROW(NOTA[TANGGAL]),COLUMN(NOTA[TANGGAL]))&amp;":"&amp;ADDRESS(ROW(),COLUMN(NOTA[TANGGAL]))),-1)))</f>
        <v/>
      </c>
      <c r="AH1223" s="42" t="str">
        <f ca="1">IF(NOTA[[#This Row],[NAMA BARANG]]="","",INDEX(NOTA[SUPPLIER],MATCH(,INDIRECT(ADDRESS(ROW(NOTA[ID]),COLUMN(NOTA[ID]))&amp;":"&amp;ADDRESS(ROW(),COLUMN(NOTA[ID]))),-1)))</f>
        <v/>
      </c>
      <c r="AI1223" s="42" t="str">
        <f ca="1">IF(NOTA[[#This Row],[ID_H]]="","",IF(NOTA[[#This Row],[FAKTUR]]="",INDIRECT(ADDRESS(ROW()-1,COLUMN())),NOTA[[#This Row],[FAKTUR]]))</f>
        <v/>
      </c>
      <c r="AJ1223" s="39" t="str">
        <f ca="1">IF(NOTA[[#This Row],[ID]]="","",COUNTIF(NOTA[ID_H],NOTA[[#This Row],[ID_H]]))</f>
        <v/>
      </c>
      <c r="AK1223" s="39" t="str">
        <f ca="1">IF(NOTA[[#This Row],[TGL.NOTA]]="",IF(NOTA[[#This Row],[SUPPLIER_H]]="","",AK1222),MONTH(NOTA[[#This Row],[TGL.NOTA]]))</f>
        <v/>
      </c>
      <c r="AL1223" s="39" t="str">
        <f>LOWER(SUBSTITUTE(SUBSTITUTE(SUBSTITUTE(SUBSTITUTE(SUBSTITUTE(SUBSTITUTE(SUBSTITUTE(SUBSTITUTE(SUBSTITUTE(NOTA[NAMA BARANG]," ",),".",""),"-",""),"(",""),")",""),",",""),"/",""),"""",""),"+",""))</f>
        <v/>
      </c>
      <c r="AM1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3" s="39" t="str">
        <f>IF(NOTA[[#This Row],[CONCAT4]]="","",_xlfn.IFNA(MATCH(NOTA[[#This Row],[CONCAT4]],[2]!RAW[CONCAT_H],0),FALSE))</f>
        <v/>
      </c>
      <c r="AQ1223" s="39" t="str">
        <f>IF(NOTA[[#This Row],[CONCAT1]]="","",MATCH(NOTA[[#This Row],[CONCAT1]],[3]!db[NB NOTA_C],0))</f>
        <v/>
      </c>
      <c r="AR1223" s="39" t="str">
        <f>IF(NOTA[[#This Row],[QTY/ CTN]]="","",TRUE)</f>
        <v/>
      </c>
      <c r="AS1223" s="39" t="str">
        <f ca="1">IF(NOTA[[#This Row],[ID_H]]="","",IF(NOTA[[#This Row],[Column3]]=TRUE,NOTA[[#This Row],[QTY/ CTN]],INDEX([3]!db[QTY/ CTN],NOTA[[#This Row],[//DB]])))</f>
        <v/>
      </c>
      <c r="AT1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3" s="39" t="str">
        <f ca="1">IF(NOTA[[#This Row],[ID_H]]="","",MATCH(NOTA[[#This Row],[NB NOTA_C_QTY]],[4]!db[NB NOTA_C_QTY+F],0))</f>
        <v/>
      </c>
      <c r="AV1223" s="55" t="str">
        <f ca="1">IF(NOTA[[#This Row],[NB NOTA_C_QTY]]="","",ROW()-2)</f>
        <v/>
      </c>
    </row>
    <row r="1224" spans="1:48" ht="20.100000000000001" customHeight="1" x14ac:dyDescent="0.25">
      <c r="A1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4" s="39" t="str">
        <f>IF(NOTA[[#This Row],[ID_P]]="","",MATCH(NOTA[[#This Row],[ID_P]],[1]!B_MSK[N_ID],0))</f>
        <v/>
      </c>
      <c r="D1224" s="39" t="str">
        <f ca="1">IF(NOTA[[#This Row],[NAMA BARANG]]="","",INDEX(NOTA[ID],MATCH(,INDIRECT(ADDRESS(ROW(NOTA[ID]),COLUMN(NOTA[ID]))&amp;":"&amp;ADDRESS(ROW(),COLUMN(NOTA[ID]))),-1)))</f>
        <v/>
      </c>
      <c r="E1224" s="47"/>
      <c r="H1224" s="48"/>
      <c r="N1224" s="39"/>
      <c r="Q1224" s="43"/>
      <c r="R1224" s="49"/>
      <c r="S1224" s="50"/>
      <c r="U1224" s="51"/>
      <c r="V1224" s="46"/>
      <c r="W1224" s="51" t="str">
        <f>IF(NOTA[[#This Row],[HARGA/ CTN]]="",NOTA[[#This Row],[JUMLAH_H]],NOTA[[#This Row],[HARGA/ CTN]]*IF(NOTA[[#This Row],[C]]="",0,NOTA[[#This Row],[C]]))</f>
        <v/>
      </c>
      <c r="X1224" s="51" t="str">
        <f>IF(NOTA[[#This Row],[JUMLAH]]="","",NOTA[[#This Row],[JUMLAH]]*NOTA[[#This Row],[DISC 1]])</f>
        <v/>
      </c>
      <c r="Y1224" s="51" t="str">
        <f>IF(NOTA[[#This Row],[JUMLAH]]="","",(NOTA[[#This Row],[JUMLAH]]-NOTA[[#This Row],[DISC 1-]])*NOTA[[#This Row],[DISC 2]])</f>
        <v/>
      </c>
      <c r="Z1224" s="51" t="str">
        <f>IF(NOTA[[#This Row],[JUMLAH]]="","",NOTA[[#This Row],[DISC 1-]]+NOTA[[#This Row],[DISC 2-]])</f>
        <v/>
      </c>
      <c r="AA1224" s="51" t="str">
        <f>IF(NOTA[[#This Row],[JUMLAH]]="","",NOTA[[#This Row],[JUMLAH]]-NOTA[[#This Row],[DISC]])</f>
        <v/>
      </c>
      <c r="AB1224" s="51"/>
      <c r="AC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4" s="51" t="str">
        <f>IF(OR(NOTA[[#This Row],[QTY]]="",NOTA[[#This Row],[HARGA SATUAN]]="",),"",NOTA[[#This Row],[QTY]]*NOTA[[#This Row],[HARGA SATUAN]])</f>
        <v/>
      </c>
      <c r="AG1224" s="40" t="str">
        <f ca="1">IF(NOTA[ID_H]="","",INDEX(NOTA[TANGGAL],MATCH(,INDIRECT(ADDRESS(ROW(NOTA[TANGGAL]),COLUMN(NOTA[TANGGAL]))&amp;":"&amp;ADDRESS(ROW(),COLUMN(NOTA[TANGGAL]))),-1)))</f>
        <v/>
      </c>
      <c r="AH1224" s="42" t="str">
        <f ca="1">IF(NOTA[[#This Row],[NAMA BARANG]]="","",INDEX(NOTA[SUPPLIER],MATCH(,INDIRECT(ADDRESS(ROW(NOTA[ID]),COLUMN(NOTA[ID]))&amp;":"&amp;ADDRESS(ROW(),COLUMN(NOTA[ID]))),-1)))</f>
        <v/>
      </c>
      <c r="AI1224" s="42" t="str">
        <f ca="1">IF(NOTA[[#This Row],[ID_H]]="","",IF(NOTA[[#This Row],[FAKTUR]]="",INDIRECT(ADDRESS(ROW()-1,COLUMN())),NOTA[[#This Row],[FAKTUR]]))</f>
        <v/>
      </c>
      <c r="AJ1224" s="39" t="str">
        <f ca="1">IF(NOTA[[#This Row],[ID]]="","",COUNTIF(NOTA[ID_H],NOTA[[#This Row],[ID_H]]))</f>
        <v/>
      </c>
      <c r="AK1224" s="39" t="str">
        <f ca="1">IF(NOTA[[#This Row],[TGL.NOTA]]="",IF(NOTA[[#This Row],[SUPPLIER_H]]="","",AK1223),MONTH(NOTA[[#This Row],[TGL.NOTA]]))</f>
        <v/>
      </c>
      <c r="AL1224" s="39" t="str">
        <f>LOWER(SUBSTITUTE(SUBSTITUTE(SUBSTITUTE(SUBSTITUTE(SUBSTITUTE(SUBSTITUTE(SUBSTITUTE(SUBSTITUTE(SUBSTITUTE(NOTA[NAMA BARANG]," ",),".",""),"-",""),"(",""),")",""),",",""),"/",""),"""",""),"+",""))</f>
        <v/>
      </c>
      <c r="AM1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4" s="39" t="str">
        <f>IF(NOTA[[#This Row],[CONCAT4]]="","",_xlfn.IFNA(MATCH(NOTA[[#This Row],[CONCAT4]],[2]!RAW[CONCAT_H],0),FALSE))</f>
        <v/>
      </c>
      <c r="AQ1224" s="39" t="str">
        <f>IF(NOTA[[#This Row],[CONCAT1]]="","",MATCH(NOTA[[#This Row],[CONCAT1]],[3]!db[NB NOTA_C],0))</f>
        <v/>
      </c>
      <c r="AR1224" s="39" t="str">
        <f>IF(NOTA[[#This Row],[QTY/ CTN]]="","",TRUE)</f>
        <v/>
      </c>
      <c r="AS1224" s="39" t="str">
        <f ca="1">IF(NOTA[[#This Row],[ID_H]]="","",IF(NOTA[[#This Row],[Column3]]=TRUE,NOTA[[#This Row],[QTY/ CTN]],INDEX([3]!db[QTY/ CTN],NOTA[[#This Row],[//DB]])))</f>
        <v/>
      </c>
      <c r="AT1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4" s="39" t="str">
        <f ca="1">IF(NOTA[[#This Row],[ID_H]]="","",MATCH(NOTA[[#This Row],[NB NOTA_C_QTY]],[4]!db[NB NOTA_C_QTY+F],0))</f>
        <v/>
      </c>
      <c r="AV1224" s="55" t="str">
        <f ca="1">IF(NOTA[[#This Row],[NB NOTA_C_QTY]]="","",ROW()-2)</f>
        <v/>
      </c>
    </row>
    <row r="1225" spans="1:48" ht="20.100000000000001" customHeight="1" x14ac:dyDescent="0.25">
      <c r="A12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5" s="39" t="str">
        <f>IF(NOTA[[#This Row],[ID_P]]="","",MATCH(NOTA[[#This Row],[ID_P]],[1]!B_MSK[N_ID],0))</f>
        <v/>
      </c>
      <c r="D1225" s="39" t="str">
        <f ca="1">IF(NOTA[[#This Row],[NAMA BARANG]]="","",INDEX(NOTA[ID],MATCH(,INDIRECT(ADDRESS(ROW(NOTA[ID]),COLUMN(NOTA[ID]))&amp;":"&amp;ADDRESS(ROW(),COLUMN(NOTA[ID]))),-1)))</f>
        <v/>
      </c>
      <c r="E1225" s="47"/>
      <c r="H1225" s="48"/>
      <c r="N1225" s="39"/>
      <c r="Q1225" s="43"/>
      <c r="R1225" s="49"/>
      <c r="S1225" s="50"/>
      <c r="U1225" s="51"/>
      <c r="V1225" s="46"/>
      <c r="W1225" s="51" t="str">
        <f>IF(NOTA[[#This Row],[HARGA/ CTN]]="",NOTA[[#This Row],[JUMLAH_H]],NOTA[[#This Row],[HARGA/ CTN]]*IF(NOTA[[#This Row],[C]]="",0,NOTA[[#This Row],[C]]))</f>
        <v/>
      </c>
      <c r="X1225" s="51" t="str">
        <f>IF(NOTA[[#This Row],[JUMLAH]]="","",NOTA[[#This Row],[JUMLAH]]*NOTA[[#This Row],[DISC 1]])</f>
        <v/>
      </c>
      <c r="Y1225" s="51" t="str">
        <f>IF(NOTA[[#This Row],[JUMLAH]]="","",(NOTA[[#This Row],[JUMLAH]]-NOTA[[#This Row],[DISC 1-]])*NOTA[[#This Row],[DISC 2]])</f>
        <v/>
      </c>
      <c r="Z1225" s="51" t="str">
        <f>IF(NOTA[[#This Row],[JUMLAH]]="","",NOTA[[#This Row],[DISC 1-]]+NOTA[[#This Row],[DISC 2-]])</f>
        <v/>
      </c>
      <c r="AA1225" s="51" t="str">
        <f>IF(NOTA[[#This Row],[JUMLAH]]="","",NOTA[[#This Row],[JUMLAH]]-NOTA[[#This Row],[DISC]])</f>
        <v/>
      </c>
      <c r="AB1225" s="51"/>
      <c r="AC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5" s="51" t="str">
        <f>IF(OR(NOTA[[#This Row],[QTY]]="",NOTA[[#This Row],[HARGA SATUAN]]="",),"",NOTA[[#This Row],[QTY]]*NOTA[[#This Row],[HARGA SATUAN]])</f>
        <v/>
      </c>
      <c r="AG1225" s="40" t="str">
        <f ca="1">IF(NOTA[ID_H]="","",INDEX(NOTA[TANGGAL],MATCH(,INDIRECT(ADDRESS(ROW(NOTA[TANGGAL]),COLUMN(NOTA[TANGGAL]))&amp;":"&amp;ADDRESS(ROW(),COLUMN(NOTA[TANGGAL]))),-1)))</f>
        <v/>
      </c>
      <c r="AH1225" s="42" t="str">
        <f ca="1">IF(NOTA[[#This Row],[NAMA BARANG]]="","",INDEX(NOTA[SUPPLIER],MATCH(,INDIRECT(ADDRESS(ROW(NOTA[ID]),COLUMN(NOTA[ID]))&amp;":"&amp;ADDRESS(ROW(),COLUMN(NOTA[ID]))),-1)))</f>
        <v/>
      </c>
      <c r="AI1225" s="42" t="str">
        <f ca="1">IF(NOTA[[#This Row],[ID_H]]="","",IF(NOTA[[#This Row],[FAKTUR]]="",INDIRECT(ADDRESS(ROW()-1,COLUMN())),NOTA[[#This Row],[FAKTUR]]))</f>
        <v/>
      </c>
      <c r="AJ1225" s="39" t="str">
        <f ca="1">IF(NOTA[[#This Row],[ID]]="","",COUNTIF(NOTA[ID_H],NOTA[[#This Row],[ID_H]]))</f>
        <v/>
      </c>
      <c r="AK1225" s="39" t="str">
        <f ca="1">IF(NOTA[[#This Row],[TGL.NOTA]]="",IF(NOTA[[#This Row],[SUPPLIER_H]]="","",AK1224),MONTH(NOTA[[#This Row],[TGL.NOTA]]))</f>
        <v/>
      </c>
      <c r="AL1225" s="39" t="str">
        <f>LOWER(SUBSTITUTE(SUBSTITUTE(SUBSTITUTE(SUBSTITUTE(SUBSTITUTE(SUBSTITUTE(SUBSTITUTE(SUBSTITUTE(SUBSTITUTE(NOTA[NAMA BARANG]," ",),".",""),"-",""),"(",""),")",""),",",""),"/",""),"""",""),"+",""))</f>
        <v/>
      </c>
      <c r="AM1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5" s="39" t="str">
        <f>IF(NOTA[[#This Row],[CONCAT4]]="","",_xlfn.IFNA(MATCH(NOTA[[#This Row],[CONCAT4]],[2]!RAW[CONCAT_H],0),FALSE))</f>
        <v/>
      </c>
      <c r="AQ1225" s="39" t="str">
        <f>IF(NOTA[[#This Row],[CONCAT1]]="","",MATCH(NOTA[[#This Row],[CONCAT1]],[3]!db[NB NOTA_C],0))</f>
        <v/>
      </c>
      <c r="AR1225" s="39" t="str">
        <f>IF(NOTA[[#This Row],[QTY/ CTN]]="","",TRUE)</f>
        <v/>
      </c>
      <c r="AS1225" s="39" t="str">
        <f ca="1">IF(NOTA[[#This Row],[ID_H]]="","",IF(NOTA[[#This Row],[Column3]]=TRUE,NOTA[[#This Row],[QTY/ CTN]],INDEX([3]!db[QTY/ CTN],NOTA[[#This Row],[//DB]])))</f>
        <v/>
      </c>
      <c r="AT1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5" s="39" t="str">
        <f ca="1">IF(NOTA[[#This Row],[ID_H]]="","",MATCH(NOTA[[#This Row],[NB NOTA_C_QTY]],[4]!db[NB NOTA_C_QTY+F],0))</f>
        <v/>
      </c>
      <c r="AV1225" s="55" t="str">
        <f ca="1">IF(NOTA[[#This Row],[NB NOTA_C_QTY]]="","",ROW()-2)</f>
        <v/>
      </c>
    </row>
    <row r="1226" spans="1:48" ht="20.100000000000001" customHeight="1" x14ac:dyDescent="0.25">
      <c r="A1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6" s="39" t="str">
        <f>IF(NOTA[[#This Row],[ID_P]]="","",MATCH(NOTA[[#This Row],[ID_P]],[1]!B_MSK[N_ID],0))</f>
        <v/>
      </c>
      <c r="D1226" s="39" t="str">
        <f ca="1">IF(NOTA[[#This Row],[NAMA BARANG]]="","",INDEX(NOTA[ID],MATCH(,INDIRECT(ADDRESS(ROW(NOTA[ID]),COLUMN(NOTA[ID]))&amp;":"&amp;ADDRESS(ROW(),COLUMN(NOTA[ID]))),-1)))</f>
        <v/>
      </c>
      <c r="E1226" s="47"/>
      <c r="H1226" s="48"/>
      <c r="N1226" s="39"/>
      <c r="Q1226" s="43"/>
      <c r="R1226" s="49"/>
      <c r="S1226" s="50"/>
      <c r="U1226" s="51"/>
      <c r="V1226" s="46"/>
      <c r="W1226" s="51" t="str">
        <f>IF(NOTA[[#This Row],[HARGA/ CTN]]="",NOTA[[#This Row],[JUMLAH_H]],NOTA[[#This Row],[HARGA/ CTN]]*IF(NOTA[[#This Row],[C]]="",0,NOTA[[#This Row],[C]]))</f>
        <v/>
      </c>
      <c r="X1226" s="51" t="str">
        <f>IF(NOTA[[#This Row],[JUMLAH]]="","",NOTA[[#This Row],[JUMLAH]]*NOTA[[#This Row],[DISC 1]])</f>
        <v/>
      </c>
      <c r="Y1226" s="51" t="str">
        <f>IF(NOTA[[#This Row],[JUMLAH]]="","",(NOTA[[#This Row],[JUMLAH]]-NOTA[[#This Row],[DISC 1-]])*NOTA[[#This Row],[DISC 2]])</f>
        <v/>
      </c>
      <c r="Z1226" s="51" t="str">
        <f>IF(NOTA[[#This Row],[JUMLAH]]="","",NOTA[[#This Row],[DISC 1-]]+NOTA[[#This Row],[DISC 2-]])</f>
        <v/>
      </c>
      <c r="AA1226" s="51" t="str">
        <f>IF(NOTA[[#This Row],[JUMLAH]]="","",NOTA[[#This Row],[JUMLAH]]-NOTA[[#This Row],[DISC]])</f>
        <v/>
      </c>
      <c r="AB1226" s="51"/>
      <c r="AC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6" s="51" t="str">
        <f>IF(OR(NOTA[[#This Row],[QTY]]="",NOTA[[#This Row],[HARGA SATUAN]]="",),"",NOTA[[#This Row],[QTY]]*NOTA[[#This Row],[HARGA SATUAN]])</f>
        <v/>
      </c>
      <c r="AG1226" s="40" t="str">
        <f ca="1">IF(NOTA[ID_H]="","",INDEX(NOTA[TANGGAL],MATCH(,INDIRECT(ADDRESS(ROW(NOTA[TANGGAL]),COLUMN(NOTA[TANGGAL]))&amp;":"&amp;ADDRESS(ROW(),COLUMN(NOTA[TANGGAL]))),-1)))</f>
        <v/>
      </c>
      <c r="AH1226" s="42" t="str">
        <f ca="1">IF(NOTA[[#This Row],[NAMA BARANG]]="","",INDEX(NOTA[SUPPLIER],MATCH(,INDIRECT(ADDRESS(ROW(NOTA[ID]),COLUMN(NOTA[ID]))&amp;":"&amp;ADDRESS(ROW(),COLUMN(NOTA[ID]))),-1)))</f>
        <v/>
      </c>
      <c r="AI1226" s="42" t="str">
        <f ca="1">IF(NOTA[[#This Row],[ID_H]]="","",IF(NOTA[[#This Row],[FAKTUR]]="",INDIRECT(ADDRESS(ROW()-1,COLUMN())),NOTA[[#This Row],[FAKTUR]]))</f>
        <v/>
      </c>
      <c r="AJ1226" s="39" t="str">
        <f ca="1">IF(NOTA[[#This Row],[ID]]="","",COUNTIF(NOTA[ID_H],NOTA[[#This Row],[ID_H]]))</f>
        <v/>
      </c>
      <c r="AK1226" s="39" t="str">
        <f ca="1">IF(NOTA[[#This Row],[TGL.NOTA]]="",IF(NOTA[[#This Row],[SUPPLIER_H]]="","",AK1225),MONTH(NOTA[[#This Row],[TGL.NOTA]]))</f>
        <v/>
      </c>
      <c r="AL1226" s="39" t="str">
        <f>LOWER(SUBSTITUTE(SUBSTITUTE(SUBSTITUTE(SUBSTITUTE(SUBSTITUTE(SUBSTITUTE(SUBSTITUTE(SUBSTITUTE(SUBSTITUTE(NOTA[NAMA BARANG]," ",),".",""),"-",""),"(",""),")",""),",",""),"/",""),"""",""),"+",""))</f>
        <v/>
      </c>
      <c r="AM1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6" s="39" t="str">
        <f>IF(NOTA[[#This Row],[CONCAT4]]="","",_xlfn.IFNA(MATCH(NOTA[[#This Row],[CONCAT4]],[2]!RAW[CONCAT_H],0),FALSE))</f>
        <v/>
      </c>
      <c r="AQ1226" s="39" t="str">
        <f>IF(NOTA[[#This Row],[CONCAT1]]="","",MATCH(NOTA[[#This Row],[CONCAT1]],[3]!db[NB NOTA_C],0))</f>
        <v/>
      </c>
      <c r="AR1226" s="39" t="str">
        <f>IF(NOTA[[#This Row],[QTY/ CTN]]="","",TRUE)</f>
        <v/>
      </c>
      <c r="AS1226" s="39" t="str">
        <f ca="1">IF(NOTA[[#This Row],[ID_H]]="","",IF(NOTA[[#This Row],[Column3]]=TRUE,NOTA[[#This Row],[QTY/ CTN]],INDEX([3]!db[QTY/ CTN],NOTA[[#This Row],[//DB]])))</f>
        <v/>
      </c>
      <c r="AT1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6" s="39" t="str">
        <f ca="1">IF(NOTA[[#This Row],[ID_H]]="","",MATCH(NOTA[[#This Row],[NB NOTA_C_QTY]],[4]!db[NB NOTA_C_QTY+F],0))</f>
        <v/>
      </c>
      <c r="AV1226" s="55" t="str">
        <f ca="1">IF(NOTA[[#This Row],[NB NOTA_C_QTY]]="","",ROW()-2)</f>
        <v/>
      </c>
    </row>
    <row r="1227" spans="1:48" ht="20.100000000000001" customHeight="1" x14ac:dyDescent="0.25">
      <c r="A1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7" s="39" t="str">
        <f>IF(NOTA[[#This Row],[ID_P]]="","",MATCH(NOTA[[#This Row],[ID_P]],[1]!B_MSK[N_ID],0))</f>
        <v/>
      </c>
      <c r="D1227" s="39" t="str">
        <f ca="1">IF(NOTA[[#This Row],[NAMA BARANG]]="","",INDEX(NOTA[ID],MATCH(,INDIRECT(ADDRESS(ROW(NOTA[ID]),COLUMN(NOTA[ID]))&amp;":"&amp;ADDRESS(ROW(),COLUMN(NOTA[ID]))),-1)))</f>
        <v/>
      </c>
      <c r="E1227" s="47"/>
      <c r="H1227" s="48"/>
      <c r="N1227" s="39"/>
      <c r="Q1227" s="43"/>
      <c r="R1227" s="49"/>
      <c r="S1227" s="50"/>
      <c r="U1227" s="51"/>
      <c r="V1227" s="46"/>
      <c r="W1227" s="51" t="str">
        <f>IF(NOTA[[#This Row],[HARGA/ CTN]]="",NOTA[[#This Row],[JUMLAH_H]],NOTA[[#This Row],[HARGA/ CTN]]*IF(NOTA[[#This Row],[C]]="",0,NOTA[[#This Row],[C]]))</f>
        <v/>
      </c>
      <c r="X1227" s="51" t="str">
        <f>IF(NOTA[[#This Row],[JUMLAH]]="","",NOTA[[#This Row],[JUMLAH]]*NOTA[[#This Row],[DISC 1]])</f>
        <v/>
      </c>
      <c r="Y1227" s="51" t="str">
        <f>IF(NOTA[[#This Row],[JUMLAH]]="","",(NOTA[[#This Row],[JUMLAH]]-NOTA[[#This Row],[DISC 1-]])*NOTA[[#This Row],[DISC 2]])</f>
        <v/>
      </c>
      <c r="Z1227" s="51" t="str">
        <f>IF(NOTA[[#This Row],[JUMLAH]]="","",NOTA[[#This Row],[DISC 1-]]+NOTA[[#This Row],[DISC 2-]])</f>
        <v/>
      </c>
      <c r="AA1227" s="51" t="str">
        <f>IF(NOTA[[#This Row],[JUMLAH]]="","",NOTA[[#This Row],[JUMLAH]]-NOTA[[#This Row],[DISC]])</f>
        <v/>
      </c>
      <c r="AB1227" s="51"/>
      <c r="AC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7" s="51" t="str">
        <f>IF(OR(NOTA[[#This Row],[QTY]]="",NOTA[[#This Row],[HARGA SATUAN]]="",),"",NOTA[[#This Row],[QTY]]*NOTA[[#This Row],[HARGA SATUAN]])</f>
        <v/>
      </c>
      <c r="AG1227" s="40" t="str">
        <f ca="1">IF(NOTA[ID_H]="","",INDEX(NOTA[TANGGAL],MATCH(,INDIRECT(ADDRESS(ROW(NOTA[TANGGAL]),COLUMN(NOTA[TANGGAL]))&amp;":"&amp;ADDRESS(ROW(),COLUMN(NOTA[TANGGAL]))),-1)))</f>
        <v/>
      </c>
      <c r="AH1227" s="42" t="str">
        <f ca="1">IF(NOTA[[#This Row],[NAMA BARANG]]="","",INDEX(NOTA[SUPPLIER],MATCH(,INDIRECT(ADDRESS(ROW(NOTA[ID]),COLUMN(NOTA[ID]))&amp;":"&amp;ADDRESS(ROW(),COLUMN(NOTA[ID]))),-1)))</f>
        <v/>
      </c>
      <c r="AI1227" s="42" t="str">
        <f ca="1">IF(NOTA[[#This Row],[ID_H]]="","",IF(NOTA[[#This Row],[FAKTUR]]="",INDIRECT(ADDRESS(ROW()-1,COLUMN())),NOTA[[#This Row],[FAKTUR]]))</f>
        <v/>
      </c>
      <c r="AJ1227" s="39" t="str">
        <f ca="1">IF(NOTA[[#This Row],[ID]]="","",COUNTIF(NOTA[ID_H],NOTA[[#This Row],[ID_H]]))</f>
        <v/>
      </c>
      <c r="AK1227" s="39" t="str">
        <f ca="1">IF(NOTA[[#This Row],[TGL.NOTA]]="",IF(NOTA[[#This Row],[SUPPLIER_H]]="","",AK1226),MONTH(NOTA[[#This Row],[TGL.NOTA]]))</f>
        <v/>
      </c>
      <c r="AL1227" s="39" t="str">
        <f>LOWER(SUBSTITUTE(SUBSTITUTE(SUBSTITUTE(SUBSTITUTE(SUBSTITUTE(SUBSTITUTE(SUBSTITUTE(SUBSTITUTE(SUBSTITUTE(NOTA[NAMA BARANG]," ",),".",""),"-",""),"(",""),")",""),",",""),"/",""),"""",""),"+",""))</f>
        <v/>
      </c>
      <c r="AM1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7" s="39" t="str">
        <f>IF(NOTA[[#This Row],[CONCAT4]]="","",_xlfn.IFNA(MATCH(NOTA[[#This Row],[CONCAT4]],[2]!RAW[CONCAT_H],0),FALSE))</f>
        <v/>
      </c>
      <c r="AQ1227" s="39" t="str">
        <f>IF(NOTA[[#This Row],[CONCAT1]]="","",MATCH(NOTA[[#This Row],[CONCAT1]],[3]!db[NB NOTA_C],0))</f>
        <v/>
      </c>
      <c r="AR1227" s="39" t="str">
        <f>IF(NOTA[[#This Row],[QTY/ CTN]]="","",TRUE)</f>
        <v/>
      </c>
      <c r="AS1227" s="39" t="str">
        <f ca="1">IF(NOTA[[#This Row],[ID_H]]="","",IF(NOTA[[#This Row],[Column3]]=TRUE,NOTA[[#This Row],[QTY/ CTN]],INDEX([3]!db[QTY/ CTN],NOTA[[#This Row],[//DB]])))</f>
        <v/>
      </c>
      <c r="AT1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7" s="39" t="str">
        <f ca="1">IF(NOTA[[#This Row],[ID_H]]="","",MATCH(NOTA[[#This Row],[NB NOTA_C_QTY]],[4]!db[NB NOTA_C_QTY+F],0))</f>
        <v/>
      </c>
      <c r="AV1227" s="55" t="str">
        <f ca="1">IF(NOTA[[#This Row],[NB NOTA_C_QTY]]="","",ROW()-2)</f>
        <v/>
      </c>
    </row>
    <row r="1228" spans="1:48" ht="20.100000000000001" customHeight="1" x14ac:dyDescent="0.25">
      <c r="A1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8" s="39" t="str">
        <f>IF(NOTA[[#This Row],[ID_P]]="","",MATCH(NOTA[[#This Row],[ID_P]],[1]!B_MSK[N_ID],0))</f>
        <v/>
      </c>
      <c r="D1228" s="39" t="str">
        <f ca="1">IF(NOTA[[#This Row],[NAMA BARANG]]="","",INDEX(NOTA[ID],MATCH(,INDIRECT(ADDRESS(ROW(NOTA[ID]),COLUMN(NOTA[ID]))&amp;":"&amp;ADDRESS(ROW(),COLUMN(NOTA[ID]))),-1)))</f>
        <v/>
      </c>
      <c r="E1228" s="47"/>
      <c r="H1228" s="48"/>
      <c r="N1228" s="39"/>
      <c r="Q1228" s="43"/>
      <c r="R1228" s="49"/>
      <c r="S1228" s="50"/>
      <c r="U1228" s="51"/>
      <c r="V1228" s="46"/>
      <c r="W1228" s="51" t="str">
        <f>IF(NOTA[[#This Row],[HARGA/ CTN]]="",NOTA[[#This Row],[JUMLAH_H]],NOTA[[#This Row],[HARGA/ CTN]]*IF(NOTA[[#This Row],[C]]="",0,NOTA[[#This Row],[C]]))</f>
        <v/>
      </c>
      <c r="X1228" s="51" t="str">
        <f>IF(NOTA[[#This Row],[JUMLAH]]="","",NOTA[[#This Row],[JUMLAH]]*NOTA[[#This Row],[DISC 1]])</f>
        <v/>
      </c>
      <c r="Y1228" s="51" t="str">
        <f>IF(NOTA[[#This Row],[JUMLAH]]="","",(NOTA[[#This Row],[JUMLAH]]-NOTA[[#This Row],[DISC 1-]])*NOTA[[#This Row],[DISC 2]])</f>
        <v/>
      </c>
      <c r="Z1228" s="51" t="str">
        <f>IF(NOTA[[#This Row],[JUMLAH]]="","",NOTA[[#This Row],[DISC 1-]]+NOTA[[#This Row],[DISC 2-]])</f>
        <v/>
      </c>
      <c r="AA1228" s="51" t="str">
        <f>IF(NOTA[[#This Row],[JUMLAH]]="","",NOTA[[#This Row],[JUMLAH]]-NOTA[[#This Row],[DISC]])</f>
        <v/>
      </c>
      <c r="AB1228" s="51"/>
      <c r="AC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8" s="51" t="str">
        <f>IF(OR(NOTA[[#This Row],[QTY]]="",NOTA[[#This Row],[HARGA SATUAN]]="",),"",NOTA[[#This Row],[QTY]]*NOTA[[#This Row],[HARGA SATUAN]])</f>
        <v/>
      </c>
      <c r="AG1228" s="40" t="str">
        <f ca="1">IF(NOTA[ID_H]="","",INDEX(NOTA[TANGGAL],MATCH(,INDIRECT(ADDRESS(ROW(NOTA[TANGGAL]),COLUMN(NOTA[TANGGAL]))&amp;":"&amp;ADDRESS(ROW(),COLUMN(NOTA[TANGGAL]))),-1)))</f>
        <v/>
      </c>
      <c r="AH1228" s="42" t="str">
        <f ca="1">IF(NOTA[[#This Row],[NAMA BARANG]]="","",INDEX(NOTA[SUPPLIER],MATCH(,INDIRECT(ADDRESS(ROW(NOTA[ID]),COLUMN(NOTA[ID]))&amp;":"&amp;ADDRESS(ROW(),COLUMN(NOTA[ID]))),-1)))</f>
        <v/>
      </c>
      <c r="AI1228" s="42" t="str">
        <f ca="1">IF(NOTA[[#This Row],[ID_H]]="","",IF(NOTA[[#This Row],[FAKTUR]]="",INDIRECT(ADDRESS(ROW()-1,COLUMN())),NOTA[[#This Row],[FAKTUR]]))</f>
        <v/>
      </c>
      <c r="AJ1228" s="39" t="str">
        <f ca="1">IF(NOTA[[#This Row],[ID]]="","",COUNTIF(NOTA[ID_H],NOTA[[#This Row],[ID_H]]))</f>
        <v/>
      </c>
      <c r="AK1228" s="39" t="str">
        <f ca="1">IF(NOTA[[#This Row],[TGL.NOTA]]="",IF(NOTA[[#This Row],[SUPPLIER_H]]="","",AK1227),MONTH(NOTA[[#This Row],[TGL.NOTA]]))</f>
        <v/>
      </c>
      <c r="AL1228" s="39" t="str">
        <f>LOWER(SUBSTITUTE(SUBSTITUTE(SUBSTITUTE(SUBSTITUTE(SUBSTITUTE(SUBSTITUTE(SUBSTITUTE(SUBSTITUTE(SUBSTITUTE(NOTA[NAMA BARANG]," ",),".",""),"-",""),"(",""),")",""),",",""),"/",""),"""",""),"+",""))</f>
        <v/>
      </c>
      <c r="AM1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8" s="39" t="str">
        <f>IF(NOTA[[#This Row],[CONCAT4]]="","",_xlfn.IFNA(MATCH(NOTA[[#This Row],[CONCAT4]],[2]!RAW[CONCAT_H],0),FALSE))</f>
        <v/>
      </c>
      <c r="AQ1228" s="39" t="str">
        <f>IF(NOTA[[#This Row],[CONCAT1]]="","",MATCH(NOTA[[#This Row],[CONCAT1]],[3]!db[NB NOTA_C],0))</f>
        <v/>
      </c>
      <c r="AR1228" s="39" t="str">
        <f>IF(NOTA[[#This Row],[QTY/ CTN]]="","",TRUE)</f>
        <v/>
      </c>
      <c r="AS1228" s="39" t="str">
        <f ca="1">IF(NOTA[[#This Row],[ID_H]]="","",IF(NOTA[[#This Row],[Column3]]=TRUE,NOTA[[#This Row],[QTY/ CTN]],INDEX([3]!db[QTY/ CTN],NOTA[[#This Row],[//DB]])))</f>
        <v/>
      </c>
      <c r="AT1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8" s="39" t="str">
        <f ca="1">IF(NOTA[[#This Row],[ID_H]]="","",MATCH(NOTA[[#This Row],[NB NOTA_C_QTY]],[4]!db[NB NOTA_C_QTY+F],0))</f>
        <v/>
      </c>
      <c r="AV1228" s="55" t="str">
        <f ca="1">IF(NOTA[[#This Row],[NB NOTA_C_QTY]]="","",ROW()-2)</f>
        <v/>
      </c>
    </row>
    <row r="1229" spans="1:48" ht="20.100000000000001" customHeight="1" x14ac:dyDescent="0.25">
      <c r="A12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9" s="39" t="str">
        <f>IF(NOTA[[#This Row],[ID_P]]="","",MATCH(NOTA[[#This Row],[ID_P]],[1]!B_MSK[N_ID],0))</f>
        <v/>
      </c>
      <c r="D1229" s="39" t="str">
        <f ca="1">IF(NOTA[[#This Row],[NAMA BARANG]]="","",INDEX(NOTA[ID],MATCH(,INDIRECT(ADDRESS(ROW(NOTA[ID]),COLUMN(NOTA[ID]))&amp;":"&amp;ADDRESS(ROW(),COLUMN(NOTA[ID]))),-1)))</f>
        <v/>
      </c>
      <c r="E1229" s="47"/>
      <c r="H1229" s="48"/>
      <c r="N1229" s="39"/>
      <c r="Q1229" s="43"/>
      <c r="R1229" s="49"/>
      <c r="S1229" s="50"/>
      <c r="U1229" s="51"/>
      <c r="V1229" s="46"/>
      <c r="W1229" s="51" t="str">
        <f>IF(NOTA[[#This Row],[HARGA/ CTN]]="",NOTA[[#This Row],[JUMLAH_H]],NOTA[[#This Row],[HARGA/ CTN]]*IF(NOTA[[#This Row],[C]]="",0,NOTA[[#This Row],[C]]))</f>
        <v/>
      </c>
      <c r="X1229" s="51" t="str">
        <f>IF(NOTA[[#This Row],[JUMLAH]]="","",NOTA[[#This Row],[JUMLAH]]*NOTA[[#This Row],[DISC 1]])</f>
        <v/>
      </c>
      <c r="Y1229" s="51" t="str">
        <f>IF(NOTA[[#This Row],[JUMLAH]]="","",(NOTA[[#This Row],[JUMLAH]]-NOTA[[#This Row],[DISC 1-]])*NOTA[[#This Row],[DISC 2]])</f>
        <v/>
      </c>
      <c r="Z1229" s="51" t="str">
        <f>IF(NOTA[[#This Row],[JUMLAH]]="","",NOTA[[#This Row],[DISC 1-]]+NOTA[[#This Row],[DISC 2-]])</f>
        <v/>
      </c>
      <c r="AA1229" s="51" t="str">
        <f>IF(NOTA[[#This Row],[JUMLAH]]="","",NOTA[[#This Row],[JUMLAH]]-NOTA[[#This Row],[DISC]])</f>
        <v/>
      </c>
      <c r="AB1229" s="51"/>
      <c r="AC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9" s="51" t="str">
        <f>IF(OR(NOTA[[#This Row],[QTY]]="",NOTA[[#This Row],[HARGA SATUAN]]="",),"",NOTA[[#This Row],[QTY]]*NOTA[[#This Row],[HARGA SATUAN]])</f>
        <v/>
      </c>
      <c r="AG1229" s="40" t="str">
        <f ca="1">IF(NOTA[ID_H]="","",INDEX(NOTA[TANGGAL],MATCH(,INDIRECT(ADDRESS(ROW(NOTA[TANGGAL]),COLUMN(NOTA[TANGGAL]))&amp;":"&amp;ADDRESS(ROW(),COLUMN(NOTA[TANGGAL]))),-1)))</f>
        <v/>
      </c>
      <c r="AH1229" s="42" t="str">
        <f ca="1">IF(NOTA[[#This Row],[NAMA BARANG]]="","",INDEX(NOTA[SUPPLIER],MATCH(,INDIRECT(ADDRESS(ROW(NOTA[ID]),COLUMN(NOTA[ID]))&amp;":"&amp;ADDRESS(ROW(),COLUMN(NOTA[ID]))),-1)))</f>
        <v/>
      </c>
      <c r="AI1229" s="42" t="str">
        <f ca="1">IF(NOTA[[#This Row],[ID_H]]="","",IF(NOTA[[#This Row],[FAKTUR]]="",INDIRECT(ADDRESS(ROW()-1,COLUMN())),NOTA[[#This Row],[FAKTUR]]))</f>
        <v/>
      </c>
      <c r="AJ1229" s="39" t="str">
        <f ca="1">IF(NOTA[[#This Row],[ID]]="","",COUNTIF(NOTA[ID_H],NOTA[[#This Row],[ID_H]]))</f>
        <v/>
      </c>
      <c r="AK1229" s="39" t="str">
        <f ca="1">IF(NOTA[[#This Row],[TGL.NOTA]]="",IF(NOTA[[#This Row],[SUPPLIER_H]]="","",AK1228),MONTH(NOTA[[#This Row],[TGL.NOTA]]))</f>
        <v/>
      </c>
      <c r="AL1229" s="39" t="str">
        <f>LOWER(SUBSTITUTE(SUBSTITUTE(SUBSTITUTE(SUBSTITUTE(SUBSTITUTE(SUBSTITUTE(SUBSTITUTE(SUBSTITUTE(SUBSTITUTE(NOTA[NAMA BARANG]," ",),".",""),"-",""),"(",""),")",""),",",""),"/",""),"""",""),"+",""))</f>
        <v/>
      </c>
      <c r="AM1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9" s="39" t="str">
        <f>IF(NOTA[[#This Row],[CONCAT4]]="","",_xlfn.IFNA(MATCH(NOTA[[#This Row],[CONCAT4]],[2]!RAW[CONCAT_H],0),FALSE))</f>
        <v/>
      </c>
      <c r="AQ1229" s="39" t="str">
        <f>IF(NOTA[[#This Row],[CONCAT1]]="","",MATCH(NOTA[[#This Row],[CONCAT1]],[3]!db[NB NOTA_C],0))</f>
        <v/>
      </c>
      <c r="AR1229" s="39" t="str">
        <f>IF(NOTA[[#This Row],[QTY/ CTN]]="","",TRUE)</f>
        <v/>
      </c>
      <c r="AS1229" s="39" t="str">
        <f ca="1">IF(NOTA[[#This Row],[ID_H]]="","",IF(NOTA[[#This Row],[Column3]]=TRUE,NOTA[[#This Row],[QTY/ CTN]],INDEX([3]!db[QTY/ CTN],NOTA[[#This Row],[//DB]])))</f>
        <v/>
      </c>
      <c r="AT1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9" s="39" t="str">
        <f ca="1">IF(NOTA[[#This Row],[ID_H]]="","",MATCH(NOTA[[#This Row],[NB NOTA_C_QTY]],[4]!db[NB NOTA_C_QTY+F],0))</f>
        <v/>
      </c>
      <c r="AV1229" s="55" t="str">
        <f ca="1">IF(NOTA[[#This Row],[NB NOTA_C_QTY]]="","",ROW()-2)</f>
        <v/>
      </c>
    </row>
    <row r="1230" spans="1:48" ht="20.100000000000001" customHeight="1" x14ac:dyDescent="0.25">
      <c r="A1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0" s="39" t="str">
        <f>IF(NOTA[[#This Row],[ID_P]]="","",MATCH(NOTA[[#This Row],[ID_P]],[1]!B_MSK[N_ID],0))</f>
        <v/>
      </c>
      <c r="D1230" s="39" t="str">
        <f ca="1">IF(NOTA[[#This Row],[NAMA BARANG]]="","",INDEX(NOTA[ID],MATCH(,INDIRECT(ADDRESS(ROW(NOTA[ID]),COLUMN(NOTA[ID]))&amp;":"&amp;ADDRESS(ROW(),COLUMN(NOTA[ID]))),-1)))</f>
        <v/>
      </c>
      <c r="E1230" s="47"/>
      <c r="H1230" s="48"/>
      <c r="N1230" s="39"/>
      <c r="Q1230" s="43"/>
      <c r="R1230" s="49"/>
      <c r="S1230" s="50"/>
      <c r="U1230" s="51"/>
      <c r="V1230" s="46"/>
      <c r="W1230" s="51" t="str">
        <f>IF(NOTA[[#This Row],[HARGA/ CTN]]="",NOTA[[#This Row],[JUMLAH_H]],NOTA[[#This Row],[HARGA/ CTN]]*IF(NOTA[[#This Row],[C]]="",0,NOTA[[#This Row],[C]]))</f>
        <v/>
      </c>
      <c r="X1230" s="51" t="str">
        <f>IF(NOTA[[#This Row],[JUMLAH]]="","",NOTA[[#This Row],[JUMLAH]]*NOTA[[#This Row],[DISC 1]])</f>
        <v/>
      </c>
      <c r="Y1230" s="51" t="str">
        <f>IF(NOTA[[#This Row],[JUMLAH]]="","",(NOTA[[#This Row],[JUMLAH]]-NOTA[[#This Row],[DISC 1-]])*NOTA[[#This Row],[DISC 2]])</f>
        <v/>
      </c>
      <c r="Z1230" s="51" t="str">
        <f>IF(NOTA[[#This Row],[JUMLAH]]="","",NOTA[[#This Row],[DISC 1-]]+NOTA[[#This Row],[DISC 2-]])</f>
        <v/>
      </c>
      <c r="AA1230" s="51" t="str">
        <f>IF(NOTA[[#This Row],[JUMLAH]]="","",NOTA[[#This Row],[JUMLAH]]-NOTA[[#This Row],[DISC]])</f>
        <v/>
      </c>
      <c r="AB1230" s="51"/>
      <c r="AC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0" s="51" t="str">
        <f>IF(OR(NOTA[[#This Row],[QTY]]="",NOTA[[#This Row],[HARGA SATUAN]]="",),"",NOTA[[#This Row],[QTY]]*NOTA[[#This Row],[HARGA SATUAN]])</f>
        <v/>
      </c>
      <c r="AG1230" s="40" t="str">
        <f ca="1">IF(NOTA[ID_H]="","",INDEX(NOTA[TANGGAL],MATCH(,INDIRECT(ADDRESS(ROW(NOTA[TANGGAL]),COLUMN(NOTA[TANGGAL]))&amp;":"&amp;ADDRESS(ROW(),COLUMN(NOTA[TANGGAL]))),-1)))</f>
        <v/>
      </c>
      <c r="AH1230" s="42" t="str">
        <f ca="1">IF(NOTA[[#This Row],[NAMA BARANG]]="","",INDEX(NOTA[SUPPLIER],MATCH(,INDIRECT(ADDRESS(ROW(NOTA[ID]),COLUMN(NOTA[ID]))&amp;":"&amp;ADDRESS(ROW(),COLUMN(NOTA[ID]))),-1)))</f>
        <v/>
      </c>
      <c r="AI1230" s="42" t="str">
        <f ca="1">IF(NOTA[[#This Row],[ID_H]]="","",IF(NOTA[[#This Row],[FAKTUR]]="",INDIRECT(ADDRESS(ROW()-1,COLUMN())),NOTA[[#This Row],[FAKTUR]]))</f>
        <v/>
      </c>
      <c r="AJ1230" s="39" t="str">
        <f ca="1">IF(NOTA[[#This Row],[ID]]="","",COUNTIF(NOTA[ID_H],NOTA[[#This Row],[ID_H]]))</f>
        <v/>
      </c>
      <c r="AK1230" s="39" t="str">
        <f ca="1">IF(NOTA[[#This Row],[TGL.NOTA]]="",IF(NOTA[[#This Row],[SUPPLIER_H]]="","",AK1229),MONTH(NOTA[[#This Row],[TGL.NOTA]]))</f>
        <v/>
      </c>
      <c r="AL1230" s="39" t="str">
        <f>LOWER(SUBSTITUTE(SUBSTITUTE(SUBSTITUTE(SUBSTITUTE(SUBSTITUTE(SUBSTITUTE(SUBSTITUTE(SUBSTITUTE(SUBSTITUTE(NOTA[NAMA BARANG]," ",),".",""),"-",""),"(",""),")",""),",",""),"/",""),"""",""),"+",""))</f>
        <v/>
      </c>
      <c r="AM1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0" s="39" t="str">
        <f>IF(NOTA[[#This Row],[CONCAT4]]="","",_xlfn.IFNA(MATCH(NOTA[[#This Row],[CONCAT4]],[2]!RAW[CONCAT_H],0),FALSE))</f>
        <v/>
      </c>
      <c r="AQ1230" s="39" t="str">
        <f>IF(NOTA[[#This Row],[CONCAT1]]="","",MATCH(NOTA[[#This Row],[CONCAT1]],[3]!db[NB NOTA_C],0))</f>
        <v/>
      </c>
      <c r="AR1230" s="39" t="str">
        <f>IF(NOTA[[#This Row],[QTY/ CTN]]="","",TRUE)</f>
        <v/>
      </c>
      <c r="AS1230" s="39" t="str">
        <f ca="1">IF(NOTA[[#This Row],[ID_H]]="","",IF(NOTA[[#This Row],[Column3]]=TRUE,NOTA[[#This Row],[QTY/ CTN]],INDEX([3]!db[QTY/ CTN],NOTA[[#This Row],[//DB]])))</f>
        <v/>
      </c>
      <c r="AT1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0" s="39" t="str">
        <f ca="1">IF(NOTA[[#This Row],[ID_H]]="","",MATCH(NOTA[[#This Row],[NB NOTA_C_QTY]],[4]!db[NB NOTA_C_QTY+F],0))</f>
        <v/>
      </c>
      <c r="AV1230" s="55" t="str">
        <f ca="1">IF(NOTA[[#This Row],[NB NOTA_C_QTY]]="","",ROW()-2)</f>
        <v/>
      </c>
    </row>
    <row r="1231" spans="1:48" ht="20.100000000000001" customHeight="1" x14ac:dyDescent="0.25">
      <c r="A1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1" s="39" t="str">
        <f>IF(NOTA[[#This Row],[ID_P]]="","",MATCH(NOTA[[#This Row],[ID_P]],[1]!B_MSK[N_ID],0))</f>
        <v/>
      </c>
      <c r="D1231" s="39" t="str">
        <f ca="1">IF(NOTA[[#This Row],[NAMA BARANG]]="","",INDEX(NOTA[ID],MATCH(,INDIRECT(ADDRESS(ROW(NOTA[ID]),COLUMN(NOTA[ID]))&amp;":"&amp;ADDRESS(ROW(),COLUMN(NOTA[ID]))),-1)))</f>
        <v/>
      </c>
      <c r="E1231" s="47"/>
      <c r="H1231" s="48"/>
      <c r="N1231" s="39"/>
      <c r="Q1231" s="43"/>
      <c r="R1231" s="49"/>
      <c r="S1231" s="50"/>
      <c r="U1231" s="51"/>
      <c r="V1231" s="46"/>
      <c r="W1231" s="51" t="str">
        <f>IF(NOTA[[#This Row],[HARGA/ CTN]]="",NOTA[[#This Row],[JUMLAH_H]],NOTA[[#This Row],[HARGA/ CTN]]*IF(NOTA[[#This Row],[C]]="",0,NOTA[[#This Row],[C]]))</f>
        <v/>
      </c>
      <c r="X1231" s="51" t="str">
        <f>IF(NOTA[[#This Row],[JUMLAH]]="","",NOTA[[#This Row],[JUMLAH]]*NOTA[[#This Row],[DISC 1]])</f>
        <v/>
      </c>
      <c r="Y1231" s="51" t="str">
        <f>IF(NOTA[[#This Row],[JUMLAH]]="","",(NOTA[[#This Row],[JUMLAH]]-NOTA[[#This Row],[DISC 1-]])*NOTA[[#This Row],[DISC 2]])</f>
        <v/>
      </c>
      <c r="Z1231" s="51" t="str">
        <f>IF(NOTA[[#This Row],[JUMLAH]]="","",NOTA[[#This Row],[DISC 1-]]+NOTA[[#This Row],[DISC 2-]])</f>
        <v/>
      </c>
      <c r="AA1231" s="51" t="str">
        <f>IF(NOTA[[#This Row],[JUMLAH]]="","",NOTA[[#This Row],[JUMLAH]]-NOTA[[#This Row],[DISC]])</f>
        <v/>
      </c>
      <c r="AB1231" s="51"/>
      <c r="AC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1" s="51" t="str">
        <f>IF(OR(NOTA[[#This Row],[QTY]]="",NOTA[[#This Row],[HARGA SATUAN]]="",),"",NOTA[[#This Row],[QTY]]*NOTA[[#This Row],[HARGA SATUAN]])</f>
        <v/>
      </c>
      <c r="AG1231" s="40" t="str">
        <f ca="1">IF(NOTA[ID_H]="","",INDEX(NOTA[TANGGAL],MATCH(,INDIRECT(ADDRESS(ROW(NOTA[TANGGAL]),COLUMN(NOTA[TANGGAL]))&amp;":"&amp;ADDRESS(ROW(),COLUMN(NOTA[TANGGAL]))),-1)))</f>
        <v/>
      </c>
      <c r="AH1231" s="42" t="str">
        <f ca="1">IF(NOTA[[#This Row],[NAMA BARANG]]="","",INDEX(NOTA[SUPPLIER],MATCH(,INDIRECT(ADDRESS(ROW(NOTA[ID]),COLUMN(NOTA[ID]))&amp;":"&amp;ADDRESS(ROW(),COLUMN(NOTA[ID]))),-1)))</f>
        <v/>
      </c>
      <c r="AI1231" s="42" t="str">
        <f ca="1">IF(NOTA[[#This Row],[ID_H]]="","",IF(NOTA[[#This Row],[FAKTUR]]="",INDIRECT(ADDRESS(ROW()-1,COLUMN())),NOTA[[#This Row],[FAKTUR]]))</f>
        <v/>
      </c>
      <c r="AJ1231" s="39" t="str">
        <f ca="1">IF(NOTA[[#This Row],[ID]]="","",COUNTIF(NOTA[ID_H],NOTA[[#This Row],[ID_H]]))</f>
        <v/>
      </c>
      <c r="AK1231" s="39" t="str">
        <f ca="1">IF(NOTA[[#This Row],[TGL.NOTA]]="",IF(NOTA[[#This Row],[SUPPLIER_H]]="","",AK1230),MONTH(NOTA[[#This Row],[TGL.NOTA]]))</f>
        <v/>
      </c>
      <c r="AL1231" s="39" t="str">
        <f>LOWER(SUBSTITUTE(SUBSTITUTE(SUBSTITUTE(SUBSTITUTE(SUBSTITUTE(SUBSTITUTE(SUBSTITUTE(SUBSTITUTE(SUBSTITUTE(NOTA[NAMA BARANG]," ",),".",""),"-",""),"(",""),")",""),",",""),"/",""),"""",""),"+",""))</f>
        <v/>
      </c>
      <c r="AM1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1" s="39" t="str">
        <f>IF(NOTA[[#This Row],[CONCAT4]]="","",_xlfn.IFNA(MATCH(NOTA[[#This Row],[CONCAT4]],[2]!RAW[CONCAT_H],0),FALSE))</f>
        <v/>
      </c>
      <c r="AQ1231" s="39" t="str">
        <f>IF(NOTA[[#This Row],[CONCAT1]]="","",MATCH(NOTA[[#This Row],[CONCAT1]],[3]!db[NB NOTA_C],0))</f>
        <v/>
      </c>
      <c r="AR1231" s="39" t="str">
        <f>IF(NOTA[[#This Row],[QTY/ CTN]]="","",TRUE)</f>
        <v/>
      </c>
      <c r="AS1231" s="39" t="str">
        <f ca="1">IF(NOTA[[#This Row],[ID_H]]="","",IF(NOTA[[#This Row],[Column3]]=TRUE,NOTA[[#This Row],[QTY/ CTN]],INDEX([3]!db[QTY/ CTN],NOTA[[#This Row],[//DB]])))</f>
        <v/>
      </c>
      <c r="AT1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1" s="39" t="str">
        <f ca="1">IF(NOTA[[#This Row],[ID_H]]="","",MATCH(NOTA[[#This Row],[NB NOTA_C_QTY]],[4]!db[NB NOTA_C_QTY+F],0))</f>
        <v/>
      </c>
      <c r="AV1231" s="55" t="str">
        <f ca="1">IF(NOTA[[#This Row],[NB NOTA_C_QTY]]="","",ROW()-2)</f>
        <v/>
      </c>
    </row>
    <row r="1232" spans="1:48" ht="20.100000000000001" customHeight="1" x14ac:dyDescent="0.25">
      <c r="A1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2" s="39" t="str">
        <f>IF(NOTA[[#This Row],[ID_P]]="","",MATCH(NOTA[[#This Row],[ID_P]],[1]!B_MSK[N_ID],0))</f>
        <v/>
      </c>
      <c r="D1232" s="39" t="str">
        <f ca="1">IF(NOTA[[#This Row],[NAMA BARANG]]="","",INDEX(NOTA[ID],MATCH(,INDIRECT(ADDRESS(ROW(NOTA[ID]),COLUMN(NOTA[ID]))&amp;":"&amp;ADDRESS(ROW(),COLUMN(NOTA[ID]))),-1)))</f>
        <v/>
      </c>
      <c r="E1232" s="47"/>
      <c r="H1232" s="48"/>
      <c r="N1232" s="39"/>
      <c r="Q1232" s="43"/>
      <c r="R1232" s="49"/>
      <c r="S1232" s="50"/>
      <c r="U1232" s="51"/>
      <c r="V1232" s="46"/>
      <c r="W1232" s="51" t="str">
        <f>IF(NOTA[[#This Row],[HARGA/ CTN]]="",NOTA[[#This Row],[JUMLAH_H]],NOTA[[#This Row],[HARGA/ CTN]]*IF(NOTA[[#This Row],[C]]="",0,NOTA[[#This Row],[C]]))</f>
        <v/>
      </c>
      <c r="X1232" s="51" t="str">
        <f>IF(NOTA[[#This Row],[JUMLAH]]="","",NOTA[[#This Row],[JUMLAH]]*NOTA[[#This Row],[DISC 1]])</f>
        <v/>
      </c>
      <c r="Y1232" s="51" t="str">
        <f>IF(NOTA[[#This Row],[JUMLAH]]="","",(NOTA[[#This Row],[JUMLAH]]-NOTA[[#This Row],[DISC 1-]])*NOTA[[#This Row],[DISC 2]])</f>
        <v/>
      </c>
      <c r="Z1232" s="51" t="str">
        <f>IF(NOTA[[#This Row],[JUMLAH]]="","",NOTA[[#This Row],[DISC 1-]]+NOTA[[#This Row],[DISC 2-]])</f>
        <v/>
      </c>
      <c r="AA1232" s="51" t="str">
        <f>IF(NOTA[[#This Row],[JUMLAH]]="","",NOTA[[#This Row],[JUMLAH]]-NOTA[[#This Row],[DISC]])</f>
        <v/>
      </c>
      <c r="AB1232" s="51"/>
      <c r="AC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2" s="51" t="str">
        <f>IF(OR(NOTA[[#This Row],[QTY]]="",NOTA[[#This Row],[HARGA SATUAN]]="",),"",NOTA[[#This Row],[QTY]]*NOTA[[#This Row],[HARGA SATUAN]])</f>
        <v/>
      </c>
      <c r="AG1232" s="40" t="str">
        <f ca="1">IF(NOTA[ID_H]="","",INDEX(NOTA[TANGGAL],MATCH(,INDIRECT(ADDRESS(ROW(NOTA[TANGGAL]),COLUMN(NOTA[TANGGAL]))&amp;":"&amp;ADDRESS(ROW(),COLUMN(NOTA[TANGGAL]))),-1)))</f>
        <v/>
      </c>
      <c r="AH1232" s="42" t="str">
        <f ca="1">IF(NOTA[[#This Row],[NAMA BARANG]]="","",INDEX(NOTA[SUPPLIER],MATCH(,INDIRECT(ADDRESS(ROW(NOTA[ID]),COLUMN(NOTA[ID]))&amp;":"&amp;ADDRESS(ROW(),COLUMN(NOTA[ID]))),-1)))</f>
        <v/>
      </c>
      <c r="AI1232" s="42" t="str">
        <f ca="1">IF(NOTA[[#This Row],[ID_H]]="","",IF(NOTA[[#This Row],[FAKTUR]]="",INDIRECT(ADDRESS(ROW()-1,COLUMN())),NOTA[[#This Row],[FAKTUR]]))</f>
        <v/>
      </c>
      <c r="AJ1232" s="39" t="str">
        <f ca="1">IF(NOTA[[#This Row],[ID]]="","",COUNTIF(NOTA[ID_H],NOTA[[#This Row],[ID_H]]))</f>
        <v/>
      </c>
      <c r="AK1232" s="39" t="str">
        <f ca="1">IF(NOTA[[#This Row],[TGL.NOTA]]="",IF(NOTA[[#This Row],[SUPPLIER_H]]="","",AK1231),MONTH(NOTA[[#This Row],[TGL.NOTA]]))</f>
        <v/>
      </c>
      <c r="AL1232" s="39" t="str">
        <f>LOWER(SUBSTITUTE(SUBSTITUTE(SUBSTITUTE(SUBSTITUTE(SUBSTITUTE(SUBSTITUTE(SUBSTITUTE(SUBSTITUTE(SUBSTITUTE(NOTA[NAMA BARANG]," ",),".",""),"-",""),"(",""),")",""),",",""),"/",""),"""",""),"+",""))</f>
        <v/>
      </c>
      <c r="AM1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2" s="39" t="str">
        <f>IF(NOTA[[#This Row],[CONCAT4]]="","",_xlfn.IFNA(MATCH(NOTA[[#This Row],[CONCAT4]],[2]!RAW[CONCAT_H],0),FALSE))</f>
        <v/>
      </c>
      <c r="AQ1232" s="39" t="str">
        <f>IF(NOTA[[#This Row],[CONCAT1]]="","",MATCH(NOTA[[#This Row],[CONCAT1]],[3]!db[NB NOTA_C],0))</f>
        <v/>
      </c>
      <c r="AR1232" s="39" t="str">
        <f>IF(NOTA[[#This Row],[QTY/ CTN]]="","",TRUE)</f>
        <v/>
      </c>
      <c r="AS1232" s="39" t="str">
        <f ca="1">IF(NOTA[[#This Row],[ID_H]]="","",IF(NOTA[[#This Row],[Column3]]=TRUE,NOTA[[#This Row],[QTY/ CTN]],INDEX([3]!db[QTY/ CTN],NOTA[[#This Row],[//DB]])))</f>
        <v/>
      </c>
      <c r="AT1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2" s="39" t="str">
        <f ca="1">IF(NOTA[[#This Row],[ID_H]]="","",MATCH(NOTA[[#This Row],[NB NOTA_C_QTY]],[4]!db[NB NOTA_C_QTY+F],0))</f>
        <v/>
      </c>
      <c r="AV1232" s="55" t="str">
        <f ca="1">IF(NOTA[[#This Row],[NB NOTA_C_QTY]]="","",ROW()-2)</f>
        <v/>
      </c>
    </row>
    <row r="1233" spans="1:48" ht="20.100000000000001" customHeight="1" x14ac:dyDescent="0.25">
      <c r="A1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3" s="39" t="str">
        <f>IF(NOTA[[#This Row],[ID_P]]="","",MATCH(NOTA[[#This Row],[ID_P]],[1]!B_MSK[N_ID],0))</f>
        <v/>
      </c>
      <c r="D1233" s="39" t="str">
        <f ca="1">IF(NOTA[[#This Row],[NAMA BARANG]]="","",INDEX(NOTA[ID],MATCH(,INDIRECT(ADDRESS(ROW(NOTA[ID]),COLUMN(NOTA[ID]))&amp;":"&amp;ADDRESS(ROW(),COLUMN(NOTA[ID]))),-1)))</f>
        <v/>
      </c>
      <c r="E1233" s="47"/>
      <c r="H1233" s="48"/>
      <c r="N1233" s="39"/>
      <c r="Q1233" s="43"/>
      <c r="R1233" s="49"/>
      <c r="S1233" s="50"/>
      <c r="U1233" s="51"/>
      <c r="V1233" s="46"/>
      <c r="W1233" s="51" t="str">
        <f>IF(NOTA[[#This Row],[HARGA/ CTN]]="",NOTA[[#This Row],[JUMLAH_H]],NOTA[[#This Row],[HARGA/ CTN]]*IF(NOTA[[#This Row],[C]]="",0,NOTA[[#This Row],[C]]))</f>
        <v/>
      </c>
      <c r="X1233" s="51" t="str">
        <f>IF(NOTA[[#This Row],[JUMLAH]]="","",NOTA[[#This Row],[JUMLAH]]*NOTA[[#This Row],[DISC 1]])</f>
        <v/>
      </c>
      <c r="Y1233" s="51" t="str">
        <f>IF(NOTA[[#This Row],[JUMLAH]]="","",(NOTA[[#This Row],[JUMLAH]]-NOTA[[#This Row],[DISC 1-]])*NOTA[[#This Row],[DISC 2]])</f>
        <v/>
      </c>
      <c r="Z1233" s="51" t="str">
        <f>IF(NOTA[[#This Row],[JUMLAH]]="","",NOTA[[#This Row],[DISC 1-]]+NOTA[[#This Row],[DISC 2-]])</f>
        <v/>
      </c>
      <c r="AA1233" s="51" t="str">
        <f>IF(NOTA[[#This Row],[JUMLAH]]="","",NOTA[[#This Row],[JUMLAH]]-NOTA[[#This Row],[DISC]])</f>
        <v/>
      </c>
      <c r="AB1233" s="51"/>
      <c r="AC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3" s="51" t="str">
        <f>IF(OR(NOTA[[#This Row],[QTY]]="",NOTA[[#This Row],[HARGA SATUAN]]="",),"",NOTA[[#This Row],[QTY]]*NOTA[[#This Row],[HARGA SATUAN]])</f>
        <v/>
      </c>
      <c r="AG1233" s="40" t="str">
        <f ca="1">IF(NOTA[ID_H]="","",INDEX(NOTA[TANGGAL],MATCH(,INDIRECT(ADDRESS(ROW(NOTA[TANGGAL]),COLUMN(NOTA[TANGGAL]))&amp;":"&amp;ADDRESS(ROW(),COLUMN(NOTA[TANGGAL]))),-1)))</f>
        <v/>
      </c>
      <c r="AH1233" s="42" t="str">
        <f ca="1">IF(NOTA[[#This Row],[NAMA BARANG]]="","",INDEX(NOTA[SUPPLIER],MATCH(,INDIRECT(ADDRESS(ROW(NOTA[ID]),COLUMN(NOTA[ID]))&amp;":"&amp;ADDRESS(ROW(),COLUMN(NOTA[ID]))),-1)))</f>
        <v/>
      </c>
      <c r="AI1233" s="42" t="str">
        <f ca="1">IF(NOTA[[#This Row],[ID_H]]="","",IF(NOTA[[#This Row],[FAKTUR]]="",INDIRECT(ADDRESS(ROW()-1,COLUMN())),NOTA[[#This Row],[FAKTUR]]))</f>
        <v/>
      </c>
      <c r="AJ1233" s="39" t="str">
        <f ca="1">IF(NOTA[[#This Row],[ID]]="","",COUNTIF(NOTA[ID_H],NOTA[[#This Row],[ID_H]]))</f>
        <v/>
      </c>
      <c r="AK1233" s="39" t="str">
        <f ca="1">IF(NOTA[[#This Row],[TGL.NOTA]]="",IF(NOTA[[#This Row],[SUPPLIER_H]]="","",AK1232),MONTH(NOTA[[#This Row],[TGL.NOTA]]))</f>
        <v/>
      </c>
      <c r="AL1233" s="39" t="str">
        <f>LOWER(SUBSTITUTE(SUBSTITUTE(SUBSTITUTE(SUBSTITUTE(SUBSTITUTE(SUBSTITUTE(SUBSTITUTE(SUBSTITUTE(SUBSTITUTE(NOTA[NAMA BARANG]," ",),".",""),"-",""),"(",""),")",""),",",""),"/",""),"""",""),"+",""))</f>
        <v/>
      </c>
      <c r="AM1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3" s="39" t="str">
        <f>IF(NOTA[[#This Row],[CONCAT4]]="","",_xlfn.IFNA(MATCH(NOTA[[#This Row],[CONCAT4]],[2]!RAW[CONCAT_H],0),FALSE))</f>
        <v/>
      </c>
      <c r="AQ1233" s="39" t="str">
        <f>IF(NOTA[[#This Row],[CONCAT1]]="","",MATCH(NOTA[[#This Row],[CONCAT1]],[3]!db[NB NOTA_C],0))</f>
        <v/>
      </c>
      <c r="AR1233" s="39" t="str">
        <f>IF(NOTA[[#This Row],[QTY/ CTN]]="","",TRUE)</f>
        <v/>
      </c>
      <c r="AS1233" s="39" t="str">
        <f ca="1">IF(NOTA[[#This Row],[ID_H]]="","",IF(NOTA[[#This Row],[Column3]]=TRUE,NOTA[[#This Row],[QTY/ CTN]],INDEX([3]!db[QTY/ CTN],NOTA[[#This Row],[//DB]])))</f>
        <v/>
      </c>
      <c r="AT1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3" s="39" t="str">
        <f ca="1">IF(NOTA[[#This Row],[ID_H]]="","",MATCH(NOTA[[#This Row],[NB NOTA_C_QTY]],[4]!db[NB NOTA_C_QTY+F],0))</f>
        <v/>
      </c>
      <c r="AV1233" s="55" t="str">
        <f ca="1">IF(NOTA[[#This Row],[NB NOTA_C_QTY]]="","",ROW()-2)</f>
        <v/>
      </c>
    </row>
    <row r="1234" spans="1:48" ht="20.100000000000001" customHeight="1" x14ac:dyDescent="0.25">
      <c r="A1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4" s="39" t="str">
        <f>IF(NOTA[[#This Row],[ID_P]]="","",MATCH(NOTA[[#This Row],[ID_P]],[1]!B_MSK[N_ID],0))</f>
        <v/>
      </c>
      <c r="D1234" s="39" t="str">
        <f ca="1">IF(NOTA[[#This Row],[NAMA BARANG]]="","",INDEX(NOTA[ID],MATCH(,INDIRECT(ADDRESS(ROW(NOTA[ID]),COLUMN(NOTA[ID]))&amp;":"&amp;ADDRESS(ROW(),COLUMN(NOTA[ID]))),-1)))</f>
        <v/>
      </c>
      <c r="E1234" s="47"/>
      <c r="H1234" s="48"/>
      <c r="N1234" s="39"/>
      <c r="Q1234" s="43"/>
      <c r="R1234" s="49"/>
      <c r="S1234" s="50"/>
      <c r="U1234" s="51"/>
      <c r="V1234" s="46"/>
      <c r="W1234" s="51" t="str">
        <f>IF(NOTA[[#This Row],[HARGA/ CTN]]="",NOTA[[#This Row],[JUMLAH_H]],NOTA[[#This Row],[HARGA/ CTN]]*IF(NOTA[[#This Row],[C]]="",0,NOTA[[#This Row],[C]]))</f>
        <v/>
      </c>
      <c r="X1234" s="51" t="str">
        <f>IF(NOTA[[#This Row],[JUMLAH]]="","",NOTA[[#This Row],[JUMLAH]]*NOTA[[#This Row],[DISC 1]])</f>
        <v/>
      </c>
      <c r="Y1234" s="51" t="str">
        <f>IF(NOTA[[#This Row],[JUMLAH]]="","",(NOTA[[#This Row],[JUMLAH]]-NOTA[[#This Row],[DISC 1-]])*NOTA[[#This Row],[DISC 2]])</f>
        <v/>
      </c>
      <c r="Z1234" s="51" t="str">
        <f>IF(NOTA[[#This Row],[JUMLAH]]="","",NOTA[[#This Row],[DISC 1-]]+NOTA[[#This Row],[DISC 2-]])</f>
        <v/>
      </c>
      <c r="AA1234" s="51" t="str">
        <f>IF(NOTA[[#This Row],[JUMLAH]]="","",NOTA[[#This Row],[JUMLAH]]-NOTA[[#This Row],[DISC]])</f>
        <v/>
      </c>
      <c r="AB1234" s="51"/>
      <c r="AC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4" s="51" t="str">
        <f>IF(OR(NOTA[[#This Row],[QTY]]="",NOTA[[#This Row],[HARGA SATUAN]]="",),"",NOTA[[#This Row],[QTY]]*NOTA[[#This Row],[HARGA SATUAN]])</f>
        <v/>
      </c>
      <c r="AG1234" s="40" t="str">
        <f ca="1">IF(NOTA[ID_H]="","",INDEX(NOTA[TANGGAL],MATCH(,INDIRECT(ADDRESS(ROW(NOTA[TANGGAL]),COLUMN(NOTA[TANGGAL]))&amp;":"&amp;ADDRESS(ROW(),COLUMN(NOTA[TANGGAL]))),-1)))</f>
        <v/>
      </c>
      <c r="AH1234" s="42" t="str">
        <f ca="1">IF(NOTA[[#This Row],[NAMA BARANG]]="","",INDEX(NOTA[SUPPLIER],MATCH(,INDIRECT(ADDRESS(ROW(NOTA[ID]),COLUMN(NOTA[ID]))&amp;":"&amp;ADDRESS(ROW(),COLUMN(NOTA[ID]))),-1)))</f>
        <v/>
      </c>
      <c r="AI1234" s="42" t="str">
        <f ca="1">IF(NOTA[[#This Row],[ID_H]]="","",IF(NOTA[[#This Row],[FAKTUR]]="",INDIRECT(ADDRESS(ROW()-1,COLUMN())),NOTA[[#This Row],[FAKTUR]]))</f>
        <v/>
      </c>
      <c r="AJ1234" s="39" t="str">
        <f ca="1">IF(NOTA[[#This Row],[ID]]="","",COUNTIF(NOTA[ID_H],NOTA[[#This Row],[ID_H]]))</f>
        <v/>
      </c>
      <c r="AK1234" s="39" t="str">
        <f ca="1">IF(NOTA[[#This Row],[TGL.NOTA]]="",IF(NOTA[[#This Row],[SUPPLIER_H]]="","",AK1233),MONTH(NOTA[[#This Row],[TGL.NOTA]]))</f>
        <v/>
      </c>
      <c r="AL1234" s="39" t="str">
        <f>LOWER(SUBSTITUTE(SUBSTITUTE(SUBSTITUTE(SUBSTITUTE(SUBSTITUTE(SUBSTITUTE(SUBSTITUTE(SUBSTITUTE(SUBSTITUTE(NOTA[NAMA BARANG]," ",),".",""),"-",""),"(",""),")",""),",",""),"/",""),"""",""),"+",""))</f>
        <v/>
      </c>
      <c r="AM1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4" s="39" t="str">
        <f>IF(NOTA[[#This Row],[CONCAT4]]="","",_xlfn.IFNA(MATCH(NOTA[[#This Row],[CONCAT4]],[2]!RAW[CONCAT_H],0),FALSE))</f>
        <v/>
      </c>
      <c r="AQ1234" s="39" t="str">
        <f>IF(NOTA[[#This Row],[CONCAT1]]="","",MATCH(NOTA[[#This Row],[CONCAT1]],[3]!db[NB NOTA_C],0))</f>
        <v/>
      </c>
      <c r="AR1234" s="39" t="str">
        <f>IF(NOTA[[#This Row],[QTY/ CTN]]="","",TRUE)</f>
        <v/>
      </c>
      <c r="AS1234" s="39" t="str">
        <f ca="1">IF(NOTA[[#This Row],[ID_H]]="","",IF(NOTA[[#This Row],[Column3]]=TRUE,NOTA[[#This Row],[QTY/ CTN]],INDEX([3]!db[QTY/ CTN],NOTA[[#This Row],[//DB]])))</f>
        <v/>
      </c>
      <c r="AT1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4" s="39" t="str">
        <f ca="1">IF(NOTA[[#This Row],[ID_H]]="","",MATCH(NOTA[[#This Row],[NB NOTA_C_QTY]],[4]!db[NB NOTA_C_QTY+F],0))</f>
        <v/>
      </c>
      <c r="AV1234" s="55" t="str">
        <f ca="1">IF(NOTA[[#This Row],[NB NOTA_C_QTY]]="","",ROW()-2)</f>
        <v/>
      </c>
    </row>
    <row r="1235" spans="1:48" ht="20.100000000000001" customHeight="1" x14ac:dyDescent="0.25">
      <c r="A1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5" s="39" t="str">
        <f>IF(NOTA[[#This Row],[ID_P]]="","",MATCH(NOTA[[#This Row],[ID_P]],[1]!B_MSK[N_ID],0))</f>
        <v/>
      </c>
      <c r="D1235" s="39" t="str">
        <f ca="1">IF(NOTA[[#This Row],[NAMA BARANG]]="","",INDEX(NOTA[ID],MATCH(,INDIRECT(ADDRESS(ROW(NOTA[ID]),COLUMN(NOTA[ID]))&amp;":"&amp;ADDRESS(ROW(),COLUMN(NOTA[ID]))),-1)))</f>
        <v/>
      </c>
      <c r="E1235" s="47"/>
      <c r="H1235" s="48"/>
      <c r="N1235" s="39"/>
      <c r="Q1235" s="43"/>
      <c r="R1235" s="49"/>
      <c r="S1235" s="50"/>
      <c r="U1235" s="51"/>
      <c r="V1235" s="46"/>
      <c r="W1235" s="51" t="str">
        <f>IF(NOTA[[#This Row],[HARGA/ CTN]]="",NOTA[[#This Row],[JUMLAH_H]],NOTA[[#This Row],[HARGA/ CTN]]*IF(NOTA[[#This Row],[C]]="",0,NOTA[[#This Row],[C]]))</f>
        <v/>
      </c>
      <c r="X1235" s="51" t="str">
        <f>IF(NOTA[[#This Row],[JUMLAH]]="","",NOTA[[#This Row],[JUMLAH]]*NOTA[[#This Row],[DISC 1]])</f>
        <v/>
      </c>
      <c r="Y1235" s="51" t="str">
        <f>IF(NOTA[[#This Row],[JUMLAH]]="","",(NOTA[[#This Row],[JUMLAH]]-NOTA[[#This Row],[DISC 1-]])*NOTA[[#This Row],[DISC 2]])</f>
        <v/>
      </c>
      <c r="Z1235" s="51" t="str">
        <f>IF(NOTA[[#This Row],[JUMLAH]]="","",NOTA[[#This Row],[DISC 1-]]+NOTA[[#This Row],[DISC 2-]])</f>
        <v/>
      </c>
      <c r="AA1235" s="51" t="str">
        <f>IF(NOTA[[#This Row],[JUMLAH]]="","",NOTA[[#This Row],[JUMLAH]]-NOTA[[#This Row],[DISC]])</f>
        <v/>
      </c>
      <c r="AB1235" s="51"/>
      <c r="AC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5" s="51" t="str">
        <f>IF(OR(NOTA[[#This Row],[QTY]]="",NOTA[[#This Row],[HARGA SATUAN]]="",),"",NOTA[[#This Row],[QTY]]*NOTA[[#This Row],[HARGA SATUAN]])</f>
        <v/>
      </c>
      <c r="AG1235" s="40" t="str">
        <f ca="1">IF(NOTA[ID_H]="","",INDEX(NOTA[TANGGAL],MATCH(,INDIRECT(ADDRESS(ROW(NOTA[TANGGAL]),COLUMN(NOTA[TANGGAL]))&amp;":"&amp;ADDRESS(ROW(),COLUMN(NOTA[TANGGAL]))),-1)))</f>
        <v/>
      </c>
      <c r="AH1235" s="42" t="str">
        <f ca="1">IF(NOTA[[#This Row],[NAMA BARANG]]="","",INDEX(NOTA[SUPPLIER],MATCH(,INDIRECT(ADDRESS(ROW(NOTA[ID]),COLUMN(NOTA[ID]))&amp;":"&amp;ADDRESS(ROW(),COLUMN(NOTA[ID]))),-1)))</f>
        <v/>
      </c>
      <c r="AI1235" s="42" t="str">
        <f ca="1">IF(NOTA[[#This Row],[ID_H]]="","",IF(NOTA[[#This Row],[FAKTUR]]="",INDIRECT(ADDRESS(ROW()-1,COLUMN())),NOTA[[#This Row],[FAKTUR]]))</f>
        <v/>
      </c>
      <c r="AJ1235" s="39" t="str">
        <f ca="1">IF(NOTA[[#This Row],[ID]]="","",COUNTIF(NOTA[ID_H],NOTA[[#This Row],[ID_H]]))</f>
        <v/>
      </c>
      <c r="AK1235" s="39" t="str">
        <f ca="1">IF(NOTA[[#This Row],[TGL.NOTA]]="",IF(NOTA[[#This Row],[SUPPLIER_H]]="","",AK1234),MONTH(NOTA[[#This Row],[TGL.NOTA]]))</f>
        <v/>
      </c>
      <c r="AL1235" s="39" t="str">
        <f>LOWER(SUBSTITUTE(SUBSTITUTE(SUBSTITUTE(SUBSTITUTE(SUBSTITUTE(SUBSTITUTE(SUBSTITUTE(SUBSTITUTE(SUBSTITUTE(NOTA[NAMA BARANG]," ",),".",""),"-",""),"(",""),")",""),",",""),"/",""),"""",""),"+",""))</f>
        <v/>
      </c>
      <c r="AM1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5" s="39" t="str">
        <f>IF(NOTA[[#This Row],[CONCAT4]]="","",_xlfn.IFNA(MATCH(NOTA[[#This Row],[CONCAT4]],[2]!RAW[CONCAT_H],0),FALSE))</f>
        <v/>
      </c>
      <c r="AQ1235" s="39" t="str">
        <f>IF(NOTA[[#This Row],[CONCAT1]]="","",MATCH(NOTA[[#This Row],[CONCAT1]],[3]!db[NB NOTA_C],0))</f>
        <v/>
      </c>
      <c r="AR1235" s="39" t="str">
        <f>IF(NOTA[[#This Row],[QTY/ CTN]]="","",TRUE)</f>
        <v/>
      </c>
      <c r="AS1235" s="39" t="str">
        <f ca="1">IF(NOTA[[#This Row],[ID_H]]="","",IF(NOTA[[#This Row],[Column3]]=TRUE,NOTA[[#This Row],[QTY/ CTN]],INDEX([3]!db[QTY/ CTN],NOTA[[#This Row],[//DB]])))</f>
        <v/>
      </c>
      <c r="AT1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5" s="39" t="str">
        <f ca="1">IF(NOTA[[#This Row],[ID_H]]="","",MATCH(NOTA[[#This Row],[NB NOTA_C_QTY]],[4]!db[NB NOTA_C_QTY+F],0))</f>
        <v/>
      </c>
      <c r="AV1235" s="55" t="str">
        <f ca="1">IF(NOTA[[#This Row],[NB NOTA_C_QTY]]="","",ROW()-2)</f>
        <v/>
      </c>
    </row>
    <row r="1236" spans="1:48" ht="20.100000000000001" customHeight="1" x14ac:dyDescent="0.25">
      <c r="A12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6" s="39" t="str">
        <f>IF(NOTA[[#This Row],[ID_P]]="","",MATCH(NOTA[[#This Row],[ID_P]],[1]!B_MSK[N_ID],0))</f>
        <v/>
      </c>
      <c r="D1236" s="39" t="str">
        <f ca="1">IF(NOTA[[#This Row],[NAMA BARANG]]="","",INDEX(NOTA[ID],MATCH(,INDIRECT(ADDRESS(ROW(NOTA[ID]),COLUMN(NOTA[ID]))&amp;":"&amp;ADDRESS(ROW(),COLUMN(NOTA[ID]))),-1)))</f>
        <v/>
      </c>
      <c r="E1236" s="47"/>
      <c r="H1236" s="48"/>
      <c r="N1236" s="39"/>
      <c r="Q1236" s="43"/>
      <c r="R1236" s="49"/>
      <c r="S1236" s="50"/>
      <c r="U1236" s="51"/>
      <c r="V1236" s="46"/>
      <c r="W1236" s="51" t="str">
        <f>IF(NOTA[[#This Row],[HARGA/ CTN]]="",NOTA[[#This Row],[JUMLAH_H]],NOTA[[#This Row],[HARGA/ CTN]]*IF(NOTA[[#This Row],[C]]="",0,NOTA[[#This Row],[C]]))</f>
        <v/>
      </c>
      <c r="X1236" s="51" t="str">
        <f>IF(NOTA[[#This Row],[JUMLAH]]="","",NOTA[[#This Row],[JUMLAH]]*NOTA[[#This Row],[DISC 1]])</f>
        <v/>
      </c>
      <c r="Y1236" s="51" t="str">
        <f>IF(NOTA[[#This Row],[JUMLAH]]="","",(NOTA[[#This Row],[JUMLAH]]-NOTA[[#This Row],[DISC 1-]])*NOTA[[#This Row],[DISC 2]])</f>
        <v/>
      </c>
      <c r="Z1236" s="51" t="str">
        <f>IF(NOTA[[#This Row],[JUMLAH]]="","",NOTA[[#This Row],[DISC 1-]]+NOTA[[#This Row],[DISC 2-]])</f>
        <v/>
      </c>
      <c r="AA1236" s="51" t="str">
        <f>IF(NOTA[[#This Row],[JUMLAH]]="","",NOTA[[#This Row],[JUMLAH]]-NOTA[[#This Row],[DISC]])</f>
        <v/>
      </c>
      <c r="AB1236" s="51"/>
      <c r="AC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6" s="51" t="str">
        <f>IF(OR(NOTA[[#This Row],[QTY]]="",NOTA[[#This Row],[HARGA SATUAN]]="",),"",NOTA[[#This Row],[QTY]]*NOTA[[#This Row],[HARGA SATUAN]])</f>
        <v/>
      </c>
      <c r="AG1236" s="40" t="str">
        <f ca="1">IF(NOTA[ID_H]="","",INDEX(NOTA[TANGGAL],MATCH(,INDIRECT(ADDRESS(ROW(NOTA[TANGGAL]),COLUMN(NOTA[TANGGAL]))&amp;":"&amp;ADDRESS(ROW(),COLUMN(NOTA[TANGGAL]))),-1)))</f>
        <v/>
      </c>
      <c r="AH1236" s="42" t="str">
        <f ca="1">IF(NOTA[[#This Row],[NAMA BARANG]]="","",INDEX(NOTA[SUPPLIER],MATCH(,INDIRECT(ADDRESS(ROW(NOTA[ID]),COLUMN(NOTA[ID]))&amp;":"&amp;ADDRESS(ROW(),COLUMN(NOTA[ID]))),-1)))</f>
        <v/>
      </c>
      <c r="AI1236" s="42" t="str">
        <f ca="1">IF(NOTA[[#This Row],[ID_H]]="","",IF(NOTA[[#This Row],[FAKTUR]]="",INDIRECT(ADDRESS(ROW()-1,COLUMN())),NOTA[[#This Row],[FAKTUR]]))</f>
        <v/>
      </c>
      <c r="AJ1236" s="39" t="str">
        <f ca="1">IF(NOTA[[#This Row],[ID]]="","",COUNTIF(NOTA[ID_H],NOTA[[#This Row],[ID_H]]))</f>
        <v/>
      </c>
      <c r="AK1236" s="39" t="str">
        <f ca="1">IF(NOTA[[#This Row],[TGL.NOTA]]="",IF(NOTA[[#This Row],[SUPPLIER_H]]="","",AK1235),MONTH(NOTA[[#This Row],[TGL.NOTA]]))</f>
        <v/>
      </c>
      <c r="AL1236" s="39" t="str">
        <f>LOWER(SUBSTITUTE(SUBSTITUTE(SUBSTITUTE(SUBSTITUTE(SUBSTITUTE(SUBSTITUTE(SUBSTITUTE(SUBSTITUTE(SUBSTITUTE(NOTA[NAMA BARANG]," ",),".",""),"-",""),"(",""),")",""),",",""),"/",""),"""",""),"+",""))</f>
        <v/>
      </c>
      <c r="AM1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6" s="39" t="str">
        <f>IF(NOTA[[#This Row],[CONCAT4]]="","",_xlfn.IFNA(MATCH(NOTA[[#This Row],[CONCAT4]],[2]!RAW[CONCAT_H],0),FALSE))</f>
        <v/>
      </c>
      <c r="AQ1236" s="39" t="str">
        <f>IF(NOTA[[#This Row],[CONCAT1]]="","",MATCH(NOTA[[#This Row],[CONCAT1]],[3]!db[NB NOTA_C],0))</f>
        <v/>
      </c>
      <c r="AR1236" s="39" t="str">
        <f>IF(NOTA[[#This Row],[QTY/ CTN]]="","",TRUE)</f>
        <v/>
      </c>
      <c r="AS1236" s="39" t="str">
        <f ca="1">IF(NOTA[[#This Row],[ID_H]]="","",IF(NOTA[[#This Row],[Column3]]=TRUE,NOTA[[#This Row],[QTY/ CTN]],INDEX([3]!db[QTY/ CTN],NOTA[[#This Row],[//DB]])))</f>
        <v/>
      </c>
      <c r="AT1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6" s="39" t="str">
        <f ca="1">IF(NOTA[[#This Row],[ID_H]]="","",MATCH(NOTA[[#This Row],[NB NOTA_C_QTY]],[4]!db[NB NOTA_C_QTY+F],0))</f>
        <v/>
      </c>
      <c r="AV1236" s="55" t="str">
        <f ca="1">IF(NOTA[[#This Row],[NB NOTA_C_QTY]]="","",ROW()-2)</f>
        <v/>
      </c>
    </row>
    <row r="1237" spans="1:48" ht="20.100000000000001" customHeight="1" x14ac:dyDescent="0.25">
      <c r="A1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7" s="39" t="str">
        <f>IF(NOTA[[#This Row],[ID_P]]="","",MATCH(NOTA[[#This Row],[ID_P]],[1]!B_MSK[N_ID],0))</f>
        <v/>
      </c>
      <c r="D1237" s="39" t="str">
        <f ca="1">IF(NOTA[[#This Row],[NAMA BARANG]]="","",INDEX(NOTA[ID],MATCH(,INDIRECT(ADDRESS(ROW(NOTA[ID]),COLUMN(NOTA[ID]))&amp;":"&amp;ADDRESS(ROW(),COLUMN(NOTA[ID]))),-1)))</f>
        <v/>
      </c>
      <c r="E1237" s="47"/>
      <c r="H1237" s="48"/>
      <c r="N1237" s="39"/>
      <c r="Q1237" s="43"/>
      <c r="R1237" s="49"/>
      <c r="S1237" s="50"/>
      <c r="U1237" s="51"/>
      <c r="V1237" s="46"/>
      <c r="W1237" s="51" t="str">
        <f>IF(NOTA[[#This Row],[HARGA/ CTN]]="",NOTA[[#This Row],[JUMLAH_H]],NOTA[[#This Row],[HARGA/ CTN]]*IF(NOTA[[#This Row],[C]]="",0,NOTA[[#This Row],[C]]))</f>
        <v/>
      </c>
      <c r="X1237" s="51" t="str">
        <f>IF(NOTA[[#This Row],[JUMLAH]]="","",NOTA[[#This Row],[JUMLAH]]*NOTA[[#This Row],[DISC 1]])</f>
        <v/>
      </c>
      <c r="Y1237" s="51" t="str">
        <f>IF(NOTA[[#This Row],[JUMLAH]]="","",(NOTA[[#This Row],[JUMLAH]]-NOTA[[#This Row],[DISC 1-]])*NOTA[[#This Row],[DISC 2]])</f>
        <v/>
      </c>
      <c r="Z1237" s="51" t="str">
        <f>IF(NOTA[[#This Row],[JUMLAH]]="","",NOTA[[#This Row],[DISC 1-]]+NOTA[[#This Row],[DISC 2-]])</f>
        <v/>
      </c>
      <c r="AA1237" s="51" t="str">
        <f>IF(NOTA[[#This Row],[JUMLAH]]="","",NOTA[[#This Row],[JUMLAH]]-NOTA[[#This Row],[DISC]])</f>
        <v/>
      </c>
      <c r="AB1237" s="51"/>
      <c r="AC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7" s="51" t="str">
        <f>IF(OR(NOTA[[#This Row],[QTY]]="",NOTA[[#This Row],[HARGA SATUAN]]="",),"",NOTA[[#This Row],[QTY]]*NOTA[[#This Row],[HARGA SATUAN]])</f>
        <v/>
      </c>
      <c r="AG1237" s="40" t="str">
        <f ca="1">IF(NOTA[ID_H]="","",INDEX(NOTA[TANGGAL],MATCH(,INDIRECT(ADDRESS(ROW(NOTA[TANGGAL]),COLUMN(NOTA[TANGGAL]))&amp;":"&amp;ADDRESS(ROW(),COLUMN(NOTA[TANGGAL]))),-1)))</f>
        <v/>
      </c>
      <c r="AH1237" s="42" t="str">
        <f ca="1">IF(NOTA[[#This Row],[NAMA BARANG]]="","",INDEX(NOTA[SUPPLIER],MATCH(,INDIRECT(ADDRESS(ROW(NOTA[ID]),COLUMN(NOTA[ID]))&amp;":"&amp;ADDRESS(ROW(),COLUMN(NOTA[ID]))),-1)))</f>
        <v/>
      </c>
      <c r="AI1237" s="42" t="str">
        <f ca="1">IF(NOTA[[#This Row],[ID_H]]="","",IF(NOTA[[#This Row],[FAKTUR]]="",INDIRECT(ADDRESS(ROW()-1,COLUMN())),NOTA[[#This Row],[FAKTUR]]))</f>
        <v/>
      </c>
      <c r="AJ1237" s="39" t="str">
        <f ca="1">IF(NOTA[[#This Row],[ID]]="","",COUNTIF(NOTA[ID_H],NOTA[[#This Row],[ID_H]]))</f>
        <v/>
      </c>
      <c r="AK1237" s="39" t="str">
        <f ca="1">IF(NOTA[[#This Row],[TGL.NOTA]]="",IF(NOTA[[#This Row],[SUPPLIER_H]]="","",AK1236),MONTH(NOTA[[#This Row],[TGL.NOTA]]))</f>
        <v/>
      </c>
      <c r="AL1237" s="39" t="str">
        <f>LOWER(SUBSTITUTE(SUBSTITUTE(SUBSTITUTE(SUBSTITUTE(SUBSTITUTE(SUBSTITUTE(SUBSTITUTE(SUBSTITUTE(SUBSTITUTE(NOTA[NAMA BARANG]," ",),".",""),"-",""),"(",""),")",""),",",""),"/",""),"""",""),"+",""))</f>
        <v/>
      </c>
      <c r="AM1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7" s="39" t="str">
        <f>IF(NOTA[[#This Row],[CONCAT4]]="","",_xlfn.IFNA(MATCH(NOTA[[#This Row],[CONCAT4]],[2]!RAW[CONCAT_H],0),FALSE))</f>
        <v/>
      </c>
      <c r="AQ1237" s="39" t="str">
        <f>IF(NOTA[[#This Row],[CONCAT1]]="","",MATCH(NOTA[[#This Row],[CONCAT1]],[3]!db[NB NOTA_C],0))</f>
        <v/>
      </c>
      <c r="AR1237" s="39" t="str">
        <f>IF(NOTA[[#This Row],[QTY/ CTN]]="","",TRUE)</f>
        <v/>
      </c>
      <c r="AS1237" s="39" t="str">
        <f ca="1">IF(NOTA[[#This Row],[ID_H]]="","",IF(NOTA[[#This Row],[Column3]]=TRUE,NOTA[[#This Row],[QTY/ CTN]],INDEX([3]!db[QTY/ CTN],NOTA[[#This Row],[//DB]])))</f>
        <v/>
      </c>
      <c r="AT1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7" s="39" t="str">
        <f ca="1">IF(NOTA[[#This Row],[ID_H]]="","",MATCH(NOTA[[#This Row],[NB NOTA_C_QTY]],[4]!db[NB NOTA_C_QTY+F],0))</f>
        <v/>
      </c>
      <c r="AV1237" s="55" t="str">
        <f ca="1">IF(NOTA[[#This Row],[NB NOTA_C_QTY]]="","",ROW()-2)</f>
        <v/>
      </c>
    </row>
    <row r="1238" spans="1:48" ht="20.100000000000001" customHeight="1" x14ac:dyDescent="0.25">
      <c r="A1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8" s="39" t="str">
        <f>IF(NOTA[[#This Row],[ID_P]]="","",MATCH(NOTA[[#This Row],[ID_P]],[1]!B_MSK[N_ID],0))</f>
        <v/>
      </c>
      <c r="D1238" s="39" t="str">
        <f ca="1">IF(NOTA[[#This Row],[NAMA BARANG]]="","",INDEX(NOTA[ID],MATCH(,INDIRECT(ADDRESS(ROW(NOTA[ID]),COLUMN(NOTA[ID]))&amp;":"&amp;ADDRESS(ROW(),COLUMN(NOTA[ID]))),-1)))</f>
        <v/>
      </c>
      <c r="E1238" s="47"/>
      <c r="H1238" s="48"/>
      <c r="N1238" s="39"/>
      <c r="Q1238" s="43"/>
      <c r="R1238" s="49"/>
      <c r="S1238" s="50"/>
      <c r="U1238" s="51"/>
      <c r="V1238" s="46"/>
      <c r="W1238" s="51" t="str">
        <f>IF(NOTA[[#This Row],[HARGA/ CTN]]="",NOTA[[#This Row],[JUMLAH_H]],NOTA[[#This Row],[HARGA/ CTN]]*IF(NOTA[[#This Row],[C]]="",0,NOTA[[#This Row],[C]]))</f>
        <v/>
      </c>
      <c r="X1238" s="51" t="str">
        <f>IF(NOTA[[#This Row],[JUMLAH]]="","",NOTA[[#This Row],[JUMLAH]]*NOTA[[#This Row],[DISC 1]])</f>
        <v/>
      </c>
      <c r="Y1238" s="51" t="str">
        <f>IF(NOTA[[#This Row],[JUMLAH]]="","",(NOTA[[#This Row],[JUMLAH]]-NOTA[[#This Row],[DISC 1-]])*NOTA[[#This Row],[DISC 2]])</f>
        <v/>
      </c>
      <c r="Z1238" s="51" t="str">
        <f>IF(NOTA[[#This Row],[JUMLAH]]="","",NOTA[[#This Row],[DISC 1-]]+NOTA[[#This Row],[DISC 2-]])</f>
        <v/>
      </c>
      <c r="AA1238" s="51" t="str">
        <f>IF(NOTA[[#This Row],[JUMLAH]]="","",NOTA[[#This Row],[JUMLAH]]-NOTA[[#This Row],[DISC]])</f>
        <v/>
      </c>
      <c r="AB1238" s="51"/>
      <c r="AC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8" s="51" t="str">
        <f>IF(OR(NOTA[[#This Row],[QTY]]="",NOTA[[#This Row],[HARGA SATUAN]]="",),"",NOTA[[#This Row],[QTY]]*NOTA[[#This Row],[HARGA SATUAN]])</f>
        <v/>
      </c>
      <c r="AG1238" s="40" t="str">
        <f ca="1">IF(NOTA[ID_H]="","",INDEX(NOTA[TANGGAL],MATCH(,INDIRECT(ADDRESS(ROW(NOTA[TANGGAL]),COLUMN(NOTA[TANGGAL]))&amp;":"&amp;ADDRESS(ROW(),COLUMN(NOTA[TANGGAL]))),-1)))</f>
        <v/>
      </c>
      <c r="AH1238" s="42" t="str">
        <f ca="1">IF(NOTA[[#This Row],[NAMA BARANG]]="","",INDEX(NOTA[SUPPLIER],MATCH(,INDIRECT(ADDRESS(ROW(NOTA[ID]),COLUMN(NOTA[ID]))&amp;":"&amp;ADDRESS(ROW(),COLUMN(NOTA[ID]))),-1)))</f>
        <v/>
      </c>
      <c r="AI1238" s="42" t="str">
        <f ca="1">IF(NOTA[[#This Row],[ID_H]]="","",IF(NOTA[[#This Row],[FAKTUR]]="",INDIRECT(ADDRESS(ROW()-1,COLUMN())),NOTA[[#This Row],[FAKTUR]]))</f>
        <v/>
      </c>
      <c r="AJ1238" s="39" t="str">
        <f ca="1">IF(NOTA[[#This Row],[ID]]="","",COUNTIF(NOTA[ID_H],NOTA[[#This Row],[ID_H]]))</f>
        <v/>
      </c>
      <c r="AK1238" s="39" t="str">
        <f ca="1">IF(NOTA[[#This Row],[TGL.NOTA]]="",IF(NOTA[[#This Row],[SUPPLIER_H]]="","",AK1237),MONTH(NOTA[[#This Row],[TGL.NOTA]]))</f>
        <v/>
      </c>
      <c r="AL1238" s="39" t="str">
        <f>LOWER(SUBSTITUTE(SUBSTITUTE(SUBSTITUTE(SUBSTITUTE(SUBSTITUTE(SUBSTITUTE(SUBSTITUTE(SUBSTITUTE(SUBSTITUTE(NOTA[NAMA BARANG]," ",),".",""),"-",""),"(",""),")",""),",",""),"/",""),"""",""),"+",""))</f>
        <v/>
      </c>
      <c r="AM1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8" s="39" t="str">
        <f>IF(NOTA[[#This Row],[CONCAT4]]="","",_xlfn.IFNA(MATCH(NOTA[[#This Row],[CONCAT4]],[2]!RAW[CONCAT_H],0),FALSE))</f>
        <v/>
      </c>
      <c r="AQ1238" s="39" t="str">
        <f>IF(NOTA[[#This Row],[CONCAT1]]="","",MATCH(NOTA[[#This Row],[CONCAT1]],[3]!db[NB NOTA_C],0))</f>
        <v/>
      </c>
      <c r="AR1238" s="39" t="str">
        <f>IF(NOTA[[#This Row],[QTY/ CTN]]="","",TRUE)</f>
        <v/>
      </c>
      <c r="AS1238" s="39" t="str">
        <f ca="1">IF(NOTA[[#This Row],[ID_H]]="","",IF(NOTA[[#This Row],[Column3]]=TRUE,NOTA[[#This Row],[QTY/ CTN]],INDEX([3]!db[QTY/ CTN],NOTA[[#This Row],[//DB]])))</f>
        <v/>
      </c>
      <c r="AT1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8" s="39" t="str">
        <f ca="1">IF(NOTA[[#This Row],[ID_H]]="","",MATCH(NOTA[[#This Row],[NB NOTA_C_QTY]],[4]!db[NB NOTA_C_QTY+F],0))</f>
        <v/>
      </c>
      <c r="AV1238" s="55" t="str">
        <f ca="1">IF(NOTA[[#This Row],[NB NOTA_C_QTY]]="","",ROW()-2)</f>
        <v/>
      </c>
    </row>
    <row r="1239" spans="1:48" ht="20.100000000000001" customHeight="1" x14ac:dyDescent="0.25">
      <c r="A1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9" s="39" t="str">
        <f>IF(NOTA[[#This Row],[ID_P]]="","",MATCH(NOTA[[#This Row],[ID_P]],[1]!B_MSK[N_ID],0))</f>
        <v/>
      </c>
      <c r="D1239" s="39" t="str">
        <f ca="1">IF(NOTA[[#This Row],[NAMA BARANG]]="","",INDEX(NOTA[ID],MATCH(,INDIRECT(ADDRESS(ROW(NOTA[ID]),COLUMN(NOTA[ID]))&amp;":"&amp;ADDRESS(ROW(),COLUMN(NOTA[ID]))),-1)))</f>
        <v/>
      </c>
      <c r="E1239" s="47"/>
      <c r="H1239" s="48"/>
      <c r="N1239" s="39"/>
      <c r="Q1239" s="43"/>
      <c r="R1239" s="49"/>
      <c r="S1239" s="50"/>
      <c r="U1239" s="51"/>
      <c r="V1239" s="46"/>
      <c r="W1239" s="51" t="str">
        <f>IF(NOTA[[#This Row],[HARGA/ CTN]]="",NOTA[[#This Row],[JUMLAH_H]],NOTA[[#This Row],[HARGA/ CTN]]*IF(NOTA[[#This Row],[C]]="",0,NOTA[[#This Row],[C]]))</f>
        <v/>
      </c>
      <c r="X1239" s="51" t="str">
        <f>IF(NOTA[[#This Row],[JUMLAH]]="","",NOTA[[#This Row],[JUMLAH]]*NOTA[[#This Row],[DISC 1]])</f>
        <v/>
      </c>
      <c r="Y1239" s="51" t="str">
        <f>IF(NOTA[[#This Row],[JUMLAH]]="","",(NOTA[[#This Row],[JUMLAH]]-NOTA[[#This Row],[DISC 1-]])*NOTA[[#This Row],[DISC 2]])</f>
        <v/>
      </c>
      <c r="Z1239" s="51" t="str">
        <f>IF(NOTA[[#This Row],[JUMLAH]]="","",NOTA[[#This Row],[DISC 1-]]+NOTA[[#This Row],[DISC 2-]])</f>
        <v/>
      </c>
      <c r="AA1239" s="51" t="str">
        <f>IF(NOTA[[#This Row],[JUMLAH]]="","",NOTA[[#This Row],[JUMLAH]]-NOTA[[#This Row],[DISC]])</f>
        <v/>
      </c>
      <c r="AB1239" s="51"/>
      <c r="AC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9" s="51" t="str">
        <f>IF(OR(NOTA[[#This Row],[QTY]]="",NOTA[[#This Row],[HARGA SATUAN]]="",),"",NOTA[[#This Row],[QTY]]*NOTA[[#This Row],[HARGA SATUAN]])</f>
        <v/>
      </c>
      <c r="AG1239" s="40" t="str">
        <f ca="1">IF(NOTA[ID_H]="","",INDEX(NOTA[TANGGAL],MATCH(,INDIRECT(ADDRESS(ROW(NOTA[TANGGAL]),COLUMN(NOTA[TANGGAL]))&amp;":"&amp;ADDRESS(ROW(),COLUMN(NOTA[TANGGAL]))),-1)))</f>
        <v/>
      </c>
      <c r="AH1239" s="42" t="str">
        <f ca="1">IF(NOTA[[#This Row],[NAMA BARANG]]="","",INDEX(NOTA[SUPPLIER],MATCH(,INDIRECT(ADDRESS(ROW(NOTA[ID]),COLUMN(NOTA[ID]))&amp;":"&amp;ADDRESS(ROW(),COLUMN(NOTA[ID]))),-1)))</f>
        <v/>
      </c>
      <c r="AI1239" s="42" t="str">
        <f ca="1">IF(NOTA[[#This Row],[ID_H]]="","",IF(NOTA[[#This Row],[FAKTUR]]="",INDIRECT(ADDRESS(ROW()-1,COLUMN())),NOTA[[#This Row],[FAKTUR]]))</f>
        <v/>
      </c>
      <c r="AJ1239" s="39" t="str">
        <f ca="1">IF(NOTA[[#This Row],[ID]]="","",COUNTIF(NOTA[ID_H],NOTA[[#This Row],[ID_H]]))</f>
        <v/>
      </c>
      <c r="AK1239" s="39" t="str">
        <f ca="1">IF(NOTA[[#This Row],[TGL.NOTA]]="",IF(NOTA[[#This Row],[SUPPLIER_H]]="","",AK1238),MONTH(NOTA[[#This Row],[TGL.NOTA]]))</f>
        <v/>
      </c>
      <c r="AL1239" s="39" t="str">
        <f>LOWER(SUBSTITUTE(SUBSTITUTE(SUBSTITUTE(SUBSTITUTE(SUBSTITUTE(SUBSTITUTE(SUBSTITUTE(SUBSTITUTE(SUBSTITUTE(NOTA[NAMA BARANG]," ",),".",""),"-",""),"(",""),")",""),",",""),"/",""),"""",""),"+",""))</f>
        <v/>
      </c>
      <c r="AM1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9" s="39" t="str">
        <f>IF(NOTA[[#This Row],[CONCAT4]]="","",_xlfn.IFNA(MATCH(NOTA[[#This Row],[CONCAT4]],[2]!RAW[CONCAT_H],0),FALSE))</f>
        <v/>
      </c>
      <c r="AQ1239" s="39" t="str">
        <f>IF(NOTA[[#This Row],[CONCAT1]]="","",MATCH(NOTA[[#This Row],[CONCAT1]],[3]!db[NB NOTA_C],0))</f>
        <v/>
      </c>
      <c r="AR1239" s="39" t="str">
        <f>IF(NOTA[[#This Row],[QTY/ CTN]]="","",TRUE)</f>
        <v/>
      </c>
      <c r="AS1239" s="39" t="str">
        <f ca="1">IF(NOTA[[#This Row],[ID_H]]="","",IF(NOTA[[#This Row],[Column3]]=TRUE,NOTA[[#This Row],[QTY/ CTN]],INDEX([3]!db[QTY/ CTN],NOTA[[#This Row],[//DB]])))</f>
        <v/>
      </c>
      <c r="AT1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9" s="39" t="str">
        <f ca="1">IF(NOTA[[#This Row],[ID_H]]="","",MATCH(NOTA[[#This Row],[NB NOTA_C_QTY]],[4]!db[NB NOTA_C_QTY+F],0))</f>
        <v/>
      </c>
      <c r="AV1239" s="55" t="str">
        <f ca="1">IF(NOTA[[#This Row],[NB NOTA_C_QTY]]="","",ROW()-2)</f>
        <v/>
      </c>
    </row>
    <row r="1240" spans="1:48" ht="20.100000000000001" customHeight="1" x14ac:dyDescent="0.25">
      <c r="A1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0" s="39" t="str">
        <f>IF(NOTA[[#This Row],[ID_P]]="","",MATCH(NOTA[[#This Row],[ID_P]],[1]!B_MSK[N_ID],0))</f>
        <v/>
      </c>
      <c r="D1240" s="39" t="str">
        <f ca="1">IF(NOTA[[#This Row],[NAMA BARANG]]="","",INDEX(NOTA[ID],MATCH(,INDIRECT(ADDRESS(ROW(NOTA[ID]),COLUMN(NOTA[ID]))&amp;":"&amp;ADDRESS(ROW(),COLUMN(NOTA[ID]))),-1)))</f>
        <v/>
      </c>
      <c r="E1240" s="47"/>
      <c r="H1240" s="48"/>
      <c r="N1240" s="39"/>
      <c r="Q1240" s="43"/>
      <c r="R1240" s="49"/>
      <c r="S1240" s="50"/>
      <c r="U1240" s="51"/>
      <c r="V1240" s="46"/>
      <c r="W1240" s="51" t="str">
        <f>IF(NOTA[[#This Row],[HARGA/ CTN]]="",NOTA[[#This Row],[JUMLAH_H]],NOTA[[#This Row],[HARGA/ CTN]]*IF(NOTA[[#This Row],[C]]="",0,NOTA[[#This Row],[C]]))</f>
        <v/>
      </c>
      <c r="X1240" s="51" t="str">
        <f>IF(NOTA[[#This Row],[JUMLAH]]="","",NOTA[[#This Row],[JUMLAH]]*NOTA[[#This Row],[DISC 1]])</f>
        <v/>
      </c>
      <c r="Y1240" s="51" t="str">
        <f>IF(NOTA[[#This Row],[JUMLAH]]="","",(NOTA[[#This Row],[JUMLAH]]-NOTA[[#This Row],[DISC 1-]])*NOTA[[#This Row],[DISC 2]])</f>
        <v/>
      </c>
      <c r="Z1240" s="51" t="str">
        <f>IF(NOTA[[#This Row],[JUMLAH]]="","",NOTA[[#This Row],[DISC 1-]]+NOTA[[#This Row],[DISC 2-]])</f>
        <v/>
      </c>
      <c r="AA1240" s="51" t="str">
        <f>IF(NOTA[[#This Row],[JUMLAH]]="","",NOTA[[#This Row],[JUMLAH]]-NOTA[[#This Row],[DISC]])</f>
        <v/>
      </c>
      <c r="AB1240" s="51"/>
      <c r="AC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0" s="51" t="str">
        <f>IF(OR(NOTA[[#This Row],[QTY]]="",NOTA[[#This Row],[HARGA SATUAN]]="",),"",NOTA[[#This Row],[QTY]]*NOTA[[#This Row],[HARGA SATUAN]])</f>
        <v/>
      </c>
      <c r="AG1240" s="40" t="str">
        <f ca="1">IF(NOTA[ID_H]="","",INDEX(NOTA[TANGGAL],MATCH(,INDIRECT(ADDRESS(ROW(NOTA[TANGGAL]),COLUMN(NOTA[TANGGAL]))&amp;":"&amp;ADDRESS(ROW(),COLUMN(NOTA[TANGGAL]))),-1)))</f>
        <v/>
      </c>
      <c r="AH1240" s="42" t="str">
        <f ca="1">IF(NOTA[[#This Row],[NAMA BARANG]]="","",INDEX(NOTA[SUPPLIER],MATCH(,INDIRECT(ADDRESS(ROW(NOTA[ID]),COLUMN(NOTA[ID]))&amp;":"&amp;ADDRESS(ROW(),COLUMN(NOTA[ID]))),-1)))</f>
        <v/>
      </c>
      <c r="AI1240" s="42" t="str">
        <f ca="1">IF(NOTA[[#This Row],[ID_H]]="","",IF(NOTA[[#This Row],[FAKTUR]]="",INDIRECT(ADDRESS(ROW()-1,COLUMN())),NOTA[[#This Row],[FAKTUR]]))</f>
        <v/>
      </c>
      <c r="AJ1240" s="39" t="str">
        <f ca="1">IF(NOTA[[#This Row],[ID]]="","",COUNTIF(NOTA[ID_H],NOTA[[#This Row],[ID_H]]))</f>
        <v/>
      </c>
      <c r="AK1240" s="39" t="str">
        <f ca="1">IF(NOTA[[#This Row],[TGL.NOTA]]="",IF(NOTA[[#This Row],[SUPPLIER_H]]="","",AK1239),MONTH(NOTA[[#This Row],[TGL.NOTA]]))</f>
        <v/>
      </c>
      <c r="AL1240" s="39" t="str">
        <f>LOWER(SUBSTITUTE(SUBSTITUTE(SUBSTITUTE(SUBSTITUTE(SUBSTITUTE(SUBSTITUTE(SUBSTITUTE(SUBSTITUTE(SUBSTITUTE(NOTA[NAMA BARANG]," ",),".",""),"-",""),"(",""),")",""),",",""),"/",""),"""",""),"+",""))</f>
        <v/>
      </c>
      <c r="AM1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0" s="39" t="str">
        <f>IF(NOTA[[#This Row],[CONCAT4]]="","",_xlfn.IFNA(MATCH(NOTA[[#This Row],[CONCAT4]],[2]!RAW[CONCAT_H],0),FALSE))</f>
        <v/>
      </c>
      <c r="AQ1240" s="39" t="str">
        <f>IF(NOTA[[#This Row],[CONCAT1]]="","",MATCH(NOTA[[#This Row],[CONCAT1]],[3]!db[NB NOTA_C],0))</f>
        <v/>
      </c>
      <c r="AR1240" s="39" t="str">
        <f>IF(NOTA[[#This Row],[QTY/ CTN]]="","",TRUE)</f>
        <v/>
      </c>
      <c r="AS1240" s="39" t="str">
        <f ca="1">IF(NOTA[[#This Row],[ID_H]]="","",IF(NOTA[[#This Row],[Column3]]=TRUE,NOTA[[#This Row],[QTY/ CTN]],INDEX([3]!db[QTY/ CTN],NOTA[[#This Row],[//DB]])))</f>
        <v/>
      </c>
      <c r="AT1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0" s="39" t="str">
        <f ca="1">IF(NOTA[[#This Row],[ID_H]]="","",MATCH(NOTA[[#This Row],[NB NOTA_C_QTY]],[4]!db[NB NOTA_C_QTY+F],0))</f>
        <v/>
      </c>
      <c r="AV1240" s="55" t="str">
        <f ca="1">IF(NOTA[[#This Row],[NB NOTA_C_QTY]]="","",ROW()-2)</f>
        <v/>
      </c>
    </row>
    <row r="1241" spans="1:48" ht="20.100000000000001" customHeight="1" x14ac:dyDescent="0.25">
      <c r="A1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1" s="39" t="str">
        <f>IF(NOTA[[#This Row],[ID_P]]="","",MATCH(NOTA[[#This Row],[ID_P]],[1]!B_MSK[N_ID],0))</f>
        <v/>
      </c>
      <c r="D1241" s="39" t="str">
        <f ca="1">IF(NOTA[[#This Row],[NAMA BARANG]]="","",INDEX(NOTA[ID],MATCH(,INDIRECT(ADDRESS(ROW(NOTA[ID]),COLUMN(NOTA[ID]))&amp;":"&amp;ADDRESS(ROW(),COLUMN(NOTA[ID]))),-1)))</f>
        <v/>
      </c>
      <c r="E1241" s="47"/>
      <c r="H1241" s="48"/>
      <c r="N1241" s="39"/>
      <c r="Q1241" s="43"/>
      <c r="R1241" s="49"/>
      <c r="S1241" s="50"/>
      <c r="U1241" s="51"/>
      <c r="V1241" s="46"/>
      <c r="W1241" s="51" t="str">
        <f>IF(NOTA[[#This Row],[HARGA/ CTN]]="",NOTA[[#This Row],[JUMLAH_H]],NOTA[[#This Row],[HARGA/ CTN]]*IF(NOTA[[#This Row],[C]]="",0,NOTA[[#This Row],[C]]))</f>
        <v/>
      </c>
      <c r="X1241" s="51" t="str">
        <f>IF(NOTA[[#This Row],[JUMLAH]]="","",NOTA[[#This Row],[JUMLAH]]*NOTA[[#This Row],[DISC 1]])</f>
        <v/>
      </c>
      <c r="Y1241" s="51" t="str">
        <f>IF(NOTA[[#This Row],[JUMLAH]]="","",(NOTA[[#This Row],[JUMLAH]]-NOTA[[#This Row],[DISC 1-]])*NOTA[[#This Row],[DISC 2]])</f>
        <v/>
      </c>
      <c r="Z1241" s="51" t="str">
        <f>IF(NOTA[[#This Row],[JUMLAH]]="","",NOTA[[#This Row],[DISC 1-]]+NOTA[[#This Row],[DISC 2-]])</f>
        <v/>
      </c>
      <c r="AA1241" s="51" t="str">
        <f>IF(NOTA[[#This Row],[JUMLAH]]="","",NOTA[[#This Row],[JUMLAH]]-NOTA[[#This Row],[DISC]])</f>
        <v/>
      </c>
      <c r="AB1241" s="51"/>
      <c r="AC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1" s="51" t="str">
        <f>IF(OR(NOTA[[#This Row],[QTY]]="",NOTA[[#This Row],[HARGA SATUAN]]="",),"",NOTA[[#This Row],[QTY]]*NOTA[[#This Row],[HARGA SATUAN]])</f>
        <v/>
      </c>
      <c r="AG1241" s="40" t="str">
        <f ca="1">IF(NOTA[ID_H]="","",INDEX(NOTA[TANGGAL],MATCH(,INDIRECT(ADDRESS(ROW(NOTA[TANGGAL]),COLUMN(NOTA[TANGGAL]))&amp;":"&amp;ADDRESS(ROW(),COLUMN(NOTA[TANGGAL]))),-1)))</f>
        <v/>
      </c>
      <c r="AH1241" s="42" t="str">
        <f ca="1">IF(NOTA[[#This Row],[NAMA BARANG]]="","",INDEX(NOTA[SUPPLIER],MATCH(,INDIRECT(ADDRESS(ROW(NOTA[ID]),COLUMN(NOTA[ID]))&amp;":"&amp;ADDRESS(ROW(),COLUMN(NOTA[ID]))),-1)))</f>
        <v/>
      </c>
      <c r="AI1241" s="42" t="str">
        <f ca="1">IF(NOTA[[#This Row],[ID_H]]="","",IF(NOTA[[#This Row],[FAKTUR]]="",INDIRECT(ADDRESS(ROW()-1,COLUMN())),NOTA[[#This Row],[FAKTUR]]))</f>
        <v/>
      </c>
      <c r="AJ1241" s="39" t="str">
        <f ca="1">IF(NOTA[[#This Row],[ID]]="","",COUNTIF(NOTA[ID_H],NOTA[[#This Row],[ID_H]]))</f>
        <v/>
      </c>
      <c r="AK1241" s="39" t="str">
        <f ca="1">IF(NOTA[[#This Row],[TGL.NOTA]]="",IF(NOTA[[#This Row],[SUPPLIER_H]]="","",AK1240),MONTH(NOTA[[#This Row],[TGL.NOTA]]))</f>
        <v/>
      </c>
      <c r="AL1241" s="39" t="str">
        <f>LOWER(SUBSTITUTE(SUBSTITUTE(SUBSTITUTE(SUBSTITUTE(SUBSTITUTE(SUBSTITUTE(SUBSTITUTE(SUBSTITUTE(SUBSTITUTE(NOTA[NAMA BARANG]," ",),".",""),"-",""),"(",""),")",""),",",""),"/",""),"""",""),"+",""))</f>
        <v/>
      </c>
      <c r="AM1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1" s="39" t="str">
        <f>IF(NOTA[[#This Row],[CONCAT4]]="","",_xlfn.IFNA(MATCH(NOTA[[#This Row],[CONCAT4]],[2]!RAW[CONCAT_H],0),FALSE))</f>
        <v/>
      </c>
      <c r="AQ1241" s="39" t="str">
        <f>IF(NOTA[[#This Row],[CONCAT1]]="","",MATCH(NOTA[[#This Row],[CONCAT1]],[3]!db[NB NOTA_C],0))</f>
        <v/>
      </c>
      <c r="AR1241" s="39" t="str">
        <f>IF(NOTA[[#This Row],[QTY/ CTN]]="","",TRUE)</f>
        <v/>
      </c>
      <c r="AS1241" s="39" t="str">
        <f ca="1">IF(NOTA[[#This Row],[ID_H]]="","",IF(NOTA[[#This Row],[Column3]]=TRUE,NOTA[[#This Row],[QTY/ CTN]],INDEX([3]!db[QTY/ CTN],NOTA[[#This Row],[//DB]])))</f>
        <v/>
      </c>
      <c r="AT1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1" s="39" t="str">
        <f ca="1">IF(NOTA[[#This Row],[ID_H]]="","",MATCH(NOTA[[#This Row],[NB NOTA_C_QTY]],[4]!db[NB NOTA_C_QTY+F],0))</f>
        <v/>
      </c>
      <c r="AV1241" s="55" t="str">
        <f ca="1">IF(NOTA[[#This Row],[NB NOTA_C_QTY]]="","",ROW()-2)</f>
        <v/>
      </c>
    </row>
    <row r="1242" spans="1:48" ht="20.100000000000001" customHeight="1" x14ac:dyDescent="0.25">
      <c r="A1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2" s="39" t="str">
        <f>IF(NOTA[[#This Row],[ID_P]]="","",MATCH(NOTA[[#This Row],[ID_P]],[1]!B_MSK[N_ID],0))</f>
        <v/>
      </c>
      <c r="D1242" s="39" t="str">
        <f ca="1">IF(NOTA[[#This Row],[NAMA BARANG]]="","",INDEX(NOTA[ID],MATCH(,INDIRECT(ADDRESS(ROW(NOTA[ID]),COLUMN(NOTA[ID]))&amp;":"&amp;ADDRESS(ROW(),COLUMN(NOTA[ID]))),-1)))</f>
        <v/>
      </c>
      <c r="E1242" s="47"/>
      <c r="H1242" s="48"/>
      <c r="N1242" s="39"/>
      <c r="Q1242" s="43"/>
      <c r="R1242" s="49"/>
      <c r="S1242" s="50"/>
      <c r="U1242" s="51"/>
      <c r="V1242" s="46"/>
      <c r="W1242" s="51" t="str">
        <f>IF(NOTA[[#This Row],[HARGA/ CTN]]="",NOTA[[#This Row],[JUMLAH_H]],NOTA[[#This Row],[HARGA/ CTN]]*IF(NOTA[[#This Row],[C]]="",0,NOTA[[#This Row],[C]]))</f>
        <v/>
      </c>
      <c r="X1242" s="51" t="str">
        <f>IF(NOTA[[#This Row],[JUMLAH]]="","",NOTA[[#This Row],[JUMLAH]]*NOTA[[#This Row],[DISC 1]])</f>
        <v/>
      </c>
      <c r="Y1242" s="51" t="str">
        <f>IF(NOTA[[#This Row],[JUMLAH]]="","",(NOTA[[#This Row],[JUMLAH]]-NOTA[[#This Row],[DISC 1-]])*NOTA[[#This Row],[DISC 2]])</f>
        <v/>
      </c>
      <c r="Z1242" s="51" t="str">
        <f>IF(NOTA[[#This Row],[JUMLAH]]="","",NOTA[[#This Row],[DISC 1-]]+NOTA[[#This Row],[DISC 2-]])</f>
        <v/>
      </c>
      <c r="AA1242" s="51" t="str">
        <f>IF(NOTA[[#This Row],[JUMLAH]]="","",NOTA[[#This Row],[JUMLAH]]-NOTA[[#This Row],[DISC]])</f>
        <v/>
      </c>
      <c r="AB1242" s="51"/>
      <c r="AC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2" s="51" t="str">
        <f>IF(OR(NOTA[[#This Row],[QTY]]="",NOTA[[#This Row],[HARGA SATUAN]]="",),"",NOTA[[#This Row],[QTY]]*NOTA[[#This Row],[HARGA SATUAN]])</f>
        <v/>
      </c>
      <c r="AG1242" s="40" t="str">
        <f ca="1">IF(NOTA[ID_H]="","",INDEX(NOTA[TANGGAL],MATCH(,INDIRECT(ADDRESS(ROW(NOTA[TANGGAL]),COLUMN(NOTA[TANGGAL]))&amp;":"&amp;ADDRESS(ROW(),COLUMN(NOTA[TANGGAL]))),-1)))</f>
        <v/>
      </c>
      <c r="AH1242" s="42" t="str">
        <f ca="1">IF(NOTA[[#This Row],[NAMA BARANG]]="","",INDEX(NOTA[SUPPLIER],MATCH(,INDIRECT(ADDRESS(ROW(NOTA[ID]),COLUMN(NOTA[ID]))&amp;":"&amp;ADDRESS(ROW(),COLUMN(NOTA[ID]))),-1)))</f>
        <v/>
      </c>
      <c r="AI1242" s="42" t="str">
        <f ca="1">IF(NOTA[[#This Row],[ID_H]]="","",IF(NOTA[[#This Row],[FAKTUR]]="",INDIRECT(ADDRESS(ROW()-1,COLUMN())),NOTA[[#This Row],[FAKTUR]]))</f>
        <v/>
      </c>
      <c r="AJ1242" s="39" t="str">
        <f ca="1">IF(NOTA[[#This Row],[ID]]="","",COUNTIF(NOTA[ID_H],NOTA[[#This Row],[ID_H]]))</f>
        <v/>
      </c>
      <c r="AK1242" s="39" t="str">
        <f ca="1">IF(NOTA[[#This Row],[TGL.NOTA]]="",IF(NOTA[[#This Row],[SUPPLIER_H]]="","",AK1241),MONTH(NOTA[[#This Row],[TGL.NOTA]]))</f>
        <v/>
      </c>
      <c r="AL1242" s="39" t="str">
        <f>LOWER(SUBSTITUTE(SUBSTITUTE(SUBSTITUTE(SUBSTITUTE(SUBSTITUTE(SUBSTITUTE(SUBSTITUTE(SUBSTITUTE(SUBSTITUTE(NOTA[NAMA BARANG]," ",),".",""),"-",""),"(",""),")",""),",",""),"/",""),"""",""),"+",""))</f>
        <v/>
      </c>
      <c r="AM1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2" s="39" t="str">
        <f>IF(NOTA[[#This Row],[CONCAT4]]="","",_xlfn.IFNA(MATCH(NOTA[[#This Row],[CONCAT4]],[2]!RAW[CONCAT_H],0),FALSE))</f>
        <v/>
      </c>
      <c r="AQ1242" s="39" t="str">
        <f>IF(NOTA[[#This Row],[CONCAT1]]="","",MATCH(NOTA[[#This Row],[CONCAT1]],[3]!db[NB NOTA_C],0))</f>
        <v/>
      </c>
      <c r="AR1242" s="39" t="str">
        <f>IF(NOTA[[#This Row],[QTY/ CTN]]="","",TRUE)</f>
        <v/>
      </c>
      <c r="AS1242" s="39" t="str">
        <f ca="1">IF(NOTA[[#This Row],[ID_H]]="","",IF(NOTA[[#This Row],[Column3]]=TRUE,NOTA[[#This Row],[QTY/ CTN]],INDEX([3]!db[QTY/ CTN],NOTA[[#This Row],[//DB]])))</f>
        <v/>
      </c>
      <c r="AT1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2" s="39" t="str">
        <f ca="1">IF(NOTA[[#This Row],[ID_H]]="","",MATCH(NOTA[[#This Row],[NB NOTA_C_QTY]],[4]!db[NB NOTA_C_QTY+F],0))</f>
        <v/>
      </c>
      <c r="AV1242" s="55" t="str">
        <f ca="1">IF(NOTA[[#This Row],[NB NOTA_C_QTY]]="","",ROW()-2)</f>
        <v/>
      </c>
    </row>
    <row r="1243" spans="1:48" ht="20.100000000000001" customHeight="1" x14ac:dyDescent="0.25">
      <c r="A1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3" s="39" t="str">
        <f>IF(NOTA[[#This Row],[ID_P]]="","",MATCH(NOTA[[#This Row],[ID_P]],[1]!B_MSK[N_ID],0))</f>
        <v/>
      </c>
      <c r="D1243" s="39" t="str">
        <f ca="1">IF(NOTA[[#This Row],[NAMA BARANG]]="","",INDEX(NOTA[ID],MATCH(,INDIRECT(ADDRESS(ROW(NOTA[ID]),COLUMN(NOTA[ID]))&amp;":"&amp;ADDRESS(ROW(),COLUMN(NOTA[ID]))),-1)))</f>
        <v/>
      </c>
      <c r="E1243" s="47"/>
      <c r="H1243" s="48"/>
      <c r="N1243" s="39"/>
      <c r="Q1243" s="43"/>
      <c r="R1243" s="49"/>
      <c r="S1243" s="50"/>
      <c r="U1243" s="51"/>
      <c r="V1243" s="46"/>
      <c r="W1243" s="51" t="str">
        <f>IF(NOTA[[#This Row],[HARGA/ CTN]]="",NOTA[[#This Row],[JUMLAH_H]],NOTA[[#This Row],[HARGA/ CTN]]*IF(NOTA[[#This Row],[C]]="",0,NOTA[[#This Row],[C]]))</f>
        <v/>
      </c>
      <c r="X1243" s="51" t="str">
        <f>IF(NOTA[[#This Row],[JUMLAH]]="","",NOTA[[#This Row],[JUMLAH]]*NOTA[[#This Row],[DISC 1]])</f>
        <v/>
      </c>
      <c r="Y1243" s="51" t="str">
        <f>IF(NOTA[[#This Row],[JUMLAH]]="","",(NOTA[[#This Row],[JUMLAH]]-NOTA[[#This Row],[DISC 1-]])*NOTA[[#This Row],[DISC 2]])</f>
        <v/>
      </c>
      <c r="Z1243" s="51" t="str">
        <f>IF(NOTA[[#This Row],[JUMLAH]]="","",NOTA[[#This Row],[DISC 1-]]+NOTA[[#This Row],[DISC 2-]])</f>
        <v/>
      </c>
      <c r="AA1243" s="51" t="str">
        <f>IF(NOTA[[#This Row],[JUMLAH]]="","",NOTA[[#This Row],[JUMLAH]]-NOTA[[#This Row],[DISC]])</f>
        <v/>
      </c>
      <c r="AB1243" s="51"/>
      <c r="AC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3" s="51" t="str">
        <f>IF(OR(NOTA[[#This Row],[QTY]]="",NOTA[[#This Row],[HARGA SATUAN]]="",),"",NOTA[[#This Row],[QTY]]*NOTA[[#This Row],[HARGA SATUAN]])</f>
        <v/>
      </c>
      <c r="AG1243" s="40" t="str">
        <f ca="1">IF(NOTA[ID_H]="","",INDEX(NOTA[TANGGAL],MATCH(,INDIRECT(ADDRESS(ROW(NOTA[TANGGAL]),COLUMN(NOTA[TANGGAL]))&amp;":"&amp;ADDRESS(ROW(),COLUMN(NOTA[TANGGAL]))),-1)))</f>
        <v/>
      </c>
      <c r="AH1243" s="42" t="str">
        <f ca="1">IF(NOTA[[#This Row],[NAMA BARANG]]="","",INDEX(NOTA[SUPPLIER],MATCH(,INDIRECT(ADDRESS(ROW(NOTA[ID]),COLUMN(NOTA[ID]))&amp;":"&amp;ADDRESS(ROW(),COLUMN(NOTA[ID]))),-1)))</f>
        <v/>
      </c>
      <c r="AI1243" s="42" t="str">
        <f ca="1">IF(NOTA[[#This Row],[ID_H]]="","",IF(NOTA[[#This Row],[FAKTUR]]="",INDIRECT(ADDRESS(ROW()-1,COLUMN())),NOTA[[#This Row],[FAKTUR]]))</f>
        <v/>
      </c>
      <c r="AJ1243" s="39" t="str">
        <f ca="1">IF(NOTA[[#This Row],[ID]]="","",COUNTIF(NOTA[ID_H],NOTA[[#This Row],[ID_H]]))</f>
        <v/>
      </c>
      <c r="AK1243" s="39" t="str">
        <f ca="1">IF(NOTA[[#This Row],[TGL.NOTA]]="",IF(NOTA[[#This Row],[SUPPLIER_H]]="","",AK1242),MONTH(NOTA[[#This Row],[TGL.NOTA]]))</f>
        <v/>
      </c>
      <c r="AL1243" s="39" t="str">
        <f>LOWER(SUBSTITUTE(SUBSTITUTE(SUBSTITUTE(SUBSTITUTE(SUBSTITUTE(SUBSTITUTE(SUBSTITUTE(SUBSTITUTE(SUBSTITUTE(NOTA[NAMA BARANG]," ",),".",""),"-",""),"(",""),")",""),",",""),"/",""),"""",""),"+",""))</f>
        <v/>
      </c>
      <c r="AM1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3" s="39" t="str">
        <f>IF(NOTA[[#This Row],[CONCAT4]]="","",_xlfn.IFNA(MATCH(NOTA[[#This Row],[CONCAT4]],[2]!RAW[CONCAT_H],0),FALSE))</f>
        <v/>
      </c>
      <c r="AQ1243" s="39" t="str">
        <f>IF(NOTA[[#This Row],[CONCAT1]]="","",MATCH(NOTA[[#This Row],[CONCAT1]],[3]!db[NB NOTA_C],0))</f>
        <v/>
      </c>
      <c r="AR1243" s="39" t="str">
        <f>IF(NOTA[[#This Row],[QTY/ CTN]]="","",TRUE)</f>
        <v/>
      </c>
      <c r="AS1243" s="39" t="str">
        <f ca="1">IF(NOTA[[#This Row],[ID_H]]="","",IF(NOTA[[#This Row],[Column3]]=TRUE,NOTA[[#This Row],[QTY/ CTN]],INDEX([3]!db[QTY/ CTN],NOTA[[#This Row],[//DB]])))</f>
        <v/>
      </c>
      <c r="AT1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3" s="39" t="str">
        <f ca="1">IF(NOTA[[#This Row],[ID_H]]="","",MATCH(NOTA[[#This Row],[NB NOTA_C_QTY]],[4]!db[NB NOTA_C_QTY+F],0))</f>
        <v/>
      </c>
      <c r="AV1243" s="55" t="str">
        <f ca="1">IF(NOTA[[#This Row],[NB NOTA_C_QTY]]="","",ROW()-2)</f>
        <v/>
      </c>
    </row>
    <row r="1244" spans="1:48" ht="20.100000000000001" customHeight="1" x14ac:dyDescent="0.25">
      <c r="A12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4" s="39" t="str">
        <f>IF(NOTA[[#This Row],[ID_P]]="","",MATCH(NOTA[[#This Row],[ID_P]],[1]!B_MSK[N_ID],0))</f>
        <v/>
      </c>
      <c r="D1244" s="39" t="str">
        <f ca="1">IF(NOTA[[#This Row],[NAMA BARANG]]="","",INDEX(NOTA[ID],MATCH(,INDIRECT(ADDRESS(ROW(NOTA[ID]),COLUMN(NOTA[ID]))&amp;":"&amp;ADDRESS(ROW(),COLUMN(NOTA[ID]))),-1)))</f>
        <v/>
      </c>
      <c r="E1244" s="47"/>
      <c r="H1244" s="48"/>
      <c r="N1244" s="39"/>
      <c r="Q1244" s="43"/>
      <c r="R1244" s="49"/>
      <c r="S1244" s="50"/>
      <c r="U1244" s="51"/>
      <c r="V1244" s="46"/>
      <c r="W1244" s="51" t="str">
        <f>IF(NOTA[[#This Row],[HARGA/ CTN]]="",NOTA[[#This Row],[JUMLAH_H]],NOTA[[#This Row],[HARGA/ CTN]]*IF(NOTA[[#This Row],[C]]="",0,NOTA[[#This Row],[C]]))</f>
        <v/>
      </c>
      <c r="X1244" s="51" t="str">
        <f>IF(NOTA[[#This Row],[JUMLAH]]="","",NOTA[[#This Row],[JUMLAH]]*NOTA[[#This Row],[DISC 1]])</f>
        <v/>
      </c>
      <c r="Y1244" s="51" t="str">
        <f>IF(NOTA[[#This Row],[JUMLAH]]="","",(NOTA[[#This Row],[JUMLAH]]-NOTA[[#This Row],[DISC 1-]])*NOTA[[#This Row],[DISC 2]])</f>
        <v/>
      </c>
      <c r="Z1244" s="51" t="str">
        <f>IF(NOTA[[#This Row],[JUMLAH]]="","",NOTA[[#This Row],[DISC 1-]]+NOTA[[#This Row],[DISC 2-]])</f>
        <v/>
      </c>
      <c r="AA1244" s="51" t="str">
        <f>IF(NOTA[[#This Row],[JUMLAH]]="","",NOTA[[#This Row],[JUMLAH]]-NOTA[[#This Row],[DISC]])</f>
        <v/>
      </c>
      <c r="AB1244" s="51"/>
      <c r="AC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4" s="51" t="str">
        <f>IF(OR(NOTA[[#This Row],[QTY]]="",NOTA[[#This Row],[HARGA SATUAN]]="",),"",NOTA[[#This Row],[QTY]]*NOTA[[#This Row],[HARGA SATUAN]])</f>
        <v/>
      </c>
      <c r="AG1244" s="40" t="str">
        <f ca="1">IF(NOTA[ID_H]="","",INDEX(NOTA[TANGGAL],MATCH(,INDIRECT(ADDRESS(ROW(NOTA[TANGGAL]),COLUMN(NOTA[TANGGAL]))&amp;":"&amp;ADDRESS(ROW(),COLUMN(NOTA[TANGGAL]))),-1)))</f>
        <v/>
      </c>
      <c r="AH1244" s="42" t="str">
        <f ca="1">IF(NOTA[[#This Row],[NAMA BARANG]]="","",INDEX(NOTA[SUPPLIER],MATCH(,INDIRECT(ADDRESS(ROW(NOTA[ID]),COLUMN(NOTA[ID]))&amp;":"&amp;ADDRESS(ROW(),COLUMN(NOTA[ID]))),-1)))</f>
        <v/>
      </c>
      <c r="AI1244" s="42" t="str">
        <f ca="1">IF(NOTA[[#This Row],[ID_H]]="","",IF(NOTA[[#This Row],[FAKTUR]]="",INDIRECT(ADDRESS(ROW()-1,COLUMN())),NOTA[[#This Row],[FAKTUR]]))</f>
        <v/>
      </c>
      <c r="AJ1244" s="39" t="str">
        <f ca="1">IF(NOTA[[#This Row],[ID]]="","",COUNTIF(NOTA[ID_H],NOTA[[#This Row],[ID_H]]))</f>
        <v/>
      </c>
      <c r="AK1244" s="39" t="str">
        <f ca="1">IF(NOTA[[#This Row],[TGL.NOTA]]="",IF(NOTA[[#This Row],[SUPPLIER_H]]="","",AK1243),MONTH(NOTA[[#This Row],[TGL.NOTA]]))</f>
        <v/>
      </c>
      <c r="AL1244" s="39" t="str">
        <f>LOWER(SUBSTITUTE(SUBSTITUTE(SUBSTITUTE(SUBSTITUTE(SUBSTITUTE(SUBSTITUTE(SUBSTITUTE(SUBSTITUTE(SUBSTITUTE(NOTA[NAMA BARANG]," ",),".",""),"-",""),"(",""),")",""),",",""),"/",""),"""",""),"+",""))</f>
        <v/>
      </c>
      <c r="AM1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4" s="39" t="str">
        <f>IF(NOTA[[#This Row],[CONCAT4]]="","",_xlfn.IFNA(MATCH(NOTA[[#This Row],[CONCAT4]],[2]!RAW[CONCAT_H],0),FALSE))</f>
        <v/>
      </c>
      <c r="AQ1244" s="39" t="str">
        <f>IF(NOTA[[#This Row],[CONCAT1]]="","",MATCH(NOTA[[#This Row],[CONCAT1]],[3]!db[NB NOTA_C],0))</f>
        <v/>
      </c>
      <c r="AR1244" s="39" t="str">
        <f>IF(NOTA[[#This Row],[QTY/ CTN]]="","",TRUE)</f>
        <v/>
      </c>
      <c r="AS1244" s="39" t="str">
        <f ca="1">IF(NOTA[[#This Row],[ID_H]]="","",IF(NOTA[[#This Row],[Column3]]=TRUE,NOTA[[#This Row],[QTY/ CTN]],INDEX([3]!db[QTY/ CTN],NOTA[[#This Row],[//DB]])))</f>
        <v/>
      </c>
      <c r="AT1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4" s="39" t="str">
        <f ca="1">IF(NOTA[[#This Row],[ID_H]]="","",MATCH(NOTA[[#This Row],[NB NOTA_C_QTY]],[4]!db[NB NOTA_C_QTY+F],0))</f>
        <v/>
      </c>
      <c r="AV1244" s="55" t="str">
        <f ca="1">IF(NOTA[[#This Row],[NB NOTA_C_QTY]]="","",ROW()-2)</f>
        <v/>
      </c>
    </row>
    <row r="1245" spans="1:48" ht="20.100000000000001" customHeight="1" x14ac:dyDescent="0.25">
      <c r="A1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5" s="39" t="str">
        <f>IF(NOTA[[#This Row],[ID_P]]="","",MATCH(NOTA[[#This Row],[ID_P]],[1]!B_MSK[N_ID],0))</f>
        <v/>
      </c>
      <c r="D1245" s="39" t="str">
        <f ca="1">IF(NOTA[[#This Row],[NAMA BARANG]]="","",INDEX(NOTA[ID],MATCH(,INDIRECT(ADDRESS(ROW(NOTA[ID]),COLUMN(NOTA[ID]))&amp;":"&amp;ADDRESS(ROW(),COLUMN(NOTA[ID]))),-1)))</f>
        <v/>
      </c>
      <c r="E1245" s="47"/>
      <c r="H1245" s="48"/>
      <c r="N1245" s="39"/>
      <c r="Q1245" s="43"/>
      <c r="R1245" s="49"/>
      <c r="S1245" s="50"/>
      <c r="U1245" s="51"/>
      <c r="V1245" s="46"/>
      <c r="W1245" s="51" t="str">
        <f>IF(NOTA[[#This Row],[HARGA/ CTN]]="",NOTA[[#This Row],[JUMLAH_H]],NOTA[[#This Row],[HARGA/ CTN]]*IF(NOTA[[#This Row],[C]]="",0,NOTA[[#This Row],[C]]))</f>
        <v/>
      </c>
      <c r="X1245" s="51" t="str">
        <f>IF(NOTA[[#This Row],[JUMLAH]]="","",NOTA[[#This Row],[JUMLAH]]*NOTA[[#This Row],[DISC 1]])</f>
        <v/>
      </c>
      <c r="Y1245" s="51" t="str">
        <f>IF(NOTA[[#This Row],[JUMLAH]]="","",(NOTA[[#This Row],[JUMLAH]]-NOTA[[#This Row],[DISC 1-]])*NOTA[[#This Row],[DISC 2]])</f>
        <v/>
      </c>
      <c r="Z1245" s="51" t="str">
        <f>IF(NOTA[[#This Row],[JUMLAH]]="","",NOTA[[#This Row],[DISC 1-]]+NOTA[[#This Row],[DISC 2-]])</f>
        <v/>
      </c>
      <c r="AA1245" s="51" t="str">
        <f>IF(NOTA[[#This Row],[JUMLAH]]="","",NOTA[[#This Row],[JUMLAH]]-NOTA[[#This Row],[DISC]])</f>
        <v/>
      </c>
      <c r="AB1245" s="51"/>
      <c r="AC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5" s="51" t="str">
        <f>IF(OR(NOTA[[#This Row],[QTY]]="",NOTA[[#This Row],[HARGA SATUAN]]="",),"",NOTA[[#This Row],[QTY]]*NOTA[[#This Row],[HARGA SATUAN]])</f>
        <v/>
      </c>
      <c r="AG1245" s="40" t="str">
        <f ca="1">IF(NOTA[ID_H]="","",INDEX(NOTA[TANGGAL],MATCH(,INDIRECT(ADDRESS(ROW(NOTA[TANGGAL]),COLUMN(NOTA[TANGGAL]))&amp;":"&amp;ADDRESS(ROW(),COLUMN(NOTA[TANGGAL]))),-1)))</f>
        <v/>
      </c>
      <c r="AH1245" s="42" t="str">
        <f ca="1">IF(NOTA[[#This Row],[NAMA BARANG]]="","",INDEX(NOTA[SUPPLIER],MATCH(,INDIRECT(ADDRESS(ROW(NOTA[ID]),COLUMN(NOTA[ID]))&amp;":"&amp;ADDRESS(ROW(),COLUMN(NOTA[ID]))),-1)))</f>
        <v/>
      </c>
      <c r="AI1245" s="42" t="str">
        <f ca="1">IF(NOTA[[#This Row],[ID_H]]="","",IF(NOTA[[#This Row],[FAKTUR]]="",INDIRECT(ADDRESS(ROW()-1,COLUMN())),NOTA[[#This Row],[FAKTUR]]))</f>
        <v/>
      </c>
      <c r="AJ1245" s="39" t="str">
        <f ca="1">IF(NOTA[[#This Row],[ID]]="","",COUNTIF(NOTA[ID_H],NOTA[[#This Row],[ID_H]]))</f>
        <v/>
      </c>
      <c r="AK1245" s="39" t="str">
        <f ca="1">IF(NOTA[[#This Row],[TGL.NOTA]]="",IF(NOTA[[#This Row],[SUPPLIER_H]]="","",AK1244),MONTH(NOTA[[#This Row],[TGL.NOTA]]))</f>
        <v/>
      </c>
      <c r="AL1245" s="39" t="str">
        <f>LOWER(SUBSTITUTE(SUBSTITUTE(SUBSTITUTE(SUBSTITUTE(SUBSTITUTE(SUBSTITUTE(SUBSTITUTE(SUBSTITUTE(SUBSTITUTE(NOTA[NAMA BARANG]," ",),".",""),"-",""),"(",""),")",""),",",""),"/",""),"""",""),"+",""))</f>
        <v/>
      </c>
      <c r="AM1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5" s="39" t="str">
        <f>IF(NOTA[[#This Row],[CONCAT4]]="","",_xlfn.IFNA(MATCH(NOTA[[#This Row],[CONCAT4]],[2]!RAW[CONCAT_H],0),FALSE))</f>
        <v/>
      </c>
      <c r="AQ1245" s="39" t="str">
        <f>IF(NOTA[[#This Row],[CONCAT1]]="","",MATCH(NOTA[[#This Row],[CONCAT1]],[3]!db[NB NOTA_C],0))</f>
        <v/>
      </c>
      <c r="AR1245" s="39" t="str">
        <f>IF(NOTA[[#This Row],[QTY/ CTN]]="","",TRUE)</f>
        <v/>
      </c>
      <c r="AS1245" s="39" t="str">
        <f ca="1">IF(NOTA[[#This Row],[ID_H]]="","",IF(NOTA[[#This Row],[Column3]]=TRUE,NOTA[[#This Row],[QTY/ CTN]],INDEX([3]!db[QTY/ CTN],NOTA[[#This Row],[//DB]])))</f>
        <v/>
      </c>
      <c r="AT1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5" s="39" t="str">
        <f ca="1">IF(NOTA[[#This Row],[ID_H]]="","",MATCH(NOTA[[#This Row],[NB NOTA_C_QTY]],[4]!db[NB NOTA_C_QTY+F],0))</f>
        <v/>
      </c>
      <c r="AV1245" s="55" t="str">
        <f ca="1">IF(NOTA[[#This Row],[NB NOTA_C_QTY]]="","",ROW()-2)</f>
        <v/>
      </c>
    </row>
    <row r="1246" spans="1:48" ht="20.100000000000001" customHeight="1" x14ac:dyDescent="0.25">
      <c r="A1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6" s="39" t="str">
        <f>IF(NOTA[[#This Row],[ID_P]]="","",MATCH(NOTA[[#This Row],[ID_P]],[1]!B_MSK[N_ID],0))</f>
        <v/>
      </c>
      <c r="D1246" s="39" t="str">
        <f ca="1">IF(NOTA[[#This Row],[NAMA BARANG]]="","",INDEX(NOTA[ID],MATCH(,INDIRECT(ADDRESS(ROW(NOTA[ID]),COLUMN(NOTA[ID]))&amp;":"&amp;ADDRESS(ROW(),COLUMN(NOTA[ID]))),-1)))</f>
        <v/>
      </c>
      <c r="E1246" s="47"/>
      <c r="H1246" s="48"/>
      <c r="N1246" s="39"/>
      <c r="Q1246" s="43"/>
      <c r="R1246" s="49"/>
      <c r="S1246" s="50"/>
      <c r="U1246" s="51"/>
      <c r="V1246" s="46"/>
      <c r="W1246" s="51" t="str">
        <f>IF(NOTA[[#This Row],[HARGA/ CTN]]="",NOTA[[#This Row],[JUMLAH_H]],NOTA[[#This Row],[HARGA/ CTN]]*IF(NOTA[[#This Row],[C]]="",0,NOTA[[#This Row],[C]]))</f>
        <v/>
      </c>
      <c r="X1246" s="51" t="str">
        <f>IF(NOTA[[#This Row],[JUMLAH]]="","",NOTA[[#This Row],[JUMLAH]]*NOTA[[#This Row],[DISC 1]])</f>
        <v/>
      </c>
      <c r="Y1246" s="51" t="str">
        <f>IF(NOTA[[#This Row],[JUMLAH]]="","",(NOTA[[#This Row],[JUMLAH]]-NOTA[[#This Row],[DISC 1-]])*NOTA[[#This Row],[DISC 2]])</f>
        <v/>
      </c>
      <c r="Z1246" s="51" t="str">
        <f>IF(NOTA[[#This Row],[JUMLAH]]="","",NOTA[[#This Row],[DISC 1-]]+NOTA[[#This Row],[DISC 2-]])</f>
        <v/>
      </c>
      <c r="AA1246" s="51" t="str">
        <f>IF(NOTA[[#This Row],[JUMLAH]]="","",NOTA[[#This Row],[JUMLAH]]-NOTA[[#This Row],[DISC]])</f>
        <v/>
      </c>
      <c r="AB1246" s="51"/>
      <c r="AC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6" s="51" t="str">
        <f>IF(OR(NOTA[[#This Row],[QTY]]="",NOTA[[#This Row],[HARGA SATUAN]]="",),"",NOTA[[#This Row],[QTY]]*NOTA[[#This Row],[HARGA SATUAN]])</f>
        <v/>
      </c>
      <c r="AG1246" s="40" t="str">
        <f ca="1">IF(NOTA[ID_H]="","",INDEX(NOTA[TANGGAL],MATCH(,INDIRECT(ADDRESS(ROW(NOTA[TANGGAL]),COLUMN(NOTA[TANGGAL]))&amp;":"&amp;ADDRESS(ROW(),COLUMN(NOTA[TANGGAL]))),-1)))</f>
        <v/>
      </c>
      <c r="AH1246" s="42" t="str">
        <f ca="1">IF(NOTA[[#This Row],[NAMA BARANG]]="","",INDEX(NOTA[SUPPLIER],MATCH(,INDIRECT(ADDRESS(ROW(NOTA[ID]),COLUMN(NOTA[ID]))&amp;":"&amp;ADDRESS(ROW(),COLUMN(NOTA[ID]))),-1)))</f>
        <v/>
      </c>
      <c r="AI1246" s="42" t="str">
        <f ca="1">IF(NOTA[[#This Row],[ID_H]]="","",IF(NOTA[[#This Row],[FAKTUR]]="",INDIRECT(ADDRESS(ROW()-1,COLUMN())),NOTA[[#This Row],[FAKTUR]]))</f>
        <v/>
      </c>
      <c r="AJ1246" s="39" t="str">
        <f ca="1">IF(NOTA[[#This Row],[ID]]="","",COUNTIF(NOTA[ID_H],NOTA[[#This Row],[ID_H]]))</f>
        <v/>
      </c>
      <c r="AK1246" s="39" t="str">
        <f ca="1">IF(NOTA[[#This Row],[TGL.NOTA]]="",IF(NOTA[[#This Row],[SUPPLIER_H]]="","",AK1245),MONTH(NOTA[[#This Row],[TGL.NOTA]]))</f>
        <v/>
      </c>
      <c r="AL1246" s="39" t="str">
        <f>LOWER(SUBSTITUTE(SUBSTITUTE(SUBSTITUTE(SUBSTITUTE(SUBSTITUTE(SUBSTITUTE(SUBSTITUTE(SUBSTITUTE(SUBSTITUTE(NOTA[NAMA BARANG]," ",),".",""),"-",""),"(",""),")",""),",",""),"/",""),"""",""),"+",""))</f>
        <v/>
      </c>
      <c r="AM1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6" s="39" t="str">
        <f>IF(NOTA[[#This Row],[CONCAT4]]="","",_xlfn.IFNA(MATCH(NOTA[[#This Row],[CONCAT4]],[2]!RAW[CONCAT_H],0),FALSE))</f>
        <v/>
      </c>
      <c r="AQ1246" s="39" t="str">
        <f>IF(NOTA[[#This Row],[CONCAT1]]="","",MATCH(NOTA[[#This Row],[CONCAT1]],[3]!db[NB NOTA_C],0))</f>
        <v/>
      </c>
      <c r="AR1246" s="39" t="str">
        <f>IF(NOTA[[#This Row],[QTY/ CTN]]="","",TRUE)</f>
        <v/>
      </c>
      <c r="AS1246" s="39" t="str">
        <f ca="1">IF(NOTA[[#This Row],[ID_H]]="","",IF(NOTA[[#This Row],[Column3]]=TRUE,NOTA[[#This Row],[QTY/ CTN]],INDEX([3]!db[QTY/ CTN],NOTA[[#This Row],[//DB]])))</f>
        <v/>
      </c>
      <c r="AT1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6" s="39" t="str">
        <f ca="1">IF(NOTA[[#This Row],[ID_H]]="","",MATCH(NOTA[[#This Row],[NB NOTA_C_QTY]],[4]!db[NB NOTA_C_QTY+F],0))</f>
        <v/>
      </c>
      <c r="AV1246" s="55" t="str">
        <f ca="1">IF(NOTA[[#This Row],[NB NOTA_C_QTY]]="","",ROW()-2)</f>
        <v/>
      </c>
    </row>
    <row r="1247" spans="1:48" ht="20.100000000000001" customHeight="1" x14ac:dyDescent="0.25">
      <c r="A12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7" s="39" t="str">
        <f>IF(NOTA[[#This Row],[ID_P]]="","",MATCH(NOTA[[#This Row],[ID_P]],[1]!B_MSK[N_ID],0))</f>
        <v/>
      </c>
      <c r="D1247" s="39" t="str">
        <f ca="1">IF(NOTA[[#This Row],[NAMA BARANG]]="","",INDEX(NOTA[ID],MATCH(,INDIRECT(ADDRESS(ROW(NOTA[ID]),COLUMN(NOTA[ID]))&amp;":"&amp;ADDRESS(ROW(),COLUMN(NOTA[ID]))),-1)))</f>
        <v/>
      </c>
      <c r="E1247" s="47"/>
      <c r="H1247" s="48"/>
      <c r="N1247" s="39"/>
      <c r="Q1247" s="43"/>
      <c r="R1247" s="49"/>
      <c r="S1247" s="50"/>
      <c r="U1247" s="51"/>
      <c r="V1247" s="46"/>
      <c r="W1247" s="51" t="str">
        <f>IF(NOTA[[#This Row],[HARGA/ CTN]]="",NOTA[[#This Row],[JUMLAH_H]],NOTA[[#This Row],[HARGA/ CTN]]*IF(NOTA[[#This Row],[C]]="",0,NOTA[[#This Row],[C]]))</f>
        <v/>
      </c>
      <c r="X1247" s="51" t="str">
        <f>IF(NOTA[[#This Row],[JUMLAH]]="","",NOTA[[#This Row],[JUMLAH]]*NOTA[[#This Row],[DISC 1]])</f>
        <v/>
      </c>
      <c r="Y1247" s="51" t="str">
        <f>IF(NOTA[[#This Row],[JUMLAH]]="","",(NOTA[[#This Row],[JUMLAH]]-NOTA[[#This Row],[DISC 1-]])*NOTA[[#This Row],[DISC 2]])</f>
        <v/>
      </c>
      <c r="Z1247" s="51" t="str">
        <f>IF(NOTA[[#This Row],[JUMLAH]]="","",NOTA[[#This Row],[DISC 1-]]+NOTA[[#This Row],[DISC 2-]])</f>
        <v/>
      </c>
      <c r="AA1247" s="51" t="str">
        <f>IF(NOTA[[#This Row],[JUMLAH]]="","",NOTA[[#This Row],[JUMLAH]]-NOTA[[#This Row],[DISC]])</f>
        <v/>
      </c>
      <c r="AB1247" s="51"/>
      <c r="AC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7" s="51" t="str">
        <f>IF(OR(NOTA[[#This Row],[QTY]]="",NOTA[[#This Row],[HARGA SATUAN]]="",),"",NOTA[[#This Row],[QTY]]*NOTA[[#This Row],[HARGA SATUAN]])</f>
        <v/>
      </c>
      <c r="AG1247" s="40" t="str">
        <f ca="1">IF(NOTA[ID_H]="","",INDEX(NOTA[TANGGAL],MATCH(,INDIRECT(ADDRESS(ROW(NOTA[TANGGAL]),COLUMN(NOTA[TANGGAL]))&amp;":"&amp;ADDRESS(ROW(),COLUMN(NOTA[TANGGAL]))),-1)))</f>
        <v/>
      </c>
      <c r="AH1247" s="42" t="str">
        <f ca="1">IF(NOTA[[#This Row],[NAMA BARANG]]="","",INDEX(NOTA[SUPPLIER],MATCH(,INDIRECT(ADDRESS(ROW(NOTA[ID]),COLUMN(NOTA[ID]))&amp;":"&amp;ADDRESS(ROW(),COLUMN(NOTA[ID]))),-1)))</f>
        <v/>
      </c>
      <c r="AI1247" s="42" t="str">
        <f ca="1">IF(NOTA[[#This Row],[ID_H]]="","",IF(NOTA[[#This Row],[FAKTUR]]="",INDIRECT(ADDRESS(ROW()-1,COLUMN())),NOTA[[#This Row],[FAKTUR]]))</f>
        <v/>
      </c>
      <c r="AJ1247" s="39" t="str">
        <f ca="1">IF(NOTA[[#This Row],[ID]]="","",COUNTIF(NOTA[ID_H],NOTA[[#This Row],[ID_H]]))</f>
        <v/>
      </c>
      <c r="AK1247" s="39" t="str">
        <f ca="1">IF(NOTA[[#This Row],[TGL.NOTA]]="",IF(NOTA[[#This Row],[SUPPLIER_H]]="","",AK1246),MONTH(NOTA[[#This Row],[TGL.NOTA]]))</f>
        <v/>
      </c>
      <c r="AL1247" s="39" t="str">
        <f>LOWER(SUBSTITUTE(SUBSTITUTE(SUBSTITUTE(SUBSTITUTE(SUBSTITUTE(SUBSTITUTE(SUBSTITUTE(SUBSTITUTE(SUBSTITUTE(NOTA[NAMA BARANG]," ",),".",""),"-",""),"(",""),")",""),",",""),"/",""),"""",""),"+",""))</f>
        <v/>
      </c>
      <c r="AM1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7" s="39" t="str">
        <f>IF(NOTA[[#This Row],[CONCAT4]]="","",_xlfn.IFNA(MATCH(NOTA[[#This Row],[CONCAT4]],[2]!RAW[CONCAT_H],0),FALSE))</f>
        <v/>
      </c>
      <c r="AQ1247" s="39" t="str">
        <f>IF(NOTA[[#This Row],[CONCAT1]]="","",MATCH(NOTA[[#This Row],[CONCAT1]],[3]!db[NB NOTA_C],0))</f>
        <v/>
      </c>
      <c r="AR1247" s="39" t="str">
        <f>IF(NOTA[[#This Row],[QTY/ CTN]]="","",TRUE)</f>
        <v/>
      </c>
      <c r="AS1247" s="39" t="str">
        <f ca="1">IF(NOTA[[#This Row],[ID_H]]="","",IF(NOTA[[#This Row],[Column3]]=TRUE,NOTA[[#This Row],[QTY/ CTN]],INDEX([3]!db[QTY/ CTN],NOTA[[#This Row],[//DB]])))</f>
        <v/>
      </c>
      <c r="AT1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7" s="39" t="str">
        <f ca="1">IF(NOTA[[#This Row],[ID_H]]="","",MATCH(NOTA[[#This Row],[NB NOTA_C_QTY]],[4]!db[NB NOTA_C_QTY+F],0))</f>
        <v/>
      </c>
      <c r="AV1247" s="55" t="str">
        <f ca="1">IF(NOTA[[#This Row],[NB NOTA_C_QTY]]="","",ROW()-2)</f>
        <v/>
      </c>
    </row>
    <row r="1248" spans="1:48" ht="20.100000000000001" customHeight="1" x14ac:dyDescent="0.25">
      <c r="A1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8" s="39" t="str">
        <f>IF(NOTA[[#This Row],[ID_P]]="","",MATCH(NOTA[[#This Row],[ID_P]],[1]!B_MSK[N_ID],0))</f>
        <v/>
      </c>
      <c r="D1248" s="39" t="str">
        <f ca="1">IF(NOTA[[#This Row],[NAMA BARANG]]="","",INDEX(NOTA[ID],MATCH(,INDIRECT(ADDRESS(ROW(NOTA[ID]),COLUMN(NOTA[ID]))&amp;":"&amp;ADDRESS(ROW(),COLUMN(NOTA[ID]))),-1)))</f>
        <v/>
      </c>
      <c r="E1248" s="47"/>
      <c r="H1248" s="48"/>
      <c r="N1248" s="39"/>
      <c r="Q1248" s="43"/>
      <c r="R1248" s="49"/>
      <c r="S1248" s="50"/>
      <c r="U1248" s="51"/>
      <c r="V1248" s="46"/>
      <c r="W1248" s="51" t="str">
        <f>IF(NOTA[[#This Row],[HARGA/ CTN]]="",NOTA[[#This Row],[JUMLAH_H]],NOTA[[#This Row],[HARGA/ CTN]]*IF(NOTA[[#This Row],[C]]="",0,NOTA[[#This Row],[C]]))</f>
        <v/>
      </c>
      <c r="X1248" s="51" t="str">
        <f>IF(NOTA[[#This Row],[JUMLAH]]="","",NOTA[[#This Row],[JUMLAH]]*NOTA[[#This Row],[DISC 1]])</f>
        <v/>
      </c>
      <c r="Y1248" s="51" t="str">
        <f>IF(NOTA[[#This Row],[JUMLAH]]="","",(NOTA[[#This Row],[JUMLAH]]-NOTA[[#This Row],[DISC 1-]])*NOTA[[#This Row],[DISC 2]])</f>
        <v/>
      </c>
      <c r="Z1248" s="51" t="str">
        <f>IF(NOTA[[#This Row],[JUMLAH]]="","",NOTA[[#This Row],[DISC 1-]]+NOTA[[#This Row],[DISC 2-]])</f>
        <v/>
      </c>
      <c r="AA1248" s="51" t="str">
        <f>IF(NOTA[[#This Row],[JUMLAH]]="","",NOTA[[#This Row],[JUMLAH]]-NOTA[[#This Row],[DISC]])</f>
        <v/>
      </c>
      <c r="AB1248" s="51"/>
      <c r="AC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8" s="51" t="str">
        <f>IF(OR(NOTA[[#This Row],[QTY]]="",NOTA[[#This Row],[HARGA SATUAN]]="",),"",NOTA[[#This Row],[QTY]]*NOTA[[#This Row],[HARGA SATUAN]])</f>
        <v/>
      </c>
      <c r="AG1248" s="40" t="str">
        <f ca="1">IF(NOTA[ID_H]="","",INDEX(NOTA[TANGGAL],MATCH(,INDIRECT(ADDRESS(ROW(NOTA[TANGGAL]),COLUMN(NOTA[TANGGAL]))&amp;":"&amp;ADDRESS(ROW(),COLUMN(NOTA[TANGGAL]))),-1)))</f>
        <v/>
      </c>
      <c r="AH1248" s="42" t="str">
        <f ca="1">IF(NOTA[[#This Row],[NAMA BARANG]]="","",INDEX(NOTA[SUPPLIER],MATCH(,INDIRECT(ADDRESS(ROW(NOTA[ID]),COLUMN(NOTA[ID]))&amp;":"&amp;ADDRESS(ROW(),COLUMN(NOTA[ID]))),-1)))</f>
        <v/>
      </c>
      <c r="AI1248" s="42" t="str">
        <f ca="1">IF(NOTA[[#This Row],[ID_H]]="","",IF(NOTA[[#This Row],[FAKTUR]]="",INDIRECT(ADDRESS(ROW()-1,COLUMN())),NOTA[[#This Row],[FAKTUR]]))</f>
        <v/>
      </c>
      <c r="AJ1248" s="39" t="str">
        <f ca="1">IF(NOTA[[#This Row],[ID]]="","",COUNTIF(NOTA[ID_H],NOTA[[#This Row],[ID_H]]))</f>
        <v/>
      </c>
      <c r="AK1248" s="39" t="str">
        <f ca="1">IF(NOTA[[#This Row],[TGL.NOTA]]="",IF(NOTA[[#This Row],[SUPPLIER_H]]="","",AK1247),MONTH(NOTA[[#This Row],[TGL.NOTA]]))</f>
        <v/>
      </c>
      <c r="AL1248" s="39" t="str">
        <f>LOWER(SUBSTITUTE(SUBSTITUTE(SUBSTITUTE(SUBSTITUTE(SUBSTITUTE(SUBSTITUTE(SUBSTITUTE(SUBSTITUTE(SUBSTITUTE(NOTA[NAMA BARANG]," ",),".",""),"-",""),"(",""),")",""),",",""),"/",""),"""",""),"+",""))</f>
        <v/>
      </c>
      <c r="AM1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8" s="39" t="str">
        <f>IF(NOTA[[#This Row],[CONCAT4]]="","",_xlfn.IFNA(MATCH(NOTA[[#This Row],[CONCAT4]],[2]!RAW[CONCAT_H],0),FALSE))</f>
        <v/>
      </c>
      <c r="AQ1248" s="39" t="str">
        <f>IF(NOTA[[#This Row],[CONCAT1]]="","",MATCH(NOTA[[#This Row],[CONCAT1]],[3]!db[NB NOTA_C],0))</f>
        <v/>
      </c>
      <c r="AR1248" s="39" t="str">
        <f>IF(NOTA[[#This Row],[QTY/ CTN]]="","",TRUE)</f>
        <v/>
      </c>
      <c r="AS1248" s="39" t="str">
        <f ca="1">IF(NOTA[[#This Row],[ID_H]]="","",IF(NOTA[[#This Row],[Column3]]=TRUE,NOTA[[#This Row],[QTY/ CTN]],INDEX([3]!db[QTY/ CTN],NOTA[[#This Row],[//DB]])))</f>
        <v/>
      </c>
      <c r="AT1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8" s="39" t="str">
        <f ca="1">IF(NOTA[[#This Row],[ID_H]]="","",MATCH(NOTA[[#This Row],[NB NOTA_C_QTY]],[4]!db[NB NOTA_C_QTY+F],0))</f>
        <v/>
      </c>
      <c r="AV1248" s="55" t="str">
        <f ca="1">IF(NOTA[[#This Row],[NB NOTA_C_QTY]]="","",ROW()-2)</f>
        <v/>
      </c>
    </row>
    <row r="1249" spans="1:48" ht="20.100000000000001" customHeight="1" x14ac:dyDescent="0.25">
      <c r="A1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9" s="39" t="str">
        <f>IF(NOTA[[#This Row],[ID_P]]="","",MATCH(NOTA[[#This Row],[ID_P]],[1]!B_MSK[N_ID],0))</f>
        <v/>
      </c>
      <c r="D1249" s="39" t="str">
        <f ca="1">IF(NOTA[[#This Row],[NAMA BARANG]]="","",INDEX(NOTA[ID],MATCH(,INDIRECT(ADDRESS(ROW(NOTA[ID]),COLUMN(NOTA[ID]))&amp;":"&amp;ADDRESS(ROW(),COLUMN(NOTA[ID]))),-1)))</f>
        <v/>
      </c>
      <c r="E1249" s="47"/>
      <c r="H1249" s="48"/>
      <c r="N1249" s="39"/>
      <c r="Q1249" s="43"/>
      <c r="R1249" s="49"/>
      <c r="S1249" s="50"/>
      <c r="U1249" s="51"/>
      <c r="V1249" s="46"/>
      <c r="W1249" s="51" t="str">
        <f>IF(NOTA[[#This Row],[HARGA/ CTN]]="",NOTA[[#This Row],[JUMLAH_H]],NOTA[[#This Row],[HARGA/ CTN]]*IF(NOTA[[#This Row],[C]]="",0,NOTA[[#This Row],[C]]))</f>
        <v/>
      </c>
      <c r="X1249" s="51" t="str">
        <f>IF(NOTA[[#This Row],[JUMLAH]]="","",NOTA[[#This Row],[JUMLAH]]*NOTA[[#This Row],[DISC 1]])</f>
        <v/>
      </c>
      <c r="Y1249" s="51" t="str">
        <f>IF(NOTA[[#This Row],[JUMLAH]]="","",(NOTA[[#This Row],[JUMLAH]]-NOTA[[#This Row],[DISC 1-]])*NOTA[[#This Row],[DISC 2]])</f>
        <v/>
      </c>
      <c r="Z1249" s="51" t="str">
        <f>IF(NOTA[[#This Row],[JUMLAH]]="","",NOTA[[#This Row],[DISC 1-]]+NOTA[[#This Row],[DISC 2-]])</f>
        <v/>
      </c>
      <c r="AA1249" s="51" t="str">
        <f>IF(NOTA[[#This Row],[JUMLAH]]="","",NOTA[[#This Row],[JUMLAH]]-NOTA[[#This Row],[DISC]])</f>
        <v/>
      </c>
      <c r="AB1249" s="51"/>
      <c r="AC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9" s="51" t="str">
        <f>IF(OR(NOTA[[#This Row],[QTY]]="",NOTA[[#This Row],[HARGA SATUAN]]="",),"",NOTA[[#This Row],[QTY]]*NOTA[[#This Row],[HARGA SATUAN]])</f>
        <v/>
      </c>
      <c r="AG1249" s="40" t="str">
        <f ca="1">IF(NOTA[ID_H]="","",INDEX(NOTA[TANGGAL],MATCH(,INDIRECT(ADDRESS(ROW(NOTA[TANGGAL]),COLUMN(NOTA[TANGGAL]))&amp;":"&amp;ADDRESS(ROW(),COLUMN(NOTA[TANGGAL]))),-1)))</f>
        <v/>
      </c>
      <c r="AH1249" s="42" t="str">
        <f ca="1">IF(NOTA[[#This Row],[NAMA BARANG]]="","",INDEX(NOTA[SUPPLIER],MATCH(,INDIRECT(ADDRESS(ROW(NOTA[ID]),COLUMN(NOTA[ID]))&amp;":"&amp;ADDRESS(ROW(),COLUMN(NOTA[ID]))),-1)))</f>
        <v/>
      </c>
      <c r="AI1249" s="42" t="str">
        <f ca="1">IF(NOTA[[#This Row],[ID_H]]="","",IF(NOTA[[#This Row],[FAKTUR]]="",INDIRECT(ADDRESS(ROW()-1,COLUMN())),NOTA[[#This Row],[FAKTUR]]))</f>
        <v/>
      </c>
      <c r="AJ1249" s="39" t="str">
        <f ca="1">IF(NOTA[[#This Row],[ID]]="","",COUNTIF(NOTA[ID_H],NOTA[[#This Row],[ID_H]]))</f>
        <v/>
      </c>
      <c r="AK1249" s="39" t="str">
        <f ca="1">IF(NOTA[[#This Row],[TGL.NOTA]]="",IF(NOTA[[#This Row],[SUPPLIER_H]]="","",AK1248),MONTH(NOTA[[#This Row],[TGL.NOTA]]))</f>
        <v/>
      </c>
      <c r="AL1249" s="39" t="str">
        <f>LOWER(SUBSTITUTE(SUBSTITUTE(SUBSTITUTE(SUBSTITUTE(SUBSTITUTE(SUBSTITUTE(SUBSTITUTE(SUBSTITUTE(SUBSTITUTE(NOTA[NAMA BARANG]," ",),".",""),"-",""),"(",""),")",""),",",""),"/",""),"""",""),"+",""))</f>
        <v/>
      </c>
      <c r="AM1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9" s="39" t="str">
        <f>IF(NOTA[[#This Row],[CONCAT4]]="","",_xlfn.IFNA(MATCH(NOTA[[#This Row],[CONCAT4]],[2]!RAW[CONCAT_H],0),FALSE))</f>
        <v/>
      </c>
      <c r="AQ1249" s="39" t="str">
        <f>IF(NOTA[[#This Row],[CONCAT1]]="","",MATCH(NOTA[[#This Row],[CONCAT1]],[3]!db[NB NOTA_C],0))</f>
        <v/>
      </c>
      <c r="AR1249" s="39" t="str">
        <f>IF(NOTA[[#This Row],[QTY/ CTN]]="","",TRUE)</f>
        <v/>
      </c>
      <c r="AS1249" s="39" t="str">
        <f ca="1">IF(NOTA[[#This Row],[ID_H]]="","",IF(NOTA[[#This Row],[Column3]]=TRUE,NOTA[[#This Row],[QTY/ CTN]],INDEX([3]!db[QTY/ CTN],NOTA[[#This Row],[//DB]])))</f>
        <v/>
      </c>
      <c r="AT1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9" s="39" t="str">
        <f ca="1">IF(NOTA[[#This Row],[ID_H]]="","",MATCH(NOTA[[#This Row],[NB NOTA_C_QTY]],[4]!db[NB NOTA_C_QTY+F],0))</f>
        <v/>
      </c>
      <c r="AV1249" s="55" t="str">
        <f ca="1">IF(NOTA[[#This Row],[NB NOTA_C_QTY]]="","",ROW()-2)</f>
        <v/>
      </c>
    </row>
    <row r="1250" spans="1:48" ht="20.100000000000001" customHeight="1" x14ac:dyDescent="0.25">
      <c r="A1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0" s="39" t="str">
        <f>IF(NOTA[[#This Row],[ID_P]]="","",MATCH(NOTA[[#This Row],[ID_P]],[1]!B_MSK[N_ID],0))</f>
        <v/>
      </c>
      <c r="D1250" s="39" t="str">
        <f ca="1">IF(NOTA[[#This Row],[NAMA BARANG]]="","",INDEX(NOTA[ID],MATCH(,INDIRECT(ADDRESS(ROW(NOTA[ID]),COLUMN(NOTA[ID]))&amp;":"&amp;ADDRESS(ROW(),COLUMN(NOTA[ID]))),-1)))</f>
        <v/>
      </c>
      <c r="E1250" s="47"/>
      <c r="H1250" s="48"/>
      <c r="N1250" s="39"/>
      <c r="Q1250" s="43"/>
      <c r="R1250" s="49"/>
      <c r="S1250" s="50"/>
      <c r="U1250" s="51"/>
      <c r="V1250" s="46"/>
      <c r="W1250" s="51" t="str">
        <f>IF(NOTA[[#This Row],[HARGA/ CTN]]="",NOTA[[#This Row],[JUMLAH_H]],NOTA[[#This Row],[HARGA/ CTN]]*IF(NOTA[[#This Row],[C]]="",0,NOTA[[#This Row],[C]]))</f>
        <v/>
      </c>
      <c r="X1250" s="51" t="str">
        <f>IF(NOTA[[#This Row],[JUMLAH]]="","",NOTA[[#This Row],[JUMLAH]]*NOTA[[#This Row],[DISC 1]])</f>
        <v/>
      </c>
      <c r="Y1250" s="51" t="str">
        <f>IF(NOTA[[#This Row],[JUMLAH]]="","",(NOTA[[#This Row],[JUMLAH]]-NOTA[[#This Row],[DISC 1-]])*NOTA[[#This Row],[DISC 2]])</f>
        <v/>
      </c>
      <c r="Z1250" s="51" t="str">
        <f>IF(NOTA[[#This Row],[JUMLAH]]="","",NOTA[[#This Row],[DISC 1-]]+NOTA[[#This Row],[DISC 2-]])</f>
        <v/>
      </c>
      <c r="AA1250" s="51" t="str">
        <f>IF(NOTA[[#This Row],[JUMLAH]]="","",NOTA[[#This Row],[JUMLAH]]-NOTA[[#This Row],[DISC]])</f>
        <v/>
      </c>
      <c r="AB1250" s="51"/>
      <c r="AC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0" s="51" t="str">
        <f>IF(OR(NOTA[[#This Row],[QTY]]="",NOTA[[#This Row],[HARGA SATUAN]]="",),"",NOTA[[#This Row],[QTY]]*NOTA[[#This Row],[HARGA SATUAN]])</f>
        <v/>
      </c>
      <c r="AG1250" s="40" t="str">
        <f ca="1">IF(NOTA[ID_H]="","",INDEX(NOTA[TANGGAL],MATCH(,INDIRECT(ADDRESS(ROW(NOTA[TANGGAL]),COLUMN(NOTA[TANGGAL]))&amp;":"&amp;ADDRESS(ROW(),COLUMN(NOTA[TANGGAL]))),-1)))</f>
        <v/>
      </c>
      <c r="AH1250" s="42" t="str">
        <f ca="1">IF(NOTA[[#This Row],[NAMA BARANG]]="","",INDEX(NOTA[SUPPLIER],MATCH(,INDIRECT(ADDRESS(ROW(NOTA[ID]),COLUMN(NOTA[ID]))&amp;":"&amp;ADDRESS(ROW(),COLUMN(NOTA[ID]))),-1)))</f>
        <v/>
      </c>
      <c r="AI1250" s="42" t="str">
        <f ca="1">IF(NOTA[[#This Row],[ID_H]]="","",IF(NOTA[[#This Row],[FAKTUR]]="",INDIRECT(ADDRESS(ROW()-1,COLUMN())),NOTA[[#This Row],[FAKTUR]]))</f>
        <v/>
      </c>
      <c r="AJ1250" s="39" t="str">
        <f ca="1">IF(NOTA[[#This Row],[ID]]="","",COUNTIF(NOTA[ID_H],NOTA[[#This Row],[ID_H]]))</f>
        <v/>
      </c>
      <c r="AK1250" s="39" t="str">
        <f ca="1">IF(NOTA[[#This Row],[TGL.NOTA]]="",IF(NOTA[[#This Row],[SUPPLIER_H]]="","",AK1249),MONTH(NOTA[[#This Row],[TGL.NOTA]]))</f>
        <v/>
      </c>
      <c r="AL1250" s="39" t="str">
        <f>LOWER(SUBSTITUTE(SUBSTITUTE(SUBSTITUTE(SUBSTITUTE(SUBSTITUTE(SUBSTITUTE(SUBSTITUTE(SUBSTITUTE(SUBSTITUTE(NOTA[NAMA BARANG]," ",),".",""),"-",""),"(",""),")",""),",",""),"/",""),"""",""),"+",""))</f>
        <v/>
      </c>
      <c r="AM1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0" s="39" t="str">
        <f>IF(NOTA[[#This Row],[CONCAT4]]="","",_xlfn.IFNA(MATCH(NOTA[[#This Row],[CONCAT4]],[2]!RAW[CONCAT_H],0),FALSE))</f>
        <v/>
      </c>
      <c r="AQ1250" s="39" t="str">
        <f>IF(NOTA[[#This Row],[CONCAT1]]="","",MATCH(NOTA[[#This Row],[CONCAT1]],[3]!db[NB NOTA_C],0))</f>
        <v/>
      </c>
      <c r="AR1250" s="39" t="str">
        <f>IF(NOTA[[#This Row],[QTY/ CTN]]="","",TRUE)</f>
        <v/>
      </c>
      <c r="AS1250" s="39" t="str">
        <f ca="1">IF(NOTA[[#This Row],[ID_H]]="","",IF(NOTA[[#This Row],[Column3]]=TRUE,NOTA[[#This Row],[QTY/ CTN]],INDEX([3]!db[QTY/ CTN],NOTA[[#This Row],[//DB]])))</f>
        <v/>
      </c>
      <c r="AT1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0" s="39" t="str">
        <f ca="1">IF(NOTA[[#This Row],[ID_H]]="","",MATCH(NOTA[[#This Row],[NB NOTA_C_QTY]],[4]!db[NB NOTA_C_QTY+F],0))</f>
        <v/>
      </c>
      <c r="AV1250" s="55" t="str">
        <f ca="1">IF(NOTA[[#This Row],[NB NOTA_C_QTY]]="","",ROW()-2)</f>
        <v/>
      </c>
    </row>
    <row r="1251" spans="1:48" ht="20.100000000000001" customHeight="1" x14ac:dyDescent="0.25">
      <c r="A1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1" s="39" t="str">
        <f>IF(NOTA[[#This Row],[ID_P]]="","",MATCH(NOTA[[#This Row],[ID_P]],[1]!B_MSK[N_ID],0))</f>
        <v/>
      </c>
      <c r="D1251" s="39" t="str">
        <f ca="1">IF(NOTA[[#This Row],[NAMA BARANG]]="","",INDEX(NOTA[ID],MATCH(,INDIRECT(ADDRESS(ROW(NOTA[ID]),COLUMN(NOTA[ID]))&amp;":"&amp;ADDRESS(ROW(),COLUMN(NOTA[ID]))),-1)))</f>
        <v/>
      </c>
      <c r="E1251" s="47"/>
      <c r="H1251" s="48"/>
      <c r="N1251" s="39"/>
      <c r="Q1251" s="43"/>
      <c r="R1251" s="49"/>
      <c r="S1251" s="50"/>
      <c r="U1251" s="51"/>
      <c r="V1251" s="46"/>
      <c r="W1251" s="51" t="str">
        <f>IF(NOTA[[#This Row],[HARGA/ CTN]]="",NOTA[[#This Row],[JUMLAH_H]],NOTA[[#This Row],[HARGA/ CTN]]*IF(NOTA[[#This Row],[C]]="",0,NOTA[[#This Row],[C]]))</f>
        <v/>
      </c>
      <c r="X1251" s="51" t="str">
        <f>IF(NOTA[[#This Row],[JUMLAH]]="","",NOTA[[#This Row],[JUMLAH]]*NOTA[[#This Row],[DISC 1]])</f>
        <v/>
      </c>
      <c r="Y1251" s="51" t="str">
        <f>IF(NOTA[[#This Row],[JUMLAH]]="","",(NOTA[[#This Row],[JUMLAH]]-NOTA[[#This Row],[DISC 1-]])*NOTA[[#This Row],[DISC 2]])</f>
        <v/>
      </c>
      <c r="Z1251" s="51" t="str">
        <f>IF(NOTA[[#This Row],[JUMLAH]]="","",NOTA[[#This Row],[DISC 1-]]+NOTA[[#This Row],[DISC 2-]])</f>
        <v/>
      </c>
      <c r="AA1251" s="51" t="str">
        <f>IF(NOTA[[#This Row],[JUMLAH]]="","",NOTA[[#This Row],[JUMLAH]]-NOTA[[#This Row],[DISC]])</f>
        <v/>
      </c>
      <c r="AB1251" s="51"/>
      <c r="AC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1" s="51" t="str">
        <f>IF(OR(NOTA[[#This Row],[QTY]]="",NOTA[[#This Row],[HARGA SATUAN]]="",),"",NOTA[[#This Row],[QTY]]*NOTA[[#This Row],[HARGA SATUAN]])</f>
        <v/>
      </c>
      <c r="AG1251" s="40" t="str">
        <f ca="1">IF(NOTA[ID_H]="","",INDEX(NOTA[TANGGAL],MATCH(,INDIRECT(ADDRESS(ROW(NOTA[TANGGAL]),COLUMN(NOTA[TANGGAL]))&amp;":"&amp;ADDRESS(ROW(),COLUMN(NOTA[TANGGAL]))),-1)))</f>
        <v/>
      </c>
      <c r="AH1251" s="42" t="str">
        <f ca="1">IF(NOTA[[#This Row],[NAMA BARANG]]="","",INDEX(NOTA[SUPPLIER],MATCH(,INDIRECT(ADDRESS(ROW(NOTA[ID]),COLUMN(NOTA[ID]))&amp;":"&amp;ADDRESS(ROW(),COLUMN(NOTA[ID]))),-1)))</f>
        <v/>
      </c>
      <c r="AI1251" s="42" t="str">
        <f ca="1">IF(NOTA[[#This Row],[ID_H]]="","",IF(NOTA[[#This Row],[FAKTUR]]="",INDIRECT(ADDRESS(ROW()-1,COLUMN())),NOTA[[#This Row],[FAKTUR]]))</f>
        <v/>
      </c>
      <c r="AJ1251" s="39" t="str">
        <f ca="1">IF(NOTA[[#This Row],[ID]]="","",COUNTIF(NOTA[ID_H],NOTA[[#This Row],[ID_H]]))</f>
        <v/>
      </c>
      <c r="AK1251" s="39" t="str">
        <f ca="1">IF(NOTA[[#This Row],[TGL.NOTA]]="",IF(NOTA[[#This Row],[SUPPLIER_H]]="","",AK1250),MONTH(NOTA[[#This Row],[TGL.NOTA]]))</f>
        <v/>
      </c>
      <c r="AL1251" s="39" t="str">
        <f>LOWER(SUBSTITUTE(SUBSTITUTE(SUBSTITUTE(SUBSTITUTE(SUBSTITUTE(SUBSTITUTE(SUBSTITUTE(SUBSTITUTE(SUBSTITUTE(NOTA[NAMA BARANG]," ",),".",""),"-",""),"(",""),")",""),",",""),"/",""),"""",""),"+",""))</f>
        <v/>
      </c>
      <c r="AM1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1" s="39" t="str">
        <f>IF(NOTA[[#This Row],[CONCAT4]]="","",_xlfn.IFNA(MATCH(NOTA[[#This Row],[CONCAT4]],[2]!RAW[CONCAT_H],0),FALSE))</f>
        <v/>
      </c>
      <c r="AQ1251" s="39" t="str">
        <f>IF(NOTA[[#This Row],[CONCAT1]]="","",MATCH(NOTA[[#This Row],[CONCAT1]],[3]!db[NB NOTA_C],0))</f>
        <v/>
      </c>
      <c r="AR1251" s="39" t="str">
        <f>IF(NOTA[[#This Row],[QTY/ CTN]]="","",TRUE)</f>
        <v/>
      </c>
      <c r="AS1251" s="39" t="str">
        <f ca="1">IF(NOTA[[#This Row],[ID_H]]="","",IF(NOTA[[#This Row],[Column3]]=TRUE,NOTA[[#This Row],[QTY/ CTN]],INDEX([3]!db[QTY/ CTN],NOTA[[#This Row],[//DB]])))</f>
        <v/>
      </c>
      <c r="AT1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1" s="39" t="str">
        <f ca="1">IF(NOTA[[#This Row],[ID_H]]="","",MATCH(NOTA[[#This Row],[NB NOTA_C_QTY]],[4]!db[NB NOTA_C_QTY+F],0))</f>
        <v/>
      </c>
      <c r="AV1251" s="55" t="str">
        <f ca="1">IF(NOTA[[#This Row],[NB NOTA_C_QTY]]="","",ROW()-2)</f>
        <v/>
      </c>
    </row>
    <row r="1252" spans="1:48" ht="20.100000000000001" customHeight="1" x14ac:dyDescent="0.25">
      <c r="A1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2" s="39" t="str">
        <f>IF(NOTA[[#This Row],[ID_P]]="","",MATCH(NOTA[[#This Row],[ID_P]],[1]!B_MSK[N_ID],0))</f>
        <v/>
      </c>
      <c r="D1252" s="39" t="str">
        <f ca="1">IF(NOTA[[#This Row],[NAMA BARANG]]="","",INDEX(NOTA[ID],MATCH(,INDIRECT(ADDRESS(ROW(NOTA[ID]),COLUMN(NOTA[ID]))&amp;":"&amp;ADDRESS(ROW(),COLUMN(NOTA[ID]))),-1)))</f>
        <v/>
      </c>
      <c r="E1252" s="47"/>
      <c r="H1252" s="48"/>
      <c r="N1252" s="39"/>
      <c r="Q1252" s="43"/>
      <c r="R1252" s="49"/>
      <c r="S1252" s="50"/>
      <c r="U1252" s="51"/>
      <c r="V1252" s="46"/>
      <c r="W1252" s="51" t="str">
        <f>IF(NOTA[[#This Row],[HARGA/ CTN]]="",NOTA[[#This Row],[JUMLAH_H]],NOTA[[#This Row],[HARGA/ CTN]]*IF(NOTA[[#This Row],[C]]="",0,NOTA[[#This Row],[C]]))</f>
        <v/>
      </c>
      <c r="X1252" s="51" t="str">
        <f>IF(NOTA[[#This Row],[JUMLAH]]="","",NOTA[[#This Row],[JUMLAH]]*NOTA[[#This Row],[DISC 1]])</f>
        <v/>
      </c>
      <c r="Y1252" s="51" t="str">
        <f>IF(NOTA[[#This Row],[JUMLAH]]="","",(NOTA[[#This Row],[JUMLAH]]-NOTA[[#This Row],[DISC 1-]])*NOTA[[#This Row],[DISC 2]])</f>
        <v/>
      </c>
      <c r="Z1252" s="51" t="str">
        <f>IF(NOTA[[#This Row],[JUMLAH]]="","",NOTA[[#This Row],[DISC 1-]]+NOTA[[#This Row],[DISC 2-]])</f>
        <v/>
      </c>
      <c r="AA1252" s="51" t="str">
        <f>IF(NOTA[[#This Row],[JUMLAH]]="","",NOTA[[#This Row],[JUMLAH]]-NOTA[[#This Row],[DISC]])</f>
        <v/>
      </c>
      <c r="AB1252" s="51"/>
      <c r="AC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2" s="51" t="str">
        <f>IF(OR(NOTA[[#This Row],[QTY]]="",NOTA[[#This Row],[HARGA SATUAN]]="",),"",NOTA[[#This Row],[QTY]]*NOTA[[#This Row],[HARGA SATUAN]])</f>
        <v/>
      </c>
      <c r="AG1252" s="40" t="str">
        <f ca="1">IF(NOTA[ID_H]="","",INDEX(NOTA[TANGGAL],MATCH(,INDIRECT(ADDRESS(ROW(NOTA[TANGGAL]),COLUMN(NOTA[TANGGAL]))&amp;":"&amp;ADDRESS(ROW(),COLUMN(NOTA[TANGGAL]))),-1)))</f>
        <v/>
      </c>
      <c r="AH1252" s="42" t="str">
        <f ca="1">IF(NOTA[[#This Row],[NAMA BARANG]]="","",INDEX(NOTA[SUPPLIER],MATCH(,INDIRECT(ADDRESS(ROW(NOTA[ID]),COLUMN(NOTA[ID]))&amp;":"&amp;ADDRESS(ROW(),COLUMN(NOTA[ID]))),-1)))</f>
        <v/>
      </c>
      <c r="AI1252" s="42" t="str">
        <f ca="1">IF(NOTA[[#This Row],[ID_H]]="","",IF(NOTA[[#This Row],[FAKTUR]]="",INDIRECT(ADDRESS(ROW()-1,COLUMN())),NOTA[[#This Row],[FAKTUR]]))</f>
        <v/>
      </c>
      <c r="AJ1252" s="39" t="str">
        <f ca="1">IF(NOTA[[#This Row],[ID]]="","",COUNTIF(NOTA[ID_H],NOTA[[#This Row],[ID_H]]))</f>
        <v/>
      </c>
      <c r="AK1252" s="39" t="str">
        <f ca="1">IF(NOTA[[#This Row],[TGL.NOTA]]="",IF(NOTA[[#This Row],[SUPPLIER_H]]="","",AK1251),MONTH(NOTA[[#This Row],[TGL.NOTA]]))</f>
        <v/>
      </c>
      <c r="AL1252" s="39" t="str">
        <f>LOWER(SUBSTITUTE(SUBSTITUTE(SUBSTITUTE(SUBSTITUTE(SUBSTITUTE(SUBSTITUTE(SUBSTITUTE(SUBSTITUTE(SUBSTITUTE(NOTA[NAMA BARANG]," ",),".",""),"-",""),"(",""),")",""),",",""),"/",""),"""",""),"+",""))</f>
        <v/>
      </c>
      <c r="AM1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2" s="39" t="str">
        <f>IF(NOTA[[#This Row],[CONCAT4]]="","",_xlfn.IFNA(MATCH(NOTA[[#This Row],[CONCAT4]],[2]!RAW[CONCAT_H],0),FALSE))</f>
        <v/>
      </c>
      <c r="AQ1252" s="39" t="str">
        <f>IF(NOTA[[#This Row],[CONCAT1]]="","",MATCH(NOTA[[#This Row],[CONCAT1]],[3]!db[NB NOTA_C],0))</f>
        <v/>
      </c>
      <c r="AR1252" s="39" t="str">
        <f>IF(NOTA[[#This Row],[QTY/ CTN]]="","",TRUE)</f>
        <v/>
      </c>
      <c r="AS1252" s="39" t="str">
        <f ca="1">IF(NOTA[[#This Row],[ID_H]]="","",IF(NOTA[[#This Row],[Column3]]=TRUE,NOTA[[#This Row],[QTY/ CTN]],INDEX([3]!db[QTY/ CTN],NOTA[[#This Row],[//DB]])))</f>
        <v/>
      </c>
      <c r="AT1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2" s="39" t="str">
        <f ca="1">IF(NOTA[[#This Row],[ID_H]]="","",MATCH(NOTA[[#This Row],[NB NOTA_C_QTY]],[4]!db[NB NOTA_C_QTY+F],0))</f>
        <v/>
      </c>
      <c r="AV1252" s="55" t="str">
        <f ca="1">IF(NOTA[[#This Row],[NB NOTA_C_QTY]]="","",ROW()-2)</f>
        <v/>
      </c>
    </row>
    <row r="1253" spans="1:48" ht="20.100000000000001" customHeight="1" x14ac:dyDescent="0.25">
      <c r="A1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3" s="39" t="str">
        <f>IF(NOTA[[#This Row],[ID_P]]="","",MATCH(NOTA[[#This Row],[ID_P]],[1]!B_MSK[N_ID],0))</f>
        <v/>
      </c>
      <c r="D1253" s="39" t="str">
        <f ca="1">IF(NOTA[[#This Row],[NAMA BARANG]]="","",INDEX(NOTA[ID],MATCH(,INDIRECT(ADDRESS(ROW(NOTA[ID]),COLUMN(NOTA[ID]))&amp;":"&amp;ADDRESS(ROW(),COLUMN(NOTA[ID]))),-1)))</f>
        <v/>
      </c>
      <c r="E1253" s="47"/>
      <c r="H1253" s="48"/>
      <c r="N1253" s="39"/>
      <c r="Q1253" s="43"/>
      <c r="R1253" s="49"/>
      <c r="S1253" s="50"/>
      <c r="U1253" s="51"/>
      <c r="V1253" s="46"/>
      <c r="W1253" s="51" t="str">
        <f>IF(NOTA[[#This Row],[HARGA/ CTN]]="",NOTA[[#This Row],[JUMLAH_H]],NOTA[[#This Row],[HARGA/ CTN]]*IF(NOTA[[#This Row],[C]]="",0,NOTA[[#This Row],[C]]))</f>
        <v/>
      </c>
      <c r="X1253" s="51" t="str">
        <f>IF(NOTA[[#This Row],[JUMLAH]]="","",NOTA[[#This Row],[JUMLAH]]*NOTA[[#This Row],[DISC 1]])</f>
        <v/>
      </c>
      <c r="Y1253" s="51" t="str">
        <f>IF(NOTA[[#This Row],[JUMLAH]]="","",(NOTA[[#This Row],[JUMLAH]]-NOTA[[#This Row],[DISC 1-]])*NOTA[[#This Row],[DISC 2]])</f>
        <v/>
      </c>
      <c r="Z1253" s="51" t="str">
        <f>IF(NOTA[[#This Row],[JUMLAH]]="","",NOTA[[#This Row],[DISC 1-]]+NOTA[[#This Row],[DISC 2-]])</f>
        <v/>
      </c>
      <c r="AA1253" s="51" t="str">
        <f>IF(NOTA[[#This Row],[JUMLAH]]="","",NOTA[[#This Row],[JUMLAH]]-NOTA[[#This Row],[DISC]])</f>
        <v/>
      </c>
      <c r="AB1253" s="51"/>
      <c r="AC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3" s="51" t="str">
        <f>IF(OR(NOTA[[#This Row],[QTY]]="",NOTA[[#This Row],[HARGA SATUAN]]="",),"",NOTA[[#This Row],[QTY]]*NOTA[[#This Row],[HARGA SATUAN]])</f>
        <v/>
      </c>
      <c r="AG1253" s="40" t="str">
        <f ca="1">IF(NOTA[ID_H]="","",INDEX(NOTA[TANGGAL],MATCH(,INDIRECT(ADDRESS(ROW(NOTA[TANGGAL]),COLUMN(NOTA[TANGGAL]))&amp;":"&amp;ADDRESS(ROW(),COLUMN(NOTA[TANGGAL]))),-1)))</f>
        <v/>
      </c>
      <c r="AH1253" s="42" t="str">
        <f ca="1">IF(NOTA[[#This Row],[NAMA BARANG]]="","",INDEX(NOTA[SUPPLIER],MATCH(,INDIRECT(ADDRESS(ROW(NOTA[ID]),COLUMN(NOTA[ID]))&amp;":"&amp;ADDRESS(ROW(),COLUMN(NOTA[ID]))),-1)))</f>
        <v/>
      </c>
      <c r="AI1253" s="42" t="str">
        <f ca="1">IF(NOTA[[#This Row],[ID_H]]="","",IF(NOTA[[#This Row],[FAKTUR]]="",INDIRECT(ADDRESS(ROW()-1,COLUMN())),NOTA[[#This Row],[FAKTUR]]))</f>
        <v/>
      </c>
      <c r="AJ1253" s="39" t="str">
        <f ca="1">IF(NOTA[[#This Row],[ID]]="","",COUNTIF(NOTA[ID_H],NOTA[[#This Row],[ID_H]]))</f>
        <v/>
      </c>
      <c r="AK1253" s="39" t="str">
        <f ca="1">IF(NOTA[[#This Row],[TGL.NOTA]]="",IF(NOTA[[#This Row],[SUPPLIER_H]]="","",AK1252),MONTH(NOTA[[#This Row],[TGL.NOTA]]))</f>
        <v/>
      </c>
      <c r="AL1253" s="39" t="str">
        <f>LOWER(SUBSTITUTE(SUBSTITUTE(SUBSTITUTE(SUBSTITUTE(SUBSTITUTE(SUBSTITUTE(SUBSTITUTE(SUBSTITUTE(SUBSTITUTE(NOTA[NAMA BARANG]," ",),".",""),"-",""),"(",""),")",""),",",""),"/",""),"""",""),"+",""))</f>
        <v/>
      </c>
      <c r="AM1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3" s="39" t="str">
        <f>IF(NOTA[[#This Row],[CONCAT4]]="","",_xlfn.IFNA(MATCH(NOTA[[#This Row],[CONCAT4]],[2]!RAW[CONCAT_H],0),FALSE))</f>
        <v/>
      </c>
      <c r="AQ1253" s="39" t="str">
        <f>IF(NOTA[[#This Row],[CONCAT1]]="","",MATCH(NOTA[[#This Row],[CONCAT1]],[3]!db[NB NOTA_C],0))</f>
        <v/>
      </c>
      <c r="AR1253" s="39" t="str">
        <f>IF(NOTA[[#This Row],[QTY/ CTN]]="","",TRUE)</f>
        <v/>
      </c>
      <c r="AS1253" s="39" t="str">
        <f ca="1">IF(NOTA[[#This Row],[ID_H]]="","",IF(NOTA[[#This Row],[Column3]]=TRUE,NOTA[[#This Row],[QTY/ CTN]],INDEX([3]!db[QTY/ CTN],NOTA[[#This Row],[//DB]])))</f>
        <v/>
      </c>
      <c r="AT1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3" s="39" t="str">
        <f ca="1">IF(NOTA[[#This Row],[ID_H]]="","",MATCH(NOTA[[#This Row],[NB NOTA_C_QTY]],[4]!db[NB NOTA_C_QTY+F],0))</f>
        <v/>
      </c>
      <c r="AV1253" s="55" t="str">
        <f ca="1">IF(NOTA[[#This Row],[NB NOTA_C_QTY]]="","",ROW()-2)</f>
        <v/>
      </c>
    </row>
    <row r="1254" spans="1:48" ht="20.100000000000001" customHeight="1" x14ac:dyDescent="0.25">
      <c r="A1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4" s="39" t="str">
        <f>IF(NOTA[[#This Row],[ID_P]]="","",MATCH(NOTA[[#This Row],[ID_P]],[1]!B_MSK[N_ID],0))</f>
        <v/>
      </c>
      <c r="D1254" s="39" t="str">
        <f ca="1">IF(NOTA[[#This Row],[NAMA BARANG]]="","",INDEX(NOTA[ID],MATCH(,INDIRECT(ADDRESS(ROW(NOTA[ID]),COLUMN(NOTA[ID]))&amp;":"&amp;ADDRESS(ROW(),COLUMN(NOTA[ID]))),-1)))</f>
        <v/>
      </c>
      <c r="E1254" s="47"/>
      <c r="H1254" s="48"/>
      <c r="N1254" s="39"/>
      <c r="Q1254" s="43"/>
      <c r="R1254" s="49"/>
      <c r="S1254" s="50"/>
      <c r="U1254" s="51"/>
      <c r="V1254" s="46"/>
      <c r="W1254" s="51" t="str">
        <f>IF(NOTA[[#This Row],[HARGA/ CTN]]="",NOTA[[#This Row],[JUMLAH_H]],NOTA[[#This Row],[HARGA/ CTN]]*IF(NOTA[[#This Row],[C]]="",0,NOTA[[#This Row],[C]]))</f>
        <v/>
      </c>
      <c r="X1254" s="51" t="str">
        <f>IF(NOTA[[#This Row],[JUMLAH]]="","",NOTA[[#This Row],[JUMLAH]]*NOTA[[#This Row],[DISC 1]])</f>
        <v/>
      </c>
      <c r="Y1254" s="51" t="str">
        <f>IF(NOTA[[#This Row],[JUMLAH]]="","",(NOTA[[#This Row],[JUMLAH]]-NOTA[[#This Row],[DISC 1-]])*NOTA[[#This Row],[DISC 2]])</f>
        <v/>
      </c>
      <c r="Z1254" s="51" t="str">
        <f>IF(NOTA[[#This Row],[JUMLAH]]="","",NOTA[[#This Row],[DISC 1-]]+NOTA[[#This Row],[DISC 2-]])</f>
        <v/>
      </c>
      <c r="AA1254" s="51" t="str">
        <f>IF(NOTA[[#This Row],[JUMLAH]]="","",NOTA[[#This Row],[JUMLAH]]-NOTA[[#This Row],[DISC]])</f>
        <v/>
      </c>
      <c r="AB1254" s="51"/>
      <c r="AC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4" s="51" t="str">
        <f>IF(OR(NOTA[[#This Row],[QTY]]="",NOTA[[#This Row],[HARGA SATUAN]]="",),"",NOTA[[#This Row],[QTY]]*NOTA[[#This Row],[HARGA SATUAN]])</f>
        <v/>
      </c>
      <c r="AG1254" s="40" t="str">
        <f ca="1">IF(NOTA[ID_H]="","",INDEX(NOTA[TANGGAL],MATCH(,INDIRECT(ADDRESS(ROW(NOTA[TANGGAL]),COLUMN(NOTA[TANGGAL]))&amp;":"&amp;ADDRESS(ROW(),COLUMN(NOTA[TANGGAL]))),-1)))</f>
        <v/>
      </c>
      <c r="AH1254" s="42" t="str">
        <f ca="1">IF(NOTA[[#This Row],[NAMA BARANG]]="","",INDEX(NOTA[SUPPLIER],MATCH(,INDIRECT(ADDRESS(ROW(NOTA[ID]),COLUMN(NOTA[ID]))&amp;":"&amp;ADDRESS(ROW(),COLUMN(NOTA[ID]))),-1)))</f>
        <v/>
      </c>
      <c r="AI1254" s="42" t="str">
        <f ca="1">IF(NOTA[[#This Row],[ID_H]]="","",IF(NOTA[[#This Row],[FAKTUR]]="",INDIRECT(ADDRESS(ROW()-1,COLUMN())),NOTA[[#This Row],[FAKTUR]]))</f>
        <v/>
      </c>
      <c r="AJ1254" s="39" t="str">
        <f ca="1">IF(NOTA[[#This Row],[ID]]="","",COUNTIF(NOTA[ID_H],NOTA[[#This Row],[ID_H]]))</f>
        <v/>
      </c>
      <c r="AK1254" s="39" t="str">
        <f ca="1">IF(NOTA[[#This Row],[TGL.NOTA]]="",IF(NOTA[[#This Row],[SUPPLIER_H]]="","",AK1253),MONTH(NOTA[[#This Row],[TGL.NOTA]]))</f>
        <v/>
      </c>
      <c r="AL1254" s="39" t="str">
        <f>LOWER(SUBSTITUTE(SUBSTITUTE(SUBSTITUTE(SUBSTITUTE(SUBSTITUTE(SUBSTITUTE(SUBSTITUTE(SUBSTITUTE(SUBSTITUTE(NOTA[NAMA BARANG]," ",),".",""),"-",""),"(",""),")",""),",",""),"/",""),"""",""),"+",""))</f>
        <v/>
      </c>
      <c r="AM1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4" s="39" t="str">
        <f>IF(NOTA[[#This Row],[CONCAT4]]="","",_xlfn.IFNA(MATCH(NOTA[[#This Row],[CONCAT4]],[2]!RAW[CONCAT_H],0),FALSE))</f>
        <v/>
      </c>
      <c r="AQ1254" s="39" t="str">
        <f>IF(NOTA[[#This Row],[CONCAT1]]="","",MATCH(NOTA[[#This Row],[CONCAT1]],[3]!db[NB NOTA_C],0))</f>
        <v/>
      </c>
      <c r="AR1254" s="39" t="str">
        <f>IF(NOTA[[#This Row],[QTY/ CTN]]="","",TRUE)</f>
        <v/>
      </c>
      <c r="AS1254" s="39" t="str">
        <f ca="1">IF(NOTA[[#This Row],[ID_H]]="","",IF(NOTA[[#This Row],[Column3]]=TRUE,NOTA[[#This Row],[QTY/ CTN]],INDEX([3]!db[QTY/ CTN],NOTA[[#This Row],[//DB]])))</f>
        <v/>
      </c>
      <c r="AT1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4" s="39" t="str">
        <f ca="1">IF(NOTA[[#This Row],[ID_H]]="","",MATCH(NOTA[[#This Row],[NB NOTA_C_QTY]],[4]!db[NB NOTA_C_QTY+F],0))</f>
        <v/>
      </c>
      <c r="AV1254" s="55" t="str">
        <f ca="1">IF(NOTA[[#This Row],[NB NOTA_C_QTY]]="","",ROW()-2)</f>
        <v/>
      </c>
    </row>
    <row r="1255" spans="1:48" ht="20.100000000000001" customHeight="1" x14ac:dyDescent="0.25">
      <c r="A12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5" s="39" t="str">
        <f>IF(NOTA[[#This Row],[ID_P]]="","",MATCH(NOTA[[#This Row],[ID_P]],[1]!B_MSK[N_ID],0))</f>
        <v/>
      </c>
      <c r="D1255" s="39" t="str">
        <f ca="1">IF(NOTA[[#This Row],[NAMA BARANG]]="","",INDEX(NOTA[ID],MATCH(,INDIRECT(ADDRESS(ROW(NOTA[ID]),COLUMN(NOTA[ID]))&amp;":"&amp;ADDRESS(ROW(),COLUMN(NOTA[ID]))),-1)))</f>
        <v/>
      </c>
      <c r="E1255" s="47"/>
      <c r="H1255" s="48"/>
      <c r="N1255" s="39"/>
      <c r="Q1255" s="43"/>
      <c r="R1255" s="49"/>
      <c r="S1255" s="50"/>
      <c r="U1255" s="51"/>
      <c r="V1255" s="46"/>
      <c r="W1255" s="51" t="str">
        <f>IF(NOTA[[#This Row],[HARGA/ CTN]]="",NOTA[[#This Row],[JUMLAH_H]],NOTA[[#This Row],[HARGA/ CTN]]*IF(NOTA[[#This Row],[C]]="",0,NOTA[[#This Row],[C]]))</f>
        <v/>
      </c>
      <c r="X1255" s="51" t="str">
        <f>IF(NOTA[[#This Row],[JUMLAH]]="","",NOTA[[#This Row],[JUMLAH]]*NOTA[[#This Row],[DISC 1]])</f>
        <v/>
      </c>
      <c r="Y1255" s="51" t="str">
        <f>IF(NOTA[[#This Row],[JUMLAH]]="","",(NOTA[[#This Row],[JUMLAH]]-NOTA[[#This Row],[DISC 1-]])*NOTA[[#This Row],[DISC 2]])</f>
        <v/>
      </c>
      <c r="Z1255" s="51" t="str">
        <f>IF(NOTA[[#This Row],[JUMLAH]]="","",NOTA[[#This Row],[DISC 1-]]+NOTA[[#This Row],[DISC 2-]])</f>
        <v/>
      </c>
      <c r="AA1255" s="51" t="str">
        <f>IF(NOTA[[#This Row],[JUMLAH]]="","",NOTA[[#This Row],[JUMLAH]]-NOTA[[#This Row],[DISC]])</f>
        <v/>
      </c>
      <c r="AB1255" s="51"/>
      <c r="AC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5" s="51" t="str">
        <f>IF(OR(NOTA[[#This Row],[QTY]]="",NOTA[[#This Row],[HARGA SATUAN]]="",),"",NOTA[[#This Row],[QTY]]*NOTA[[#This Row],[HARGA SATUAN]])</f>
        <v/>
      </c>
      <c r="AG1255" s="40" t="str">
        <f ca="1">IF(NOTA[ID_H]="","",INDEX(NOTA[TANGGAL],MATCH(,INDIRECT(ADDRESS(ROW(NOTA[TANGGAL]),COLUMN(NOTA[TANGGAL]))&amp;":"&amp;ADDRESS(ROW(),COLUMN(NOTA[TANGGAL]))),-1)))</f>
        <v/>
      </c>
      <c r="AH1255" s="42" t="str">
        <f ca="1">IF(NOTA[[#This Row],[NAMA BARANG]]="","",INDEX(NOTA[SUPPLIER],MATCH(,INDIRECT(ADDRESS(ROW(NOTA[ID]),COLUMN(NOTA[ID]))&amp;":"&amp;ADDRESS(ROW(),COLUMN(NOTA[ID]))),-1)))</f>
        <v/>
      </c>
      <c r="AI1255" s="42" t="str">
        <f ca="1">IF(NOTA[[#This Row],[ID_H]]="","",IF(NOTA[[#This Row],[FAKTUR]]="",INDIRECT(ADDRESS(ROW()-1,COLUMN())),NOTA[[#This Row],[FAKTUR]]))</f>
        <v/>
      </c>
      <c r="AJ1255" s="39" t="str">
        <f ca="1">IF(NOTA[[#This Row],[ID]]="","",COUNTIF(NOTA[ID_H],NOTA[[#This Row],[ID_H]]))</f>
        <v/>
      </c>
      <c r="AK1255" s="39" t="str">
        <f ca="1">IF(NOTA[[#This Row],[TGL.NOTA]]="",IF(NOTA[[#This Row],[SUPPLIER_H]]="","",AK1254),MONTH(NOTA[[#This Row],[TGL.NOTA]]))</f>
        <v/>
      </c>
      <c r="AL1255" s="39" t="str">
        <f>LOWER(SUBSTITUTE(SUBSTITUTE(SUBSTITUTE(SUBSTITUTE(SUBSTITUTE(SUBSTITUTE(SUBSTITUTE(SUBSTITUTE(SUBSTITUTE(NOTA[NAMA BARANG]," ",),".",""),"-",""),"(",""),")",""),",",""),"/",""),"""",""),"+",""))</f>
        <v/>
      </c>
      <c r="AM1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5" s="39" t="str">
        <f>IF(NOTA[[#This Row],[CONCAT4]]="","",_xlfn.IFNA(MATCH(NOTA[[#This Row],[CONCAT4]],[2]!RAW[CONCAT_H],0),FALSE))</f>
        <v/>
      </c>
      <c r="AQ1255" s="39" t="str">
        <f>IF(NOTA[[#This Row],[CONCAT1]]="","",MATCH(NOTA[[#This Row],[CONCAT1]],[3]!db[NB NOTA_C],0))</f>
        <v/>
      </c>
      <c r="AR1255" s="39" t="str">
        <f>IF(NOTA[[#This Row],[QTY/ CTN]]="","",TRUE)</f>
        <v/>
      </c>
      <c r="AS1255" s="39" t="str">
        <f ca="1">IF(NOTA[[#This Row],[ID_H]]="","",IF(NOTA[[#This Row],[Column3]]=TRUE,NOTA[[#This Row],[QTY/ CTN]],INDEX([3]!db[QTY/ CTN],NOTA[[#This Row],[//DB]])))</f>
        <v/>
      </c>
      <c r="AT1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5" s="39" t="str">
        <f ca="1">IF(NOTA[[#This Row],[ID_H]]="","",MATCH(NOTA[[#This Row],[NB NOTA_C_QTY]],[4]!db[NB NOTA_C_QTY+F],0))</f>
        <v/>
      </c>
      <c r="AV1255" s="55" t="str">
        <f ca="1">IF(NOTA[[#This Row],[NB NOTA_C_QTY]]="","",ROW()-2)</f>
        <v/>
      </c>
    </row>
    <row r="1256" spans="1:48" ht="20.100000000000001" customHeight="1" x14ac:dyDescent="0.25">
      <c r="A1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6" s="39" t="str">
        <f>IF(NOTA[[#This Row],[ID_P]]="","",MATCH(NOTA[[#This Row],[ID_P]],[1]!B_MSK[N_ID],0))</f>
        <v/>
      </c>
      <c r="D1256" s="39" t="str">
        <f ca="1">IF(NOTA[[#This Row],[NAMA BARANG]]="","",INDEX(NOTA[ID],MATCH(,INDIRECT(ADDRESS(ROW(NOTA[ID]),COLUMN(NOTA[ID]))&amp;":"&amp;ADDRESS(ROW(),COLUMN(NOTA[ID]))),-1)))</f>
        <v/>
      </c>
      <c r="E1256" s="47"/>
      <c r="H1256" s="48"/>
      <c r="N1256" s="39"/>
      <c r="Q1256" s="43"/>
      <c r="R1256" s="49"/>
      <c r="S1256" s="50"/>
      <c r="U1256" s="51"/>
      <c r="V1256" s="46"/>
      <c r="W1256" s="51" t="str">
        <f>IF(NOTA[[#This Row],[HARGA/ CTN]]="",NOTA[[#This Row],[JUMLAH_H]],NOTA[[#This Row],[HARGA/ CTN]]*IF(NOTA[[#This Row],[C]]="",0,NOTA[[#This Row],[C]]))</f>
        <v/>
      </c>
      <c r="X1256" s="51" t="str">
        <f>IF(NOTA[[#This Row],[JUMLAH]]="","",NOTA[[#This Row],[JUMLAH]]*NOTA[[#This Row],[DISC 1]])</f>
        <v/>
      </c>
      <c r="Y1256" s="51" t="str">
        <f>IF(NOTA[[#This Row],[JUMLAH]]="","",(NOTA[[#This Row],[JUMLAH]]-NOTA[[#This Row],[DISC 1-]])*NOTA[[#This Row],[DISC 2]])</f>
        <v/>
      </c>
      <c r="Z1256" s="51" t="str">
        <f>IF(NOTA[[#This Row],[JUMLAH]]="","",NOTA[[#This Row],[DISC 1-]]+NOTA[[#This Row],[DISC 2-]])</f>
        <v/>
      </c>
      <c r="AA1256" s="51" t="str">
        <f>IF(NOTA[[#This Row],[JUMLAH]]="","",NOTA[[#This Row],[JUMLAH]]-NOTA[[#This Row],[DISC]])</f>
        <v/>
      </c>
      <c r="AB1256" s="51"/>
      <c r="AC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6" s="51" t="str">
        <f>IF(OR(NOTA[[#This Row],[QTY]]="",NOTA[[#This Row],[HARGA SATUAN]]="",),"",NOTA[[#This Row],[QTY]]*NOTA[[#This Row],[HARGA SATUAN]])</f>
        <v/>
      </c>
      <c r="AG1256" s="40" t="str">
        <f ca="1">IF(NOTA[ID_H]="","",INDEX(NOTA[TANGGAL],MATCH(,INDIRECT(ADDRESS(ROW(NOTA[TANGGAL]),COLUMN(NOTA[TANGGAL]))&amp;":"&amp;ADDRESS(ROW(),COLUMN(NOTA[TANGGAL]))),-1)))</f>
        <v/>
      </c>
      <c r="AH1256" s="42" t="str">
        <f ca="1">IF(NOTA[[#This Row],[NAMA BARANG]]="","",INDEX(NOTA[SUPPLIER],MATCH(,INDIRECT(ADDRESS(ROW(NOTA[ID]),COLUMN(NOTA[ID]))&amp;":"&amp;ADDRESS(ROW(),COLUMN(NOTA[ID]))),-1)))</f>
        <v/>
      </c>
      <c r="AI1256" s="42" t="str">
        <f ca="1">IF(NOTA[[#This Row],[ID_H]]="","",IF(NOTA[[#This Row],[FAKTUR]]="",INDIRECT(ADDRESS(ROW()-1,COLUMN())),NOTA[[#This Row],[FAKTUR]]))</f>
        <v/>
      </c>
      <c r="AJ1256" s="39" t="str">
        <f ca="1">IF(NOTA[[#This Row],[ID]]="","",COUNTIF(NOTA[ID_H],NOTA[[#This Row],[ID_H]]))</f>
        <v/>
      </c>
      <c r="AK1256" s="39" t="str">
        <f ca="1">IF(NOTA[[#This Row],[TGL.NOTA]]="",IF(NOTA[[#This Row],[SUPPLIER_H]]="","",AK1255),MONTH(NOTA[[#This Row],[TGL.NOTA]]))</f>
        <v/>
      </c>
      <c r="AL1256" s="39" t="str">
        <f>LOWER(SUBSTITUTE(SUBSTITUTE(SUBSTITUTE(SUBSTITUTE(SUBSTITUTE(SUBSTITUTE(SUBSTITUTE(SUBSTITUTE(SUBSTITUTE(NOTA[NAMA BARANG]," ",),".",""),"-",""),"(",""),")",""),",",""),"/",""),"""",""),"+",""))</f>
        <v/>
      </c>
      <c r="AM1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6" s="39" t="str">
        <f>IF(NOTA[[#This Row],[CONCAT4]]="","",_xlfn.IFNA(MATCH(NOTA[[#This Row],[CONCAT4]],[2]!RAW[CONCAT_H],0),FALSE))</f>
        <v/>
      </c>
      <c r="AQ1256" s="39" t="str">
        <f>IF(NOTA[[#This Row],[CONCAT1]]="","",MATCH(NOTA[[#This Row],[CONCAT1]],[3]!db[NB NOTA_C],0))</f>
        <v/>
      </c>
      <c r="AR1256" s="39" t="str">
        <f>IF(NOTA[[#This Row],[QTY/ CTN]]="","",TRUE)</f>
        <v/>
      </c>
      <c r="AS1256" s="39" t="str">
        <f ca="1">IF(NOTA[[#This Row],[ID_H]]="","",IF(NOTA[[#This Row],[Column3]]=TRUE,NOTA[[#This Row],[QTY/ CTN]],INDEX([3]!db[QTY/ CTN],NOTA[[#This Row],[//DB]])))</f>
        <v/>
      </c>
      <c r="AT1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6" s="39" t="str">
        <f ca="1">IF(NOTA[[#This Row],[ID_H]]="","",MATCH(NOTA[[#This Row],[NB NOTA_C_QTY]],[4]!db[NB NOTA_C_QTY+F],0))</f>
        <v/>
      </c>
      <c r="AV1256" s="55" t="str">
        <f ca="1">IF(NOTA[[#This Row],[NB NOTA_C_QTY]]="","",ROW()-2)</f>
        <v/>
      </c>
    </row>
    <row r="1257" spans="1:48" ht="20.100000000000001" customHeight="1" x14ac:dyDescent="0.25">
      <c r="A1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7" s="39" t="str">
        <f>IF(NOTA[[#This Row],[ID_P]]="","",MATCH(NOTA[[#This Row],[ID_P]],[1]!B_MSK[N_ID],0))</f>
        <v/>
      </c>
      <c r="D1257" s="39" t="str">
        <f ca="1">IF(NOTA[[#This Row],[NAMA BARANG]]="","",INDEX(NOTA[ID],MATCH(,INDIRECT(ADDRESS(ROW(NOTA[ID]),COLUMN(NOTA[ID]))&amp;":"&amp;ADDRESS(ROW(),COLUMN(NOTA[ID]))),-1)))</f>
        <v/>
      </c>
      <c r="E1257" s="47"/>
      <c r="H1257" s="48"/>
      <c r="N1257" s="39"/>
      <c r="Q1257" s="43"/>
      <c r="R1257" s="49"/>
      <c r="S1257" s="50"/>
      <c r="U1257" s="51"/>
      <c r="V1257" s="46"/>
      <c r="W1257" s="51" t="str">
        <f>IF(NOTA[[#This Row],[HARGA/ CTN]]="",NOTA[[#This Row],[JUMLAH_H]],NOTA[[#This Row],[HARGA/ CTN]]*IF(NOTA[[#This Row],[C]]="",0,NOTA[[#This Row],[C]]))</f>
        <v/>
      </c>
      <c r="X1257" s="51" t="str">
        <f>IF(NOTA[[#This Row],[JUMLAH]]="","",NOTA[[#This Row],[JUMLAH]]*NOTA[[#This Row],[DISC 1]])</f>
        <v/>
      </c>
      <c r="Y1257" s="51" t="str">
        <f>IF(NOTA[[#This Row],[JUMLAH]]="","",(NOTA[[#This Row],[JUMLAH]]-NOTA[[#This Row],[DISC 1-]])*NOTA[[#This Row],[DISC 2]])</f>
        <v/>
      </c>
      <c r="Z1257" s="51" t="str">
        <f>IF(NOTA[[#This Row],[JUMLAH]]="","",NOTA[[#This Row],[DISC 1-]]+NOTA[[#This Row],[DISC 2-]])</f>
        <v/>
      </c>
      <c r="AA1257" s="51" t="str">
        <f>IF(NOTA[[#This Row],[JUMLAH]]="","",NOTA[[#This Row],[JUMLAH]]-NOTA[[#This Row],[DISC]])</f>
        <v/>
      </c>
      <c r="AB1257" s="51"/>
      <c r="AC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7" s="51" t="str">
        <f>IF(OR(NOTA[[#This Row],[QTY]]="",NOTA[[#This Row],[HARGA SATUAN]]="",),"",NOTA[[#This Row],[QTY]]*NOTA[[#This Row],[HARGA SATUAN]])</f>
        <v/>
      </c>
      <c r="AG1257" s="40" t="str">
        <f ca="1">IF(NOTA[ID_H]="","",INDEX(NOTA[TANGGAL],MATCH(,INDIRECT(ADDRESS(ROW(NOTA[TANGGAL]),COLUMN(NOTA[TANGGAL]))&amp;":"&amp;ADDRESS(ROW(),COLUMN(NOTA[TANGGAL]))),-1)))</f>
        <v/>
      </c>
      <c r="AH1257" s="42" t="str">
        <f ca="1">IF(NOTA[[#This Row],[NAMA BARANG]]="","",INDEX(NOTA[SUPPLIER],MATCH(,INDIRECT(ADDRESS(ROW(NOTA[ID]),COLUMN(NOTA[ID]))&amp;":"&amp;ADDRESS(ROW(),COLUMN(NOTA[ID]))),-1)))</f>
        <v/>
      </c>
      <c r="AI1257" s="42" t="str">
        <f ca="1">IF(NOTA[[#This Row],[ID_H]]="","",IF(NOTA[[#This Row],[FAKTUR]]="",INDIRECT(ADDRESS(ROW()-1,COLUMN())),NOTA[[#This Row],[FAKTUR]]))</f>
        <v/>
      </c>
      <c r="AJ1257" s="39" t="str">
        <f ca="1">IF(NOTA[[#This Row],[ID]]="","",COUNTIF(NOTA[ID_H],NOTA[[#This Row],[ID_H]]))</f>
        <v/>
      </c>
      <c r="AK1257" s="39" t="str">
        <f ca="1">IF(NOTA[[#This Row],[TGL.NOTA]]="",IF(NOTA[[#This Row],[SUPPLIER_H]]="","",AK1256),MONTH(NOTA[[#This Row],[TGL.NOTA]]))</f>
        <v/>
      </c>
      <c r="AL1257" s="39" t="str">
        <f>LOWER(SUBSTITUTE(SUBSTITUTE(SUBSTITUTE(SUBSTITUTE(SUBSTITUTE(SUBSTITUTE(SUBSTITUTE(SUBSTITUTE(SUBSTITUTE(NOTA[NAMA BARANG]," ",),".",""),"-",""),"(",""),")",""),",",""),"/",""),"""",""),"+",""))</f>
        <v/>
      </c>
      <c r="AM1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7" s="39" t="str">
        <f>IF(NOTA[[#This Row],[CONCAT4]]="","",_xlfn.IFNA(MATCH(NOTA[[#This Row],[CONCAT4]],[2]!RAW[CONCAT_H],0),FALSE))</f>
        <v/>
      </c>
      <c r="AQ1257" s="39" t="str">
        <f>IF(NOTA[[#This Row],[CONCAT1]]="","",MATCH(NOTA[[#This Row],[CONCAT1]],[3]!db[NB NOTA_C],0))</f>
        <v/>
      </c>
      <c r="AR1257" s="39" t="str">
        <f>IF(NOTA[[#This Row],[QTY/ CTN]]="","",TRUE)</f>
        <v/>
      </c>
      <c r="AS1257" s="39" t="str">
        <f ca="1">IF(NOTA[[#This Row],[ID_H]]="","",IF(NOTA[[#This Row],[Column3]]=TRUE,NOTA[[#This Row],[QTY/ CTN]],INDEX([3]!db[QTY/ CTN],NOTA[[#This Row],[//DB]])))</f>
        <v/>
      </c>
      <c r="AT1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7" s="39" t="str">
        <f ca="1">IF(NOTA[[#This Row],[ID_H]]="","",MATCH(NOTA[[#This Row],[NB NOTA_C_QTY]],[4]!db[NB NOTA_C_QTY+F],0))</f>
        <v/>
      </c>
      <c r="AV1257" s="55" t="str">
        <f ca="1">IF(NOTA[[#This Row],[NB NOTA_C_QTY]]="","",ROW()-2)</f>
        <v/>
      </c>
    </row>
    <row r="1258" spans="1:48" ht="20.100000000000001" customHeight="1" x14ac:dyDescent="0.25">
      <c r="A1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8" s="39" t="str">
        <f>IF(NOTA[[#This Row],[ID_P]]="","",MATCH(NOTA[[#This Row],[ID_P]],[1]!B_MSK[N_ID],0))</f>
        <v/>
      </c>
      <c r="D1258" s="39" t="str">
        <f ca="1">IF(NOTA[[#This Row],[NAMA BARANG]]="","",INDEX(NOTA[ID],MATCH(,INDIRECT(ADDRESS(ROW(NOTA[ID]),COLUMN(NOTA[ID]))&amp;":"&amp;ADDRESS(ROW(),COLUMN(NOTA[ID]))),-1)))</f>
        <v/>
      </c>
      <c r="E1258" s="47"/>
      <c r="H1258" s="48"/>
      <c r="N1258" s="39"/>
      <c r="Q1258" s="43"/>
      <c r="R1258" s="49"/>
      <c r="S1258" s="50"/>
      <c r="U1258" s="51"/>
      <c r="V1258" s="46"/>
      <c r="W1258" s="51" t="str">
        <f>IF(NOTA[[#This Row],[HARGA/ CTN]]="",NOTA[[#This Row],[JUMLAH_H]],NOTA[[#This Row],[HARGA/ CTN]]*IF(NOTA[[#This Row],[C]]="",0,NOTA[[#This Row],[C]]))</f>
        <v/>
      </c>
      <c r="X1258" s="51" t="str">
        <f>IF(NOTA[[#This Row],[JUMLAH]]="","",NOTA[[#This Row],[JUMLAH]]*NOTA[[#This Row],[DISC 1]])</f>
        <v/>
      </c>
      <c r="Y1258" s="51" t="str">
        <f>IF(NOTA[[#This Row],[JUMLAH]]="","",(NOTA[[#This Row],[JUMLAH]]-NOTA[[#This Row],[DISC 1-]])*NOTA[[#This Row],[DISC 2]])</f>
        <v/>
      </c>
      <c r="Z1258" s="51" t="str">
        <f>IF(NOTA[[#This Row],[JUMLAH]]="","",NOTA[[#This Row],[DISC 1-]]+NOTA[[#This Row],[DISC 2-]])</f>
        <v/>
      </c>
      <c r="AA1258" s="51" t="str">
        <f>IF(NOTA[[#This Row],[JUMLAH]]="","",NOTA[[#This Row],[JUMLAH]]-NOTA[[#This Row],[DISC]])</f>
        <v/>
      </c>
      <c r="AB1258" s="51"/>
      <c r="AC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8" s="51" t="str">
        <f>IF(OR(NOTA[[#This Row],[QTY]]="",NOTA[[#This Row],[HARGA SATUAN]]="",),"",NOTA[[#This Row],[QTY]]*NOTA[[#This Row],[HARGA SATUAN]])</f>
        <v/>
      </c>
      <c r="AG1258" s="40" t="str">
        <f ca="1">IF(NOTA[ID_H]="","",INDEX(NOTA[TANGGAL],MATCH(,INDIRECT(ADDRESS(ROW(NOTA[TANGGAL]),COLUMN(NOTA[TANGGAL]))&amp;":"&amp;ADDRESS(ROW(),COLUMN(NOTA[TANGGAL]))),-1)))</f>
        <v/>
      </c>
      <c r="AH1258" s="42" t="str">
        <f ca="1">IF(NOTA[[#This Row],[NAMA BARANG]]="","",INDEX(NOTA[SUPPLIER],MATCH(,INDIRECT(ADDRESS(ROW(NOTA[ID]),COLUMN(NOTA[ID]))&amp;":"&amp;ADDRESS(ROW(),COLUMN(NOTA[ID]))),-1)))</f>
        <v/>
      </c>
      <c r="AI1258" s="42" t="str">
        <f ca="1">IF(NOTA[[#This Row],[ID_H]]="","",IF(NOTA[[#This Row],[FAKTUR]]="",INDIRECT(ADDRESS(ROW()-1,COLUMN())),NOTA[[#This Row],[FAKTUR]]))</f>
        <v/>
      </c>
      <c r="AJ1258" s="39" t="str">
        <f ca="1">IF(NOTA[[#This Row],[ID]]="","",COUNTIF(NOTA[ID_H],NOTA[[#This Row],[ID_H]]))</f>
        <v/>
      </c>
      <c r="AK1258" s="39" t="str">
        <f ca="1">IF(NOTA[[#This Row],[TGL.NOTA]]="",IF(NOTA[[#This Row],[SUPPLIER_H]]="","",AK1257),MONTH(NOTA[[#This Row],[TGL.NOTA]]))</f>
        <v/>
      </c>
      <c r="AL1258" s="39" t="str">
        <f>LOWER(SUBSTITUTE(SUBSTITUTE(SUBSTITUTE(SUBSTITUTE(SUBSTITUTE(SUBSTITUTE(SUBSTITUTE(SUBSTITUTE(SUBSTITUTE(NOTA[NAMA BARANG]," ",),".",""),"-",""),"(",""),")",""),",",""),"/",""),"""",""),"+",""))</f>
        <v/>
      </c>
      <c r="AM1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8" s="39" t="str">
        <f>IF(NOTA[[#This Row],[CONCAT4]]="","",_xlfn.IFNA(MATCH(NOTA[[#This Row],[CONCAT4]],[2]!RAW[CONCAT_H],0),FALSE))</f>
        <v/>
      </c>
      <c r="AQ1258" s="39" t="str">
        <f>IF(NOTA[[#This Row],[CONCAT1]]="","",MATCH(NOTA[[#This Row],[CONCAT1]],[3]!db[NB NOTA_C],0))</f>
        <v/>
      </c>
      <c r="AR1258" s="39" t="str">
        <f>IF(NOTA[[#This Row],[QTY/ CTN]]="","",TRUE)</f>
        <v/>
      </c>
      <c r="AS1258" s="39" t="str">
        <f ca="1">IF(NOTA[[#This Row],[ID_H]]="","",IF(NOTA[[#This Row],[Column3]]=TRUE,NOTA[[#This Row],[QTY/ CTN]],INDEX([3]!db[QTY/ CTN],NOTA[[#This Row],[//DB]])))</f>
        <v/>
      </c>
      <c r="AT1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8" s="39" t="str">
        <f ca="1">IF(NOTA[[#This Row],[ID_H]]="","",MATCH(NOTA[[#This Row],[NB NOTA_C_QTY]],[4]!db[NB NOTA_C_QTY+F],0))</f>
        <v/>
      </c>
      <c r="AV1258" s="55" t="str">
        <f ca="1">IF(NOTA[[#This Row],[NB NOTA_C_QTY]]="","",ROW()-2)</f>
        <v/>
      </c>
    </row>
    <row r="1259" spans="1:48" ht="20.100000000000001" customHeight="1" x14ac:dyDescent="0.25">
      <c r="A1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9" s="39" t="str">
        <f>IF(NOTA[[#This Row],[ID_P]]="","",MATCH(NOTA[[#This Row],[ID_P]],[1]!B_MSK[N_ID],0))</f>
        <v/>
      </c>
      <c r="D1259" s="39" t="str">
        <f ca="1">IF(NOTA[[#This Row],[NAMA BARANG]]="","",INDEX(NOTA[ID],MATCH(,INDIRECT(ADDRESS(ROW(NOTA[ID]),COLUMN(NOTA[ID]))&amp;":"&amp;ADDRESS(ROW(),COLUMN(NOTA[ID]))),-1)))</f>
        <v/>
      </c>
      <c r="E1259" s="47"/>
      <c r="H1259" s="48"/>
      <c r="N1259" s="39"/>
      <c r="Q1259" s="43"/>
      <c r="R1259" s="49"/>
      <c r="S1259" s="50"/>
      <c r="U1259" s="51"/>
      <c r="V1259" s="46"/>
      <c r="W1259" s="51" t="str">
        <f>IF(NOTA[[#This Row],[HARGA/ CTN]]="",NOTA[[#This Row],[JUMLAH_H]],NOTA[[#This Row],[HARGA/ CTN]]*IF(NOTA[[#This Row],[C]]="",0,NOTA[[#This Row],[C]]))</f>
        <v/>
      </c>
      <c r="X1259" s="51" t="str">
        <f>IF(NOTA[[#This Row],[JUMLAH]]="","",NOTA[[#This Row],[JUMLAH]]*NOTA[[#This Row],[DISC 1]])</f>
        <v/>
      </c>
      <c r="Y1259" s="51" t="str">
        <f>IF(NOTA[[#This Row],[JUMLAH]]="","",(NOTA[[#This Row],[JUMLAH]]-NOTA[[#This Row],[DISC 1-]])*NOTA[[#This Row],[DISC 2]])</f>
        <v/>
      </c>
      <c r="Z1259" s="51" t="str">
        <f>IF(NOTA[[#This Row],[JUMLAH]]="","",NOTA[[#This Row],[DISC 1-]]+NOTA[[#This Row],[DISC 2-]])</f>
        <v/>
      </c>
      <c r="AA1259" s="51" t="str">
        <f>IF(NOTA[[#This Row],[JUMLAH]]="","",NOTA[[#This Row],[JUMLAH]]-NOTA[[#This Row],[DISC]])</f>
        <v/>
      </c>
      <c r="AB1259" s="51"/>
      <c r="AC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9" s="51" t="str">
        <f>IF(OR(NOTA[[#This Row],[QTY]]="",NOTA[[#This Row],[HARGA SATUAN]]="",),"",NOTA[[#This Row],[QTY]]*NOTA[[#This Row],[HARGA SATUAN]])</f>
        <v/>
      </c>
      <c r="AG1259" s="40" t="str">
        <f ca="1">IF(NOTA[ID_H]="","",INDEX(NOTA[TANGGAL],MATCH(,INDIRECT(ADDRESS(ROW(NOTA[TANGGAL]),COLUMN(NOTA[TANGGAL]))&amp;":"&amp;ADDRESS(ROW(),COLUMN(NOTA[TANGGAL]))),-1)))</f>
        <v/>
      </c>
      <c r="AH1259" s="42" t="str">
        <f ca="1">IF(NOTA[[#This Row],[NAMA BARANG]]="","",INDEX(NOTA[SUPPLIER],MATCH(,INDIRECT(ADDRESS(ROW(NOTA[ID]),COLUMN(NOTA[ID]))&amp;":"&amp;ADDRESS(ROW(),COLUMN(NOTA[ID]))),-1)))</f>
        <v/>
      </c>
      <c r="AI1259" s="42" t="str">
        <f ca="1">IF(NOTA[[#This Row],[ID_H]]="","",IF(NOTA[[#This Row],[FAKTUR]]="",INDIRECT(ADDRESS(ROW()-1,COLUMN())),NOTA[[#This Row],[FAKTUR]]))</f>
        <v/>
      </c>
      <c r="AJ1259" s="39" t="str">
        <f ca="1">IF(NOTA[[#This Row],[ID]]="","",COUNTIF(NOTA[ID_H],NOTA[[#This Row],[ID_H]]))</f>
        <v/>
      </c>
      <c r="AK1259" s="39" t="str">
        <f ca="1">IF(NOTA[[#This Row],[TGL.NOTA]]="",IF(NOTA[[#This Row],[SUPPLIER_H]]="","",AK1258),MONTH(NOTA[[#This Row],[TGL.NOTA]]))</f>
        <v/>
      </c>
      <c r="AL1259" s="39" t="str">
        <f>LOWER(SUBSTITUTE(SUBSTITUTE(SUBSTITUTE(SUBSTITUTE(SUBSTITUTE(SUBSTITUTE(SUBSTITUTE(SUBSTITUTE(SUBSTITUTE(NOTA[NAMA BARANG]," ",),".",""),"-",""),"(",""),")",""),",",""),"/",""),"""",""),"+",""))</f>
        <v/>
      </c>
      <c r="AM1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9" s="39" t="str">
        <f>IF(NOTA[[#This Row],[CONCAT4]]="","",_xlfn.IFNA(MATCH(NOTA[[#This Row],[CONCAT4]],[2]!RAW[CONCAT_H],0),FALSE))</f>
        <v/>
      </c>
      <c r="AQ1259" s="39" t="str">
        <f>IF(NOTA[[#This Row],[CONCAT1]]="","",MATCH(NOTA[[#This Row],[CONCAT1]],[3]!db[NB NOTA_C],0))</f>
        <v/>
      </c>
      <c r="AR1259" s="39" t="str">
        <f>IF(NOTA[[#This Row],[QTY/ CTN]]="","",TRUE)</f>
        <v/>
      </c>
      <c r="AS1259" s="39" t="str">
        <f ca="1">IF(NOTA[[#This Row],[ID_H]]="","",IF(NOTA[[#This Row],[Column3]]=TRUE,NOTA[[#This Row],[QTY/ CTN]],INDEX([3]!db[QTY/ CTN],NOTA[[#This Row],[//DB]])))</f>
        <v/>
      </c>
      <c r="AT1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9" s="39" t="str">
        <f ca="1">IF(NOTA[[#This Row],[ID_H]]="","",MATCH(NOTA[[#This Row],[NB NOTA_C_QTY]],[4]!db[NB NOTA_C_QTY+F],0))</f>
        <v/>
      </c>
      <c r="AV1259" s="55" t="str">
        <f ca="1">IF(NOTA[[#This Row],[NB NOTA_C_QTY]]="","",ROW()-2)</f>
        <v/>
      </c>
    </row>
    <row r="1260" spans="1:48" ht="20.100000000000001" customHeight="1" x14ac:dyDescent="0.25">
      <c r="A1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0" s="39" t="str">
        <f>IF(NOTA[[#This Row],[ID_P]]="","",MATCH(NOTA[[#This Row],[ID_P]],[1]!B_MSK[N_ID],0))</f>
        <v/>
      </c>
      <c r="D1260" s="39" t="str">
        <f ca="1">IF(NOTA[[#This Row],[NAMA BARANG]]="","",INDEX(NOTA[ID],MATCH(,INDIRECT(ADDRESS(ROW(NOTA[ID]),COLUMN(NOTA[ID]))&amp;":"&amp;ADDRESS(ROW(),COLUMN(NOTA[ID]))),-1)))</f>
        <v/>
      </c>
      <c r="E1260" s="47"/>
      <c r="H1260" s="48"/>
      <c r="N1260" s="39"/>
      <c r="Q1260" s="43"/>
      <c r="R1260" s="49"/>
      <c r="S1260" s="50"/>
      <c r="U1260" s="51"/>
      <c r="V1260" s="46"/>
      <c r="W1260" s="51" t="str">
        <f>IF(NOTA[[#This Row],[HARGA/ CTN]]="",NOTA[[#This Row],[JUMLAH_H]],NOTA[[#This Row],[HARGA/ CTN]]*IF(NOTA[[#This Row],[C]]="",0,NOTA[[#This Row],[C]]))</f>
        <v/>
      </c>
      <c r="X1260" s="51" t="str">
        <f>IF(NOTA[[#This Row],[JUMLAH]]="","",NOTA[[#This Row],[JUMLAH]]*NOTA[[#This Row],[DISC 1]])</f>
        <v/>
      </c>
      <c r="Y1260" s="51" t="str">
        <f>IF(NOTA[[#This Row],[JUMLAH]]="","",(NOTA[[#This Row],[JUMLAH]]-NOTA[[#This Row],[DISC 1-]])*NOTA[[#This Row],[DISC 2]])</f>
        <v/>
      </c>
      <c r="Z1260" s="51" t="str">
        <f>IF(NOTA[[#This Row],[JUMLAH]]="","",NOTA[[#This Row],[DISC 1-]]+NOTA[[#This Row],[DISC 2-]])</f>
        <v/>
      </c>
      <c r="AA1260" s="51" t="str">
        <f>IF(NOTA[[#This Row],[JUMLAH]]="","",NOTA[[#This Row],[JUMLAH]]-NOTA[[#This Row],[DISC]])</f>
        <v/>
      </c>
      <c r="AB1260" s="51"/>
      <c r="AC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0" s="51" t="str">
        <f>IF(OR(NOTA[[#This Row],[QTY]]="",NOTA[[#This Row],[HARGA SATUAN]]="",),"",NOTA[[#This Row],[QTY]]*NOTA[[#This Row],[HARGA SATUAN]])</f>
        <v/>
      </c>
      <c r="AG1260" s="40" t="str">
        <f ca="1">IF(NOTA[ID_H]="","",INDEX(NOTA[TANGGAL],MATCH(,INDIRECT(ADDRESS(ROW(NOTA[TANGGAL]),COLUMN(NOTA[TANGGAL]))&amp;":"&amp;ADDRESS(ROW(),COLUMN(NOTA[TANGGAL]))),-1)))</f>
        <v/>
      </c>
      <c r="AH1260" s="42" t="str">
        <f ca="1">IF(NOTA[[#This Row],[NAMA BARANG]]="","",INDEX(NOTA[SUPPLIER],MATCH(,INDIRECT(ADDRESS(ROW(NOTA[ID]),COLUMN(NOTA[ID]))&amp;":"&amp;ADDRESS(ROW(),COLUMN(NOTA[ID]))),-1)))</f>
        <v/>
      </c>
      <c r="AI1260" s="42" t="str">
        <f ca="1">IF(NOTA[[#This Row],[ID_H]]="","",IF(NOTA[[#This Row],[FAKTUR]]="",INDIRECT(ADDRESS(ROW()-1,COLUMN())),NOTA[[#This Row],[FAKTUR]]))</f>
        <v/>
      </c>
      <c r="AJ1260" s="39" t="str">
        <f ca="1">IF(NOTA[[#This Row],[ID]]="","",COUNTIF(NOTA[ID_H],NOTA[[#This Row],[ID_H]]))</f>
        <v/>
      </c>
      <c r="AK1260" s="39" t="str">
        <f ca="1">IF(NOTA[[#This Row],[TGL.NOTA]]="",IF(NOTA[[#This Row],[SUPPLIER_H]]="","",AK1259),MONTH(NOTA[[#This Row],[TGL.NOTA]]))</f>
        <v/>
      </c>
      <c r="AL1260" s="39" t="str">
        <f>LOWER(SUBSTITUTE(SUBSTITUTE(SUBSTITUTE(SUBSTITUTE(SUBSTITUTE(SUBSTITUTE(SUBSTITUTE(SUBSTITUTE(SUBSTITUTE(NOTA[NAMA BARANG]," ",),".",""),"-",""),"(",""),")",""),",",""),"/",""),"""",""),"+",""))</f>
        <v/>
      </c>
      <c r="AM1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0" s="39" t="str">
        <f>IF(NOTA[[#This Row],[CONCAT4]]="","",_xlfn.IFNA(MATCH(NOTA[[#This Row],[CONCAT4]],[2]!RAW[CONCAT_H],0),FALSE))</f>
        <v/>
      </c>
      <c r="AQ1260" s="39" t="str">
        <f>IF(NOTA[[#This Row],[CONCAT1]]="","",MATCH(NOTA[[#This Row],[CONCAT1]],[3]!db[NB NOTA_C],0))</f>
        <v/>
      </c>
      <c r="AR1260" s="39" t="str">
        <f>IF(NOTA[[#This Row],[QTY/ CTN]]="","",TRUE)</f>
        <v/>
      </c>
      <c r="AS1260" s="39" t="str">
        <f ca="1">IF(NOTA[[#This Row],[ID_H]]="","",IF(NOTA[[#This Row],[Column3]]=TRUE,NOTA[[#This Row],[QTY/ CTN]],INDEX([3]!db[QTY/ CTN],NOTA[[#This Row],[//DB]])))</f>
        <v/>
      </c>
      <c r="AT1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0" s="39" t="str">
        <f ca="1">IF(NOTA[[#This Row],[ID_H]]="","",MATCH(NOTA[[#This Row],[NB NOTA_C_QTY]],[4]!db[NB NOTA_C_QTY+F],0))</f>
        <v/>
      </c>
      <c r="AV1260" s="55" t="str">
        <f ca="1">IF(NOTA[[#This Row],[NB NOTA_C_QTY]]="","",ROW()-2)</f>
        <v/>
      </c>
    </row>
    <row r="1261" spans="1:48" ht="20.100000000000001" customHeight="1" x14ac:dyDescent="0.25">
      <c r="A1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1" s="39" t="str">
        <f>IF(NOTA[[#This Row],[ID_P]]="","",MATCH(NOTA[[#This Row],[ID_P]],[1]!B_MSK[N_ID],0))</f>
        <v/>
      </c>
      <c r="D1261" s="39" t="str">
        <f ca="1">IF(NOTA[[#This Row],[NAMA BARANG]]="","",INDEX(NOTA[ID],MATCH(,INDIRECT(ADDRESS(ROW(NOTA[ID]),COLUMN(NOTA[ID]))&amp;":"&amp;ADDRESS(ROW(),COLUMN(NOTA[ID]))),-1)))</f>
        <v/>
      </c>
      <c r="E1261" s="47"/>
      <c r="H1261" s="48"/>
      <c r="N1261" s="39"/>
      <c r="Q1261" s="43"/>
      <c r="R1261" s="49"/>
      <c r="S1261" s="50"/>
      <c r="U1261" s="51"/>
      <c r="V1261" s="46"/>
      <c r="W1261" s="51" t="str">
        <f>IF(NOTA[[#This Row],[HARGA/ CTN]]="",NOTA[[#This Row],[JUMLAH_H]],NOTA[[#This Row],[HARGA/ CTN]]*IF(NOTA[[#This Row],[C]]="",0,NOTA[[#This Row],[C]]))</f>
        <v/>
      </c>
      <c r="X1261" s="51" t="str">
        <f>IF(NOTA[[#This Row],[JUMLAH]]="","",NOTA[[#This Row],[JUMLAH]]*NOTA[[#This Row],[DISC 1]])</f>
        <v/>
      </c>
      <c r="Y1261" s="51" t="str">
        <f>IF(NOTA[[#This Row],[JUMLAH]]="","",(NOTA[[#This Row],[JUMLAH]]-NOTA[[#This Row],[DISC 1-]])*NOTA[[#This Row],[DISC 2]])</f>
        <v/>
      </c>
      <c r="Z1261" s="51" t="str">
        <f>IF(NOTA[[#This Row],[JUMLAH]]="","",NOTA[[#This Row],[DISC 1-]]+NOTA[[#This Row],[DISC 2-]])</f>
        <v/>
      </c>
      <c r="AA1261" s="51" t="str">
        <f>IF(NOTA[[#This Row],[JUMLAH]]="","",NOTA[[#This Row],[JUMLAH]]-NOTA[[#This Row],[DISC]])</f>
        <v/>
      </c>
      <c r="AB1261" s="51"/>
      <c r="AC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1" s="51" t="str">
        <f>IF(OR(NOTA[[#This Row],[QTY]]="",NOTA[[#This Row],[HARGA SATUAN]]="",),"",NOTA[[#This Row],[QTY]]*NOTA[[#This Row],[HARGA SATUAN]])</f>
        <v/>
      </c>
      <c r="AG1261" s="40" t="str">
        <f ca="1">IF(NOTA[ID_H]="","",INDEX(NOTA[TANGGAL],MATCH(,INDIRECT(ADDRESS(ROW(NOTA[TANGGAL]),COLUMN(NOTA[TANGGAL]))&amp;":"&amp;ADDRESS(ROW(),COLUMN(NOTA[TANGGAL]))),-1)))</f>
        <v/>
      </c>
      <c r="AH1261" s="42" t="str">
        <f ca="1">IF(NOTA[[#This Row],[NAMA BARANG]]="","",INDEX(NOTA[SUPPLIER],MATCH(,INDIRECT(ADDRESS(ROW(NOTA[ID]),COLUMN(NOTA[ID]))&amp;":"&amp;ADDRESS(ROW(),COLUMN(NOTA[ID]))),-1)))</f>
        <v/>
      </c>
      <c r="AI1261" s="42" t="str">
        <f ca="1">IF(NOTA[[#This Row],[ID_H]]="","",IF(NOTA[[#This Row],[FAKTUR]]="",INDIRECT(ADDRESS(ROW()-1,COLUMN())),NOTA[[#This Row],[FAKTUR]]))</f>
        <v/>
      </c>
      <c r="AJ1261" s="39" t="str">
        <f ca="1">IF(NOTA[[#This Row],[ID]]="","",COUNTIF(NOTA[ID_H],NOTA[[#This Row],[ID_H]]))</f>
        <v/>
      </c>
      <c r="AK1261" s="39" t="str">
        <f ca="1">IF(NOTA[[#This Row],[TGL.NOTA]]="",IF(NOTA[[#This Row],[SUPPLIER_H]]="","",AK1260),MONTH(NOTA[[#This Row],[TGL.NOTA]]))</f>
        <v/>
      </c>
      <c r="AL1261" s="39" t="str">
        <f>LOWER(SUBSTITUTE(SUBSTITUTE(SUBSTITUTE(SUBSTITUTE(SUBSTITUTE(SUBSTITUTE(SUBSTITUTE(SUBSTITUTE(SUBSTITUTE(NOTA[NAMA BARANG]," ",),".",""),"-",""),"(",""),")",""),",",""),"/",""),"""",""),"+",""))</f>
        <v/>
      </c>
      <c r="AM1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1" s="39" t="str">
        <f>IF(NOTA[[#This Row],[CONCAT4]]="","",_xlfn.IFNA(MATCH(NOTA[[#This Row],[CONCAT4]],[2]!RAW[CONCAT_H],0),FALSE))</f>
        <v/>
      </c>
      <c r="AQ1261" s="39" t="str">
        <f>IF(NOTA[[#This Row],[CONCAT1]]="","",MATCH(NOTA[[#This Row],[CONCAT1]],[3]!db[NB NOTA_C],0))</f>
        <v/>
      </c>
      <c r="AR1261" s="39" t="str">
        <f>IF(NOTA[[#This Row],[QTY/ CTN]]="","",TRUE)</f>
        <v/>
      </c>
      <c r="AS1261" s="39" t="str">
        <f ca="1">IF(NOTA[[#This Row],[ID_H]]="","",IF(NOTA[[#This Row],[Column3]]=TRUE,NOTA[[#This Row],[QTY/ CTN]],INDEX([3]!db[QTY/ CTN],NOTA[[#This Row],[//DB]])))</f>
        <v/>
      </c>
      <c r="AT1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1" s="39" t="str">
        <f ca="1">IF(NOTA[[#This Row],[ID_H]]="","",MATCH(NOTA[[#This Row],[NB NOTA_C_QTY]],[4]!db[NB NOTA_C_QTY+F],0))</f>
        <v/>
      </c>
      <c r="AV1261" s="55" t="str">
        <f ca="1">IF(NOTA[[#This Row],[NB NOTA_C_QTY]]="","",ROW()-2)</f>
        <v/>
      </c>
    </row>
    <row r="1262" spans="1:48" ht="20.100000000000001" customHeight="1" x14ac:dyDescent="0.25">
      <c r="A1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2" s="39" t="str">
        <f>IF(NOTA[[#This Row],[ID_P]]="","",MATCH(NOTA[[#This Row],[ID_P]],[1]!B_MSK[N_ID],0))</f>
        <v/>
      </c>
      <c r="D1262" s="39" t="str">
        <f ca="1">IF(NOTA[[#This Row],[NAMA BARANG]]="","",INDEX(NOTA[ID],MATCH(,INDIRECT(ADDRESS(ROW(NOTA[ID]),COLUMN(NOTA[ID]))&amp;":"&amp;ADDRESS(ROW(),COLUMN(NOTA[ID]))),-1)))</f>
        <v/>
      </c>
      <c r="E1262" s="47"/>
      <c r="H1262" s="48"/>
      <c r="N1262" s="39"/>
      <c r="Q1262" s="43"/>
      <c r="R1262" s="49"/>
      <c r="S1262" s="50"/>
      <c r="U1262" s="51"/>
      <c r="V1262" s="46"/>
      <c r="W1262" s="51" t="str">
        <f>IF(NOTA[[#This Row],[HARGA/ CTN]]="",NOTA[[#This Row],[JUMLAH_H]],NOTA[[#This Row],[HARGA/ CTN]]*IF(NOTA[[#This Row],[C]]="",0,NOTA[[#This Row],[C]]))</f>
        <v/>
      </c>
      <c r="X1262" s="51" t="str">
        <f>IF(NOTA[[#This Row],[JUMLAH]]="","",NOTA[[#This Row],[JUMLAH]]*NOTA[[#This Row],[DISC 1]])</f>
        <v/>
      </c>
      <c r="Y1262" s="51" t="str">
        <f>IF(NOTA[[#This Row],[JUMLAH]]="","",(NOTA[[#This Row],[JUMLAH]]-NOTA[[#This Row],[DISC 1-]])*NOTA[[#This Row],[DISC 2]])</f>
        <v/>
      </c>
      <c r="Z1262" s="51" t="str">
        <f>IF(NOTA[[#This Row],[JUMLAH]]="","",NOTA[[#This Row],[DISC 1-]]+NOTA[[#This Row],[DISC 2-]])</f>
        <v/>
      </c>
      <c r="AA1262" s="51" t="str">
        <f>IF(NOTA[[#This Row],[JUMLAH]]="","",NOTA[[#This Row],[JUMLAH]]-NOTA[[#This Row],[DISC]])</f>
        <v/>
      </c>
      <c r="AB1262" s="51"/>
      <c r="AC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2" s="51" t="str">
        <f>IF(OR(NOTA[[#This Row],[QTY]]="",NOTA[[#This Row],[HARGA SATUAN]]="",),"",NOTA[[#This Row],[QTY]]*NOTA[[#This Row],[HARGA SATUAN]])</f>
        <v/>
      </c>
      <c r="AG1262" s="40" t="str">
        <f ca="1">IF(NOTA[ID_H]="","",INDEX(NOTA[TANGGAL],MATCH(,INDIRECT(ADDRESS(ROW(NOTA[TANGGAL]),COLUMN(NOTA[TANGGAL]))&amp;":"&amp;ADDRESS(ROW(),COLUMN(NOTA[TANGGAL]))),-1)))</f>
        <v/>
      </c>
      <c r="AH1262" s="42" t="str">
        <f ca="1">IF(NOTA[[#This Row],[NAMA BARANG]]="","",INDEX(NOTA[SUPPLIER],MATCH(,INDIRECT(ADDRESS(ROW(NOTA[ID]),COLUMN(NOTA[ID]))&amp;":"&amp;ADDRESS(ROW(),COLUMN(NOTA[ID]))),-1)))</f>
        <v/>
      </c>
      <c r="AI1262" s="42" t="str">
        <f ca="1">IF(NOTA[[#This Row],[ID_H]]="","",IF(NOTA[[#This Row],[FAKTUR]]="",INDIRECT(ADDRESS(ROW()-1,COLUMN())),NOTA[[#This Row],[FAKTUR]]))</f>
        <v/>
      </c>
      <c r="AJ1262" s="39" t="str">
        <f ca="1">IF(NOTA[[#This Row],[ID]]="","",COUNTIF(NOTA[ID_H],NOTA[[#This Row],[ID_H]]))</f>
        <v/>
      </c>
      <c r="AK1262" s="39" t="str">
        <f ca="1">IF(NOTA[[#This Row],[TGL.NOTA]]="",IF(NOTA[[#This Row],[SUPPLIER_H]]="","",AK1261),MONTH(NOTA[[#This Row],[TGL.NOTA]]))</f>
        <v/>
      </c>
      <c r="AL1262" s="39" t="str">
        <f>LOWER(SUBSTITUTE(SUBSTITUTE(SUBSTITUTE(SUBSTITUTE(SUBSTITUTE(SUBSTITUTE(SUBSTITUTE(SUBSTITUTE(SUBSTITUTE(NOTA[NAMA BARANG]," ",),".",""),"-",""),"(",""),")",""),",",""),"/",""),"""",""),"+",""))</f>
        <v/>
      </c>
      <c r="AM1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2" s="39" t="str">
        <f>IF(NOTA[[#This Row],[CONCAT4]]="","",_xlfn.IFNA(MATCH(NOTA[[#This Row],[CONCAT4]],[2]!RAW[CONCAT_H],0),FALSE))</f>
        <v/>
      </c>
      <c r="AQ1262" s="39" t="str">
        <f>IF(NOTA[[#This Row],[CONCAT1]]="","",MATCH(NOTA[[#This Row],[CONCAT1]],[3]!db[NB NOTA_C],0))</f>
        <v/>
      </c>
      <c r="AR1262" s="39" t="str">
        <f>IF(NOTA[[#This Row],[QTY/ CTN]]="","",TRUE)</f>
        <v/>
      </c>
      <c r="AS1262" s="39" t="str">
        <f ca="1">IF(NOTA[[#This Row],[ID_H]]="","",IF(NOTA[[#This Row],[Column3]]=TRUE,NOTA[[#This Row],[QTY/ CTN]],INDEX([3]!db[QTY/ CTN],NOTA[[#This Row],[//DB]])))</f>
        <v/>
      </c>
      <c r="AT1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2" s="39" t="str">
        <f ca="1">IF(NOTA[[#This Row],[ID_H]]="","",MATCH(NOTA[[#This Row],[NB NOTA_C_QTY]],[4]!db[NB NOTA_C_QTY+F],0))</f>
        <v/>
      </c>
      <c r="AV1262" s="55" t="str">
        <f ca="1">IF(NOTA[[#This Row],[NB NOTA_C_QTY]]="","",ROW()-2)</f>
        <v/>
      </c>
    </row>
    <row r="1263" spans="1:48" ht="20.100000000000001" customHeight="1" x14ac:dyDescent="0.25">
      <c r="A1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3" s="39" t="str">
        <f>IF(NOTA[[#This Row],[ID_P]]="","",MATCH(NOTA[[#This Row],[ID_P]],[1]!B_MSK[N_ID],0))</f>
        <v/>
      </c>
      <c r="D1263" s="39" t="str">
        <f ca="1">IF(NOTA[[#This Row],[NAMA BARANG]]="","",INDEX(NOTA[ID],MATCH(,INDIRECT(ADDRESS(ROW(NOTA[ID]),COLUMN(NOTA[ID]))&amp;":"&amp;ADDRESS(ROW(),COLUMN(NOTA[ID]))),-1)))</f>
        <v/>
      </c>
      <c r="E1263" s="47"/>
      <c r="H1263" s="48"/>
      <c r="N1263" s="39"/>
      <c r="Q1263" s="43"/>
      <c r="R1263" s="49"/>
      <c r="S1263" s="50"/>
      <c r="U1263" s="51"/>
      <c r="V1263" s="46"/>
      <c r="W1263" s="51" t="str">
        <f>IF(NOTA[[#This Row],[HARGA/ CTN]]="",NOTA[[#This Row],[JUMLAH_H]],NOTA[[#This Row],[HARGA/ CTN]]*IF(NOTA[[#This Row],[C]]="",0,NOTA[[#This Row],[C]]))</f>
        <v/>
      </c>
      <c r="X1263" s="51" t="str">
        <f>IF(NOTA[[#This Row],[JUMLAH]]="","",NOTA[[#This Row],[JUMLAH]]*NOTA[[#This Row],[DISC 1]])</f>
        <v/>
      </c>
      <c r="Y1263" s="51" t="str">
        <f>IF(NOTA[[#This Row],[JUMLAH]]="","",(NOTA[[#This Row],[JUMLAH]]-NOTA[[#This Row],[DISC 1-]])*NOTA[[#This Row],[DISC 2]])</f>
        <v/>
      </c>
      <c r="Z1263" s="51" t="str">
        <f>IF(NOTA[[#This Row],[JUMLAH]]="","",NOTA[[#This Row],[DISC 1-]]+NOTA[[#This Row],[DISC 2-]])</f>
        <v/>
      </c>
      <c r="AA1263" s="51" t="str">
        <f>IF(NOTA[[#This Row],[JUMLAH]]="","",NOTA[[#This Row],[JUMLAH]]-NOTA[[#This Row],[DISC]])</f>
        <v/>
      </c>
      <c r="AB1263" s="51"/>
      <c r="AC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3" s="51" t="str">
        <f>IF(OR(NOTA[[#This Row],[QTY]]="",NOTA[[#This Row],[HARGA SATUAN]]="",),"",NOTA[[#This Row],[QTY]]*NOTA[[#This Row],[HARGA SATUAN]])</f>
        <v/>
      </c>
      <c r="AG1263" s="40" t="str">
        <f ca="1">IF(NOTA[ID_H]="","",INDEX(NOTA[TANGGAL],MATCH(,INDIRECT(ADDRESS(ROW(NOTA[TANGGAL]),COLUMN(NOTA[TANGGAL]))&amp;":"&amp;ADDRESS(ROW(),COLUMN(NOTA[TANGGAL]))),-1)))</f>
        <v/>
      </c>
      <c r="AH1263" s="42" t="str">
        <f ca="1">IF(NOTA[[#This Row],[NAMA BARANG]]="","",INDEX(NOTA[SUPPLIER],MATCH(,INDIRECT(ADDRESS(ROW(NOTA[ID]),COLUMN(NOTA[ID]))&amp;":"&amp;ADDRESS(ROW(),COLUMN(NOTA[ID]))),-1)))</f>
        <v/>
      </c>
      <c r="AI1263" s="42" t="str">
        <f ca="1">IF(NOTA[[#This Row],[ID_H]]="","",IF(NOTA[[#This Row],[FAKTUR]]="",INDIRECT(ADDRESS(ROW()-1,COLUMN())),NOTA[[#This Row],[FAKTUR]]))</f>
        <v/>
      </c>
      <c r="AJ1263" s="39" t="str">
        <f ca="1">IF(NOTA[[#This Row],[ID]]="","",COUNTIF(NOTA[ID_H],NOTA[[#This Row],[ID_H]]))</f>
        <v/>
      </c>
      <c r="AK1263" s="39" t="str">
        <f ca="1">IF(NOTA[[#This Row],[TGL.NOTA]]="",IF(NOTA[[#This Row],[SUPPLIER_H]]="","",AK1262),MONTH(NOTA[[#This Row],[TGL.NOTA]]))</f>
        <v/>
      </c>
      <c r="AL1263" s="39" t="str">
        <f>LOWER(SUBSTITUTE(SUBSTITUTE(SUBSTITUTE(SUBSTITUTE(SUBSTITUTE(SUBSTITUTE(SUBSTITUTE(SUBSTITUTE(SUBSTITUTE(NOTA[NAMA BARANG]," ",),".",""),"-",""),"(",""),")",""),",",""),"/",""),"""",""),"+",""))</f>
        <v/>
      </c>
      <c r="AM1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3" s="39" t="str">
        <f>IF(NOTA[[#This Row],[CONCAT4]]="","",_xlfn.IFNA(MATCH(NOTA[[#This Row],[CONCAT4]],[2]!RAW[CONCAT_H],0),FALSE))</f>
        <v/>
      </c>
      <c r="AQ1263" s="39" t="str">
        <f>IF(NOTA[[#This Row],[CONCAT1]]="","",MATCH(NOTA[[#This Row],[CONCAT1]],[3]!db[NB NOTA_C],0))</f>
        <v/>
      </c>
      <c r="AR1263" s="39" t="str">
        <f>IF(NOTA[[#This Row],[QTY/ CTN]]="","",TRUE)</f>
        <v/>
      </c>
      <c r="AS1263" s="39" t="str">
        <f ca="1">IF(NOTA[[#This Row],[ID_H]]="","",IF(NOTA[[#This Row],[Column3]]=TRUE,NOTA[[#This Row],[QTY/ CTN]],INDEX([3]!db[QTY/ CTN],NOTA[[#This Row],[//DB]])))</f>
        <v/>
      </c>
      <c r="AT1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3" s="39" t="str">
        <f ca="1">IF(NOTA[[#This Row],[ID_H]]="","",MATCH(NOTA[[#This Row],[NB NOTA_C_QTY]],[4]!db[NB NOTA_C_QTY+F],0))</f>
        <v/>
      </c>
      <c r="AV1263" s="55" t="str">
        <f ca="1">IF(NOTA[[#This Row],[NB NOTA_C_QTY]]="","",ROW()-2)</f>
        <v/>
      </c>
    </row>
    <row r="1264" spans="1:48" ht="20.100000000000001" customHeight="1" x14ac:dyDescent="0.25">
      <c r="A1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4" s="39" t="str">
        <f>IF(NOTA[[#This Row],[ID_P]]="","",MATCH(NOTA[[#This Row],[ID_P]],[1]!B_MSK[N_ID],0))</f>
        <v/>
      </c>
      <c r="D1264" s="39" t="str">
        <f ca="1">IF(NOTA[[#This Row],[NAMA BARANG]]="","",INDEX(NOTA[ID],MATCH(,INDIRECT(ADDRESS(ROW(NOTA[ID]),COLUMN(NOTA[ID]))&amp;":"&amp;ADDRESS(ROW(),COLUMN(NOTA[ID]))),-1)))</f>
        <v/>
      </c>
      <c r="E1264" s="47"/>
      <c r="H1264" s="48"/>
      <c r="N1264" s="39"/>
      <c r="Q1264" s="43"/>
      <c r="R1264" s="49"/>
      <c r="S1264" s="50"/>
      <c r="U1264" s="51"/>
      <c r="V1264" s="46"/>
      <c r="W1264" s="51" t="str">
        <f>IF(NOTA[[#This Row],[HARGA/ CTN]]="",NOTA[[#This Row],[JUMLAH_H]],NOTA[[#This Row],[HARGA/ CTN]]*IF(NOTA[[#This Row],[C]]="",0,NOTA[[#This Row],[C]]))</f>
        <v/>
      </c>
      <c r="X1264" s="51" t="str">
        <f>IF(NOTA[[#This Row],[JUMLAH]]="","",NOTA[[#This Row],[JUMLAH]]*NOTA[[#This Row],[DISC 1]])</f>
        <v/>
      </c>
      <c r="Y1264" s="51" t="str">
        <f>IF(NOTA[[#This Row],[JUMLAH]]="","",(NOTA[[#This Row],[JUMLAH]]-NOTA[[#This Row],[DISC 1-]])*NOTA[[#This Row],[DISC 2]])</f>
        <v/>
      </c>
      <c r="Z1264" s="51" t="str">
        <f>IF(NOTA[[#This Row],[JUMLAH]]="","",NOTA[[#This Row],[DISC 1-]]+NOTA[[#This Row],[DISC 2-]])</f>
        <v/>
      </c>
      <c r="AA1264" s="51" t="str">
        <f>IF(NOTA[[#This Row],[JUMLAH]]="","",NOTA[[#This Row],[JUMLAH]]-NOTA[[#This Row],[DISC]])</f>
        <v/>
      </c>
      <c r="AB1264" s="51"/>
      <c r="AC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4" s="51" t="str">
        <f>IF(OR(NOTA[[#This Row],[QTY]]="",NOTA[[#This Row],[HARGA SATUAN]]="",),"",NOTA[[#This Row],[QTY]]*NOTA[[#This Row],[HARGA SATUAN]])</f>
        <v/>
      </c>
      <c r="AG1264" s="40" t="str">
        <f ca="1">IF(NOTA[ID_H]="","",INDEX(NOTA[TANGGAL],MATCH(,INDIRECT(ADDRESS(ROW(NOTA[TANGGAL]),COLUMN(NOTA[TANGGAL]))&amp;":"&amp;ADDRESS(ROW(),COLUMN(NOTA[TANGGAL]))),-1)))</f>
        <v/>
      </c>
      <c r="AH1264" s="42" t="str">
        <f ca="1">IF(NOTA[[#This Row],[NAMA BARANG]]="","",INDEX(NOTA[SUPPLIER],MATCH(,INDIRECT(ADDRESS(ROW(NOTA[ID]),COLUMN(NOTA[ID]))&amp;":"&amp;ADDRESS(ROW(),COLUMN(NOTA[ID]))),-1)))</f>
        <v/>
      </c>
      <c r="AI1264" s="42" t="str">
        <f ca="1">IF(NOTA[[#This Row],[ID_H]]="","",IF(NOTA[[#This Row],[FAKTUR]]="",INDIRECT(ADDRESS(ROW()-1,COLUMN())),NOTA[[#This Row],[FAKTUR]]))</f>
        <v/>
      </c>
      <c r="AJ1264" s="39" t="str">
        <f ca="1">IF(NOTA[[#This Row],[ID]]="","",COUNTIF(NOTA[ID_H],NOTA[[#This Row],[ID_H]]))</f>
        <v/>
      </c>
      <c r="AK1264" s="39" t="str">
        <f ca="1">IF(NOTA[[#This Row],[TGL.NOTA]]="",IF(NOTA[[#This Row],[SUPPLIER_H]]="","",AK1263),MONTH(NOTA[[#This Row],[TGL.NOTA]]))</f>
        <v/>
      </c>
      <c r="AL1264" s="39" t="str">
        <f>LOWER(SUBSTITUTE(SUBSTITUTE(SUBSTITUTE(SUBSTITUTE(SUBSTITUTE(SUBSTITUTE(SUBSTITUTE(SUBSTITUTE(SUBSTITUTE(NOTA[NAMA BARANG]," ",),".",""),"-",""),"(",""),")",""),",",""),"/",""),"""",""),"+",""))</f>
        <v/>
      </c>
      <c r="AM1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4" s="39" t="str">
        <f>IF(NOTA[[#This Row],[CONCAT4]]="","",_xlfn.IFNA(MATCH(NOTA[[#This Row],[CONCAT4]],[2]!RAW[CONCAT_H],0),FALSE))</f>
        <v/>
      </c>
      <c r="AQ1264" s="39" t="str">
        <f>IF(NOTA[[#This Row],[CONCAT1]]="","",MATCH(NOTA[[#This Row],[CONCAT1]],[3]!db[NB NOTA_C],0))</f>
        <v/>
      </c>
      <c r="AR1264" s="39" t="str">
        <f>IF(NOTA[[#This Row],[QTY/ CTN]]="","",TRUE)</f>
        <v/>
      </c>
      <c r="AS1264" s="39" t="str">
        <f ca="1">IF(NOTA[[#This Row],[ID_H]]="","",IF(NOTA[[#This Row],[Column3]]=TRUE,NOTA[[#This Row],[QTY/ CTN]],INDEX([3]!db[QTY/ CTN],NOTA[[#This Row],[//DB]])))</f>
        <v/>
      </c>
      <c r="AT1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4" s="39" t="str">
        <f ca="1">IF(NOTA[[#This Row],[ID_H]]="","",MATCH(NOTA[[#This Row],[NB NOTA_C_QTY]],[4]!db[NB NOTA_C_QTY+F],0))</f>
        <v/>
      </c>
      <c r="AV1264" s="55" t="str">
        <f ca="1">IF(NOTA[[#This Row],[NB NOTA_C_QTY]]="","",ROW()-2)</f>
        <v/>
      </c>
    </row>
    <row r="1265" spans="1:48" ht="20.100000000000001" customHeight="1" x14ac:dyDescent="0.25">
      <c r="A1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5" s="39" t="str">
        <f>IF(NOTA[[#This Row],[ID_P]]="","",MATCH(NOTA[[#This Row],[ID_P]],[1]!B_MSK[N_ID],0))</f>
        <v/>
      </c>
      <c r="D1265" s="39" t="str">
        <f ca="1">IF(NOTA[[#This Row],[NAMA BARANG]]="","",INDEX(NOTA[ID],MATCH(,INDIRECT(ADDRESS(ROW(NOTA[ID]),COLUMN(NOTA[ID]))&amp;":"&amp;ADDRESS(ROW(),COLUMN(NOTA[ID]))),-1)))</f>
        <v/>
      </c>
      <c r="E1265" s="47"/>
      <c r="H1265" s="48"/>
      <c r="N1265" s="39"/>
      <c r="Q1265" s="43"/>
      <c r="R1265" s="49"/>
      <c r="S1265" s="50"/>
      <c r="U1265" s="51"/>
      <c r="V1265" s="46"/>
      <c r="W1265" s="51" t="str">
        <f>IF(NOTA[[#This Row],[HARGA/ CTN]]="",NOTA[[#This Row],[JUMLAH_H]],NOTA[[#This Row],[HARGA/ CTN]]*IF(NOTA[[#This Row],[C]]="",0,NOTA[[#This Row],[C]]))</f>
        <v/>
      </c>
      <c r="X1265" s="51" t="str">
        <f>IF(NOTA[[#This Row],[JUMLAH]]="","",NOTA[[#This Row],[JUMLAH]]*NOTA[[#This Row],[DISC 1]])</f>
        <v/>
      </c>
      <c r="Y1265" s="51" t="str">
        <f>IF(NOTA[[#This Row],[JUMLAH]]="","",(NOTA[[#This Row],[JUMLAH]]-NOTA[[#This Row],[DISC 1-]])*NOTA[[#This Row],[DISC 2]])</f>
        <v/>
      </c>
      <c r="Z1265" s="51" t="str">
        <f>IF(NOTA[[#This Row],[JUMLAH]]="","",NOTA[[#This Row],[DISC 1-]]+NOTA[[#This Row],[DISC 2-]])</f>
        <v/>
      </c>
      <c r="AA1265" s="51" t="str">
        <f>IF(NOTA[[#This Row],[JUMLAH]]="","",NOTA[[#This Row],[JUMLAH]]-NOTA[[#This Row],[DISC]])</f>
        <v/>
      </c>
      <c r="AB1265" s="51"/>
      <c r="AC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5" s="51" t="str">
        <f>IF(OR(NOTA[[#This Row],[QTY]]="",NOTA[[#This Row],[HARGA SATUAN]]="",),"",NOTA[[#This Row],[QTY]]*NOTA[[#This Row],[HARGA SATUAN]])</f>
        <v/>
      </c>
      <c r="AG1265" s="40" t="str">
        <f ca="1">IF(NOTA[ID_H]="","",INDEX(NOTA[TANGGAL],MATCH(,INDIRECT(ADDRESS(ROW(NOTA[TANGGAL]),COLUMN(NOTA[TANGGAL]))&amp;":"&amp;ADDRESS(ROW(),COLUMN(NOTA[TANGGAL]))),-1)))</f>
        <v/>
      </c>
      <c r="AH1265" s="42" t="str">
        <f ca="1">IF(NOTA[[#This Row],[NAMA BARANG]]="","",INDEX(NOTA[SUPPLIER],MATCH(,INDIRECT(ADDRESS(ROW(NOTA[ID]),COLUMN(NOTA[ID]))&amp;":"&amp;ADDRESS(ROW(),COLUMN(NOTA[ID]))),-1)))</f>
        <v/>
      </c>
      <c r="AI1265" s="42" t="str">
        <f ca="1">IF(NOTA[[#This Row],[ID_H]]="","",IF(NOTA[[#This Row],[FAKTUR]]="",INDIRECT(ADDRESS(ROW()-1,COLUMN())),NOTA[[#This Row],[FAKTUR]]))</f>
        <v/>
      </c>
      <c r="AJ1265" s="39" t="str">
        <f ca="1">IF(NOTA[[#This Row],[ID]]="","",COUNTIF(NOTA[ID_H],NOTA[[#This Row],[ID_H]]))</f>
        <v/>
      </c>
      <c r="AK1265" s="39" t="str">
        <f ca="1">IF(NOTA[[#This Row],[TGL.NOTA]]="",IF(NOTA[[#This Row],[SUPPLIER_H]]="","",AK1264),MONTH(NOTA[[#This Row],[TGL.NOTA]]))</f>
        <v/>
      </c>
      <c r="AL1265" s="39" t="str">
        <f>LOWER(SUBSTITUTE(SUBSTITUTE(SUBSTITUTE(SUBSTITUTE(SUBSTITUTE(SUBSTITUTE(SUBSTITUTE(SUBSTITUTE(SUBSTITUTE(NOTA[NAMA BARANG]," ",),".",""),"-",""),"(",""),")",""),",",""),"/",""),"""",""),"+",""))</f>
        <v/>
      </c>
      <c r="AM1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5" s="39" t="str">
        <f>IF(NOTA[[#This Row],[CONCAT4]]="","",_xlfn.IFNA(MATCH(NOTA[[#This Row],[CONCAT4]],[2]!RAW[CONCAT_H],0),FALSE))</f>
        <v/>
      </c>
      <c r="AQ1265" s="39" t="str">
        <f>IF(NOTA[[#This Row],[CONCAT1]]="","",MATCH(NOTA[[#This Row],[CONCAT1]],[3]!db[NB NOTA_C],0))</f>
        <v/>
      </c>
      <c r="AR1265" s="39" t="str">
        <f>IF(NOTA[[#This Row],[QTY/ CTN]]="","",TRUE)</f>
        <v/>
      </c>
      <c r="AS1265" s="39" t="str">
        <f ca="1">IF(NOTA[[#This Row],[ID_H]]="","",IF(NOTA[[#This Row],[Column3]]=TRUE,NOTA[[#This Row],[QTY/ CTN]],INDEX([3]!db[QTY/ CTN],NOTA[[#This Row],[//DB]])))</f>
        <v/>
      </c>
      <c r="AT1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5" s="39" t="str">
        <f ca="1">IF(NOTA[[#This Row],[ID_H]]="","",MATCH(NOTA[[#This Row],[NB NOTA_C_QTY]],[4]!db[NB NOTA_C_QTY+F],0))</f>
        <v/>
      </c>
      <c r="AV1265" s="55" t="str">
        <f ca="1">IF(NOTA[[#This Row],[NB NOTA_C_QTY]]="","",ROW()-2)</f>
        <v/>
      </c>
    </row>
    <row r="1266" spans="1:48" ht="20.100000000000001" customHeight="1" x14ac:dyDescent="0.25">
      <c r="A1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6" s="39" t="str">
        <f>IF(NOTA[[#This Row],[ID_P]]="","",MATCH(NOTA[[#This Row],[ID_P]],[1]!B_MSK[N_ID],0))</f>
        <v/>
      </c>
      <c r="D1266" s="39" t="str">
        <f ca="1">IF(NOTA[[#This Row],[NAMA BARANG]]="","",INDEX(NOTA[ID],MATCH(,INDIRECT(ADDRESS(ROW(NOTA[ID]),COLUMN(NOTA[ID]))&amp;":"&amp;ADDRESS(ROW(),COLUMN(NOTA[ID]))),-1)))</f>
        <v/>
      </c>
      <c r="E1266" s="47"/>
      <c r="H1266" s="48"/>
      <c r="N1266" s="39"/>
      <c r="Q1266" s="43"/>
      <c r="R1266" s="49"/>
      <c r="S1266" s="50"/>
      <c r="U1266" s="51"/>
      <c r="V1266" s="46"/>
      <c r="W1266" s="51" t="str">
        <f>IF(NOTA[[#This Row],[HARGA/ CTN]]="",NOTA[[#This Row],[JUMLAH_H]],NOTA[[#This Row],[HARGA/ CTN]]*IF(NOTA[[#This Row],[C]]="",0,NOTA[[#This Row],[C]]))</f>
        <v/>
      </c>
      <c r="X1266" s="51" t="str">
        <f>IF(NOTA[[#This Row],[JUMLAH]]="","",NOTA[[#This Row],[JUMLAH]]*NOTA[[#This Row],[DISC 1]])</f>
        <v/>
      </c>
      <c r="Y1266" s="51" t="str">
        <f>IF(NOTA[[#This Row],[JUMLAH]]="","",(NOTA[[#This Row],[JUMLAH]]-NOTA[[#This Row],[DISC 1-]])*NOTA[[#This Row],[DISC 2]])</f>
        <v/>
      </c>
      <c r="Z1266" s="51" t="str">
        <f>IF(NOTA[[#This Row],[JUMLAH]]="","",NOTA[[#This Row],[DISC 1-]]+NOTA[[#This Row],[DISC 2-]])</f>
        <v/>
      </c>
      <c r="AA1266" s="51" t="str">
        <f>IF(NOTA[[#This Row],[JUMLAH]]="","",NOTA[[#This Row],[JUMLAH]]-NOTA[[#This Row],[DISC]])</f>
        <v/>
      </c>
      <c r="AB1266" s="51"/>
      <c r="AC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6" s="51" t="str">
        <f>IF(OR(NOTA[[#This Row],[QTY]]="",NOTA[[#This Row],[HARGA SATUAN]]="",),"",NOTA[[#This Row],[QTY]]*NOTA[[#This Row],[HARGA SATUAN]])</f>
        <v/>
      </c>
      <c r="AG1266" s="40" t="str">
        <f ca="1">IF(NOTA[ID_H]="","",INDEX(NOTA[TANGGAL],MATCH(,INDIRECT(ADDRESS(ROW(NOTA[TANGGAL]),COLUMN(NOTA[TANGGAL]))&amp;":"&amp;ADDRESS(ROW(),COLUMN(NOTA[TANGGAL]))),-1)))</f>
        <v/>
      </c>
      <c r="AH1266" s="42" t="str">
        <f ca="1">IF(NOTA[[#This Row],[NAMA BARANG]]="","",INDEX(NOTA[SUPPLIER],MATCH(,INDIRECT(ADDRESS(ROW(NOTA[ID]),COLUMN(NOTA[ID]))&amp;":"&amp;ADDRESS(ROW(),COLUMN(NOTA[ID]))),-1)))</f>
        <v/>
      </c>
      <c r="AI1266" s="42" t="str">
        <f ca="1">IF(NOTA[[#This Row],[ID_H]]="","",IF(NOTA[[#This Row],[FAKTUR]]="",INDIRECT(ADDRESS(ROW()-1,COLUMN())),NOTA[[#This Row],[FAKTUR]]))</f>
        <v/>
      </c>
      <c r="AJ1266" s="39" t="str">
        <f ca="1">IF(NOTA[[#This Row],[ID]]="","",COUNTIF(NOTA[ID_H],NOTA[[#This Row],[ID_H]]))</f>
        <v/>
      </c>
      <c r="AK1266" s="39" t="str">
        <f ca="1">IF(NOTA[[#This Row],[TGL.NOTA]]="",IF(NOTA[[#This Row],[SUPPLIER_H]]="","",AK1265),MONTH(NOTA[[#This Row],[TGL.NOTA]]))</f>
        <v/>
      </c>
      <c r="AL1266" s="39" t="str">
        <f>LOWER(SUBSTITUTE(SUBSTITUTE(SUBSTITUTE(SUBSTITUTE(SUBSTITUTE(SUBSTITUTE(SUBSTITUTE(SUBSTITUTE(SUBSTITUTE(NOTA[NAMA BARANG]," ",),".",""),"-",""),"(",""),")",""),",",""),"/",""),"""",""),"+",""))</f>
        <v/>
      </c>
      <c r="AM1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6" s="39" t="str">
        <f>IF(NOTA[[#This Row],[CONCAT4]]="","",_xlfn.IFNA(MATCH(NOTA[[#This Row],[CONCAT4]],[2]!RAW[CONCAT_H],0),FALSE))</f>
        <v/>
      </c>
      <c r="AQ1266" s="39" t="str">
        <f>IF(NOTA[[#This Row],[CONCAT1]]="","",MATCH(NOTA[[#This Row],[CONCAT1]],[3]!db[NB NOTA_C],0))</f>
        <v/>
      </c>
      <c r="AR1266" s="39" t="str">
        <f>IF(NOTA[[#This Row],[QTY/ CTN]]="","",TRUE)</f>
        <v/>
      </c>
      <c r="AS1266" s="39" t="str">
        <f ca="1">IF(NOTA[[#This Row],[ID_H]]="","",IF(NOTA[[#This Row],[Column3]]=TRUE,NOTA[[#This Row],[QTY/ CTN]],INDEX([3]!db[QTY/ CTN],NOTA[[#This Row],[//DB]])))</f>
        <v/>
      </c>
      <c r="AT1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6" s="39" t="str">
        <f ca="1">IF(NOTA[[#This Row],[ID_H]]="","",MATCH(NOTA[[#This Row],[NB NOTA_C_QTY]],[4]!db[NB NOTA_C_QTY+F],0))</f>
        <v/>
      </c>
      <c r="AV1266" s="55" t="str">
        <f ca="1">IF(NOTA[[#This Row],[NB NOTA_C_QTY]]="","",ROW()-2)</f>
        <v/>
      </c>
    </row>
    <row r="1267" spans="1:48" ht="20.100000000000001" customHeight="1" x14ac:dyDescent="0.25">
      <c r="A1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7" s="39" t="str">
        <f>IF(NOTA[[#This Row],[ID_P]]="","",MATCH(NOTA[[#This Row],[ID_P]],[1]!B_MSK[N_ID],0))</f>
        <v/>
      </c>
      <c r="D1267" s="39" t="str">
        <f ca="1">IF(NOTA[[#This Row],[NAMA BARANG]]="","",INDEX(NOTA[ID],MATCH(,INDIRECT(ADDRESS(ROW(NOTA[ID]),COLUMN(NOTA[ID]))&amp;":"&amp;ADDRESS(ROW(),COLUMN(NOTA[ID]))),-1)))</f>
        <v/>
      </c>
      <c r="E1267" s="47"/>
      <c r="H1267" s="48"/>
      <c r="N1267" s="39"/>
      <c r="Q1267" s="43"/>
      <c r="R1267" s="49"/>
      <c r="S1267" s="50"/>
      <c r="U1267" s="51"/>
      <c r="V1267" s="46"/>
      <c r="W1267" s="51" t="str">
        <f>IF(NOTA[[#This Row],[HARGA/ CTN]]="",NOTA[[#This Row],[JUMLAH_H]],NOTA[[#This Row],[HARGA/ CTN]]*IF(NOTA[[#This Row],[C]]="",0,NOTA[[#This Row],[C]]))</f>
        <v/>
      </c>
      <c r="X1267" s="51" t="str">
        <f>IF(NOTA[[#This Row],[JUMLAH]]="","",NOTA[[#This Row],[JUMLAH]]*NOTA[[#This Row],[DISC 1]])</f>
        <v/>
      </c>
      <c r="Y1267" s="51" t="str">
        <f>IF(NOTA[[#This Row],[JUMLAH]]="","",(NOTA[[#This Row],[JUMLAH]]-NOTA[[#This Row],[DISC 1-]])*NOTA[[#This Row],[DISC 2]])</f>
        <v/>
      </c>
      <c r="Z1267" s="51" t="str">
        <f>IF(NOTA[[#This Row],[JUMLAH]]="","",NOTA[[#This Row],[DISC 1-]]+NOTA[[#This Row],[DISC 2-]])</f>
        <v/>
      </c>
      <c r="AA1267" s="51" t="str">
        <f>IF(NOTA[[#This Row],[JUMLAH]]="","",NOTA[[#This Row],[JUMLAH]]-NOTA[[#This Row],[DISC]])</f>
        <v/>
      </c>
      <c r="AB1267" s="51"/>
      <c r="AC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7" s="51" t="str">
        <f>IF(OR(NOTA[[#This Row],[QTY]]="",NOTA[[#This Row],[HARGA SATUAN]]="",),"",NOTA[[#This Row],[QTY]]*NOTA[[#This Row],[HARGA SATUAN]])</f>
        <v/>
      </c>
      <c r="AG1267" s="40" t="str">
        <f ca="1">IF(NOTA[ID_H]="","",INDEX(NOTA[TANGGAL],MATCH(,INDIRECT(ADDRESS(ROW(NOTA[TANGGAL]),COLUMN(NOTA[TANGGAL]))&amp;":"&amp;ADDRESS(ROW(),COLUMN(NOTA[TANGGAL]))),-1)))</f>
        <v/>
      </c>
      <c r="AH1267" s="42" t="str">
        <f ca="1">IF(NOTA[[#This Row],[NAMA BARANG]]="","",INDEX(NOTA[SUPPLIER],MATCH(,INDIRECT(ADDRESS(ROW(NOTA[ID]),COLUMN(NOTA[ID]))&amp;":"&amp;ADDRESS(ROW(),COLUMN(NOTA[ID]))),-1)))</f>
        <v/>
      </c>
      <c r="AI1267" s="42" t="str">
        <f ca="1">IF(NOTA[[#This Row],[ID_H]]="","",IF(NOTA[[#This Row],[FAKTUR]]="",INDIRECT(ADDRESS(ROW()-1,COLUMN())),NOTA[[#This Row],[FAKTUR]]))</f>
        <v/>
      </c>
      <c r="AJ1267" s="39" t="str">
        <f ca="1">IF(NOTA[[#This Row],[ID]]="","",COUNTIF(NOTA[ID_H],NOTA[[#This Row],[ID_H]]))</f>
        <v/>
      </c>
      <c r="AK1267" s="39" t="str">
        <f ca="1">IF(NOTA[[#This Row],[TGL.NOTA]]="",IF(NOTA[[#This Row],[SUPPLIER_H]]="","",AK1266),MONTH(NOTA[[#This Row],[TGL.NOTA]]))</f>
        <v/>
      </c>
      <c r="AL1267" s="39" t="str">
        <f>LOWER(SUBSTITUTE(SUBSTITUTE(SUBSTITUTE(SUBSTITUTE(SUBSTITUTE(SUBSTITUTE(SUBSTITUTE(SUBSTITUTE(SUBSTITUTE(NOTA[NAMA BARANG]," ",),".",""),"-",""),"(",""),")",""),",",""),"/",""),"""",""),"+",""))</f>
        <v/>
      </c>
      <c r="AM1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7" s="39" t="str">
        <f>IF(NOTA[[#This Row],[CONCAT4]]="","",_xlfn.IFNA(MATCH(NOTA[[#This Row],[CONCAT4]],[2]!RAW[CONCAT_H],0),FALSE))</f>
        <v/>
      </c>
      <c r="AQ1267" s="39" t="str">
        <f>IF(NOTA[[#This Row],[CONCAT1]]="","",MATCH(NOTA[[#This Row],[CONCAT1]],[3]!db[NB NOTA_C],0))</f>
        <v/>
      </c>
      <c r="AR1267" s="39" t="str">
        <f>IF(NOTA[[#This Row],[QTY/ CTN]]="","",TRUE)</f>
        <v/>
      </c>
      <c r="AS1267" s="39" t="str">
        <f ca="1">IF(NOTA[[#This Row],[ID_H]]="","",IF(NOTA[[#This Row],[Column3]]=TRUE,NOTA[[#This Row],[QTY/ CTN]],INDEX([3]!db[QTY/ CTN],NOTA[[#This Row],[//DB]])))</f>
        <v/>
      </c>
      <c r="AT1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7" s="39" t="str">
        <f ca="1">IF(NOTA[[#This Row],[ID_H]]="","",MATCH(NOTA[[#This Row],[NB NOTA_C_QTY]],[4]!db[NB NOTA_C_QTY+F],0))</f>
        <v/>
      </c>
      <c r="AV1267" s="55" t="str">
        <f ca="1">IF(NOTA[[#This Row],[NB NOTA_C_QTY]]="","",ROW()-2)</f>
        <v/>
      </c>
    </row>
    <row r="1268" spans="1:48" ht="20.100000000000001" customHeight="1" x14ac:dyDescent="0.25">
      <c r="A12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8" s="39" t="str">
        <f>IF(NOTA[[#This Row],[ID_P]]="","",MATCH(NOTA[[#This Row],[ID_P]],[1]!B_MSK[N_ID],0))</f>
        <v/>
      </c>
      <c r="D1268" s="39" t="str">
        <f ca="1">IF(NOTA[[#This Row],[NAMA BARANG]]="","",INDEX(NOTA[ID],MATCH(,INDIRECT(ADDRESS(ROW(NOTA[ID]),COLUMN(NOTA[ID]))&amp;":"&amp;ADDRESS(ROW(),COLUMN(NOTA[ID]))),-1)))</f>
        <v/>
      </c>
      <c r="E1268" s="47"/>
      <c r="H1268" s="48"/>
      <c r="N1268" s="39"/>
      <c r="Q1268" s="43"/>
      <c r="R1268" s="49"/>
      <c r="S1268" s="50"/>
      <c r="U1268" s="51"/>
      <c r="V1268" s="46"/>
      <c r="W1268" s="51" t="str">
        <f>IF(NOTA[[#This Row],[HARGA/ CTN]]="",NOTA[[#This Row],[JUMLAH_H]],NOTA[[#This Row],[HARGA/ CTN]]*IF(NOTA[[#This Row],[C]]="",0,NOTA[[#This Row],[C]]))</f>
        <v/>
      </c>
      <c r="X1268" s="51" t="str">
        <f>IF(NOTA[[#This Row],[JUMLAH]]="","",NOTA[[#This Row],[JUMLAH]]*NOTA[[#This Row],[DISC 1]])</f>
        <v/>
      </c>
      <c r="Y1268" s="51" t="str">
        <f>IF(NOTA[[#This Row],[JUMLAH]]="","",(NOTA[[#This Row],[JUMLAH]]-NOTA[[#This Row],[DISC 1-]])*NOTA[[#This Row],[DISC 2]])</f>
        <v/>
      </c>
      <c r="Z1268" s="51" t="str">
        <f>IF(NOTA[[#This Row],[JUMLAH]]="","",NOTA[[#This Row],[DISC 1-]]+NOTA[[#This Row],[DISC 2-]])</f>
        <v/>
      </c>
      <c r="AA1268" s="51" t="str">
        <f>IF(NOTA[[#This Row],[JUMLAH]]="","",NOTA[[#This Row],[JUMLAH]]-NOTA[[#This Row],[DISC]])</f>
        <v/>
      </c>
      <c r="AB1268" s="51"/>
      <c r="AC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8" s="51" t="str">
        <f>IF(OR(NOTA[[#This Row],[QTY]]="",NOTA[[#This Row],[HARGA SATUAN]]="",),"",NOTA[[#This Row],[QTY]]*NOTA[[#This Row],[HARGA SATUAN]])</f>
        <v/>
      </c>
      <c r="AG1268" s="40" t="str">
        <f ca="1">IF(NOTA[ID_H]="","",INDEX(NOTA[TANGGAL],MATCH(,INDIRECT(ADDRESS(ROW(NOTA[TANGGAL]),COLUMN(NOTA[TANGGAL]))&amp;":"&amp;ADDRESS(ROW(),COLUMN(NOTA[TANGGAL]))),-1)))</f>
        <v/>
      </c>
      <c r="AH1268" s="42" t="str">
        <f ca="1">IF(NOTA[[#This Row],[NAMA BARANG]]="","",INDEX(NOTA[SUPPLIER],MATCH(,INDIRECT(ADDRESS(ROW(NOTA[ID]),COLUMN(NOTA[ID]))&amp;":"&amp;ADDRESS(ROW(),COLUMN(NOTA[ID]))),-1)))</f>
        <v/>
      </c>
      <c r="AI1268" s="42" t="str">
        <f ca="1">IF(NOTA[[#This Row],[ID_H]]="","",IF(NOTA[[#This Row],[FAKTUR]]="",INDIRECT(ADDRESS(ROW()-1,COLUMN())),NOTA[[#This Row],[FAKTUR]]))</f>
        <v/>
      </c>
      <c r="AJ1268" s="39" t="str">
        <f ca="1">IF(NOTA[[#This Row],[ID]]="","",COUNTIF(NOTA[ID_H],NOTA[[#This Row],[ID_H]]))</f>
        <v/>
      </c>
      <c r="AK1268" s="39" t="str">
        <f ca="1">IF(NOTA[[#This Row],[TGL.NOTA]]="",IF(NOTA[[#This Row],[SUPPLIER_H]]="","",AK1267),MONTH(NOTA[[#This Row],[TGL.NOTA]]))</f>
        <v/>
      </c>
      <c r="AL1268" s="39" t="str">
        <f>LOWER(SUBSTITUTE(SUBSTITUTE(SUBSTITUTE(SUBSTITUTE(SUBSTITUTE(SUBSTITUTE(SUBSTITUTE(SUBSTITUTE(SUBSTITUTE(NOTA[NAMA BARANG]," ",),".",""),"-",""),"(",""),")",""),",",""),"/",""),"""",""),"+",""))</f>
        <v/>
      </c>
      <c r="AM1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8" s="39" t="str">
        <f>IF(NOTA[[#This Row],[CONCAT4]]="","",_xlfn.IFNA(MATCH(NOTA[[#This Row],[CONCAT4]],[2]!RAW[CONCAT_H],0),FALSE))</f>
        <v/>
      </c>
      <c r="AQ1268" s="39" t="str">
        <f>IF(NOTA[[#This Row],[CONCAT1]]="","",MATCH(NOTA[[#This Row],[CONCAT1]],[3]!db[NB NOTA_C],0))</f>
        <v/>
      </c>
      <c r="AR1268" s="39" t="str">
        <f>IF(NOTA[[#This Row],[QTY/ CTN]]="","",TRUE)</f>
        <v/>
      </c>
      <c r="AS1268" s="39" t="str">
        <f ca="1">IF(NOTA[[#This Row],[ID_H]]="","",IF(NOTA[[#This Row],[Column3]]=TRUE,NOTA[[#This Row],[QTY/ CTN]],INDEX([3]!db[QTY/ CTN],NOTA[[#This Row],[//DB]])))</f>
        <v/>
      </c>
      <c r="AT1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8" s="39" t="str">
        <f ca="1">IF(NOTA[[#This Row],[ID_H]]="","",MATCH(NOTA[[#This Row],[NB NOTA_C_QTY]],[4]!db[NB NOTA_C_QTY+F],0))</f>
        <v/>
      </c>
      <c r="AV1268" s="55" t="str">
        <f ca="1">IF(NOTA[[#This Row],[NB NOTA_C_QTY]]="","",ROW()-2)</f>
        <v/>
      </c>
    </row>
    <row r="1269" spans="1:48" ht="20.100000000000001" customHeight="1" x14ac:dyDescent="0.25">
      <c r="A1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9" s="39" t="str">
        <f>IF(NOTA[[#This Row],[ID_P]]="","",MATCH(NOTA[[#This Row],[ID_P]],[1]!B_MSK[N_ID],0))</f>
        <v/>
      </c>
      <c r="D1269" s="39" t="str">
        <f ca="1">IF(NOTA[[#This Row],[NAMA BARANG]]="","",INDEX(NOTA[ID],MATCH(,INDIRECT(ADDRESS(ROW(NOTA[ID]),COLUMN(NOTA[ID]))&amp;":"&amp;ADDRESS(ROW(),COLUMN(NOTA[ID]))),-1)))</f>
        <v/>
      </c>
      <c r="E1269" s="47"/>
      <c r="H1269" s="48"/>
      <c r="N1269" s="39"/>
      <c r="Q1269" s="43"/>
      <c r="R1269" s="49"/>
      <c r="S1269" s="50"/>
      <c r="U1269" s="51"/>
      <c r="V1269" s="46"/>
      <c r="W1269" s="51" t="str">
        <f>IF(NOTA[[#This Row],[HARGA/ CTN]]="",NOTA[[#This Row],[JUMLAH_H]],NOTA[[#This Row],[HARGA/ CTN]]*IF(NOTA[[#This Row],[C]]="",0,NOTA[[#This Row],[C]]))</f>
        <v/>
      </c>
      <c r="X1269" s="51" t="str">
        <f>IF(NOTA[[#This Row],[JUMLAH]]="","",NOTA[[#This Row],[JUMLAH]]*NOTA[[#This Row],[DISC 1]])</f>
        <v/>
      </c>
      <c r="Y1269" s="51" t="str">
        <f>IF(NOTA[[#This Row],[JUMLAH]]="","",(NOTA[[#This Row],[JUMLAH]]-NOTA[[#This Row],[DISC 1-]])*NOTA[[#This Row],[DISC 2]])</f>
        <v/>
      </c>
      <c r="Z1269" s="51" t="str">
        <f>IF(NOTA[[#This Row],[JUMLAH]]="","",NOTA[[#This Row],[DISC 1-]]+NOTA[[#This Row],[DISC 2-]])</f>
        <v/>
      </c>
      <c r="AA1269" s="51" t="str">
        <f>IF(NOTA[[#This Row],[JUMLAH]]="","",NOTA[[#This Row],[JUMLAH]]-NOTA[[#This Row],[DISC]])</f>
        <v/>
      </c>
      <c r="AB1269" s="51"/>
      <c r="AC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9" s="51" t="str">
        <f>IF(OR(NOTA[[#This Row],[QTY]]="",NOTA[[#This Row],[HARGA SATUAN]]="",),"",NOTA[[#This Row],[QTY]]*NOTA[[#This Row],[HARGA SATUAN]])</f>
        <v/>
      </c>
      <c r="AG1269" s="40" t="str">
        <f ca="1">IF(NOTA[ID_H]="","",INDEX(NOTA[TANGGAL],MATCH(,INDIRECT(ADDRESS(ROW(NOTA[TANGGAL]),COLUMN(NOTA[TANGGAL]))&amp;":"&amp;ADDRESS(ROW(),COLUMN(NOTA[TANGGAL]))),-1)))</f>
        <v/>
      </c>
      <c r="AH1269" s="42" t="str">
        <f ca="1">IF(NOTA[[#This Row],[NAMA BARANG]]="","",INDEX(NOTA[SUPPLIER],MATCH(,INDIRECT(ADDRESS(ROW(NOTA[ID]),COLUMN(NOTA[ID]))&amp;":"&amp;ADDRESS(ROW(),COLUMN(NOTA[ID]))),-1)))</f>
        <v/>
      </c>
      <c r="AI1269" s="42" t="str">
        <f ca="1">IF(NOTA[[#This Row],[ID_H]]="","",IF(NOTA[[#This Row],[FAKTUR]]="",INDIRECT(ADDRESS(ROW()-1,COLUMN())),NOTA[[#This Row],[FAKTUR]]))</f>
        <v/>
      </c>
      <c r="AJ1269" s="39" t="str">
        <f ca="1">IF(NOTA[[#This Row],[ID]]="","",COUNTIF(NOTA[ID_H],NOTA[[#This Row],[ID_H]]))</f>
        <v/>
      </c>
      <c r="AK1269" s="39" t="str">
        <f ca="1">IF(NOTA[[#This Row],[TGL.NOTA]]="",IF(NOTA[[#This Row],[SUPPLIER_H]]="","",AK1268),MONTH(NOTA[[#This Row],[TGL.NOTA]]))</f>
        <v/>
      </c>
      <c r="AL1269" s="39" t="str">
        <f>LOWER(SUBSTITUTE(SUBSTITUTE(SUBSTITUTE(SUBSTITUTE(SUBSTITUTE(SUBSTITUTE(SUBSTITUTE(SUBSTITUTE(SUBSTITUTE(NOTA[NAMA BARANG]," ",),".",""),"-",""),"(",""),")",""),",",""),"/",""),"""",""),"+",""))</f>
        <v/>
      </c>
      <c r="AM1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9" s="39" t="str">
        <f>IF(NOTA[[#This Row],[CONCAT4]]="","",_xlfn.IFNA(MATCH(NOTA[[#This Row],[CONCAT4]],[2]!RAW[CONCAT_H],0),FALSE))</f>
        <v/>
      </c>
      <c r="AQ1269" s="39" t="str">
        <f>IF(NOTA[[#This Row],[CONCAT1]]="","",MATCH(NOTA[[#This Row],[CONCAT1]],[3]!db[NB NOTA_C],0))</f>
        <v/>
      </c>
      <c r="AR1269" s="39" t="str">
        <f>IF(NOTA[[#This Row],[QTY/ CTN]]="","",TRUE)</f>
        <v/>
      </c>
      <c r="AS1269" s="39" t="str">
        <f ca="1">IF(NOTA[[#This Row],[ID_H]]="","",IF(NOTA[[#This Row],[Column3]]=TRUE,NOTA[[#This Row],[QTY/ CTN]],INDEX([3]!db[QTY/ CTN],NOTA[[#This Row],[//DB]])))</f>
        <v/>
      </c>
      <c r="AT1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9" s="39" t="str">
        <f ca="1">IF(NOTA[[#This Row],[ID_H]]="","",MATCH(NOTA[[#This Row],[NB NOTA_C_QTY]],[4]!db[NB NOTA_C_QTY+F],0))</f>
        <v/>
      </c>
      <c r="AV1269" s="55" t="str">
        <f ca="1">IF(NOTA[[#This Row],[NB NOTA_C_QTY]]="","",ROW()-2)</f>
        <v/>
      </c>
    </row>
    <row r="1270" spans="1:48" ht="20.100000000000001" customHeight="1" x14ac:dyDescent="0.25">
      <c r="A1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0" s="39" t="str">
        <f>IF(NOTA[[#This Row],[ID_P]]="","",MATCH(NOTA[[#This Row],[ID_P]],[1]!B_MSK[N_ID],0))</f>
        <v/>
      </c>
      <c r="D1270" s="39" t="str">
        <f ca="1">IF(NOTA[[#This Row],[NAMA BARANG]]="","",INDEX(NOTA[ID],MATCH(,INDIRECT(ADDRESS(ROW(NOTA[ID]),COLUMN(NOTA[ID]))&amp;":"&amp;ADDRESS(ROW(),COLUMN(NOTA[ID]))),-1)))</f>
        <v/>
      </c>
      <c r="E1270" s="47"/>
      <c r="H1270" s="48"/>
      <c r="N1270" s="39"/>
      <c r="Q1270" s="43"/>
      <c r="R1270" s="49"/>
      <c r="S1270" s="50"/>
      <c r="U1270" s="51"/>
      <c r="V1270" s="46"/>
      <c r="W1270" s="51" t="str">
        <f>IF(NOTA[[#This Row],[HARGA/ CTN]]="",NOTA[[#This Row],[JUMLAH_H]],NOTA[[#This Row],[HARGA/ CTN]]*IF(NOTA[[#This Row],[C]]="",0,NOTA[[#This Row],[C]]))</f>
        <v/>
      </c>
      <c r="X1270" s="51" t="str">
        <f>IF(NOTA[[#This Row],[JUMLAH]]="","",NOTA[[#This Row],[JUMLAH]]*NOTA[[#This Row],[DISC 1]])</f>
        <v/>
      </c>
      <c r="Y1270" s="51" t="str">
        <f>IF(NOTA[[#This Row],[JUMLAH]]="","",(NOTA[[#This Row],[JUMLAH]]-NOTA[[#This Row],[DISC 1-]])*NOTA[[#This Row],[DISC 2]])</f>
        <v/>
      </c>
      <c r="Z1270" s="51" t="str">
        <f>IF(NOTA[[#This Row],[JUMLAH]]="","",NOTA[[#This Row],[DISC 1-]]+NOTA[[#This Row],[DISC 2-]])</f>
        <v/>
      </c>
      <c r="AA1270" s="51" t="str">
        <f>IF(NOTA[[#This Row],[JUMLAH]]="","",NOTA[[#This Row],[JUMLAH]]-NOTA[[#This Row],[DISC]])</f>
        <v/>
      </c>
      <c r="AB1270" s="51"/>
      <c r="AC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0" s="51" t="str">
        <f>IF(OR(NOTA[[#This Row],[QTY]]="",NOTA[[#This Row],[HARGA SATUAN]]="",),"",NOTA[[#This Row],[QTY]]*NOTA[[#This Row],[HARGA SATUAN]])</f>
        <v/>
      </c>
      <c r="AG1270" s="40" t="str">
        <f ca="1">IF(NOTA[ID_H]="","",INDEX(NOTA[TANGGAL],MATCH(,INDIRECT(ADDRESS(ROW(NOTA[TANGGAL]),COLUMN(NOTA[TANGGAL]))&amp;":"&amp;ADDRESS(ROW(),COLUMN(NOTA[TANGGAL]))),-1)))</f>
        <v/>
      </c>
      <c r="AH1270" s="42" t="str">
        <f ca="1">IF(NOTA[[#This Row],[NAMA BARANG]]="","",INDEX(NOTA[SUPPLIER],MATCH(,INDIRECT(ADDRESS(ROW(NOTA[ID]),COLUMN(NOTA[ID]))&amp;":"&amp;ADDRESS(ROW(),COLUMN(NOTA[ID]))),-1)))</f>
        <v/>
      </c>
      <c r="AI1270" s="42" t="str">
        <f ca="1">IF(NOTA[[#This Row],[ID_H]]="","",IF(NOTA[[#This Row],[FAKTUR]]="",INDIRECT(ADDRESS(ROW()-1,COLUMN())),NOTA[[#This Row],[FAKTUR]]))</f>
        <v/>
      </c>
      <c r="AJ1270" s="39" t="str">
        <f ca="1">IF(NOTA[[#This Row],[ID]]="","",COUNTIF(NOTA[ID_H],NOTA[[#This Row],[ID_H]]))</f>
        <v/>
      </c>
      <c r="AK1270" s="39" t="str">
        <f ca="1">IF(NOTA[[#This Row],[TGL.NOTA]]="",IF(NOTA[[#This Row],[SUPPLIER_H]]="","",AK1269),MONTH(NOTA[[#This Row],[TGL.NOTA]]))</f>
        <v/>
      </c>
      <c r="AL1270" s="39" t="str">
        <f>LOWER(SUBSTITUTE(SUBSTITUTE(SUBSTITUTE(SUBSTITUTE(SUBSTITUTE(SUBSTITUTE(SUBSTITUTE(SUBSTITUTE(SUBSTITUTE(NOTA[NAMA BARANG]," ",),".",""),"-",""),"(",""),")",""),",",""),"/",""),"""",""),"+",""))</f>
        <v/>
      </c>
      <c r="AM1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0" s="39" t="str">
        <f>IF(NOTA[[#This Row],[CONCAT4]]="","",_xlfn.IFNA(MATCH(NOTA[[#This Row],[CONCAT4]],[2]!RAW[CONCAT_H],0),FALSE))</f>
        <v/>
      </c>
      <c r="AQ1270" s="39" t="str">
        <f>IF(NOTA[[#This Row],[CONCAT1]]="","",MATCH(NOTA[[#This Row],[CONCAT1]],[3]!db[NB NOTA_C],0))</f>
        <v/>
      </c>
      <c r="AR1270" s="39" t="str">
        <f>IF(NOTA[[#This Row],[QTY/ CTN]]="","",TRUE)</f>
        <v/>
      </c>
      <c r="AS1270" s="39" t="str">
        <f ca="1">IF(NOTA[[#This Row],[ID_H]]="","",IF(NOTA[[#This Row],[Column3]]=TRUE,NOTA[[#This Row],[QTY/ CTN]],INDEX([3]!db[QTY/ CTN],NOTA[[#This Row],[//DB]])))</f>
        <v/>
      </c>
      <c r="AT1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0" s="39" t="str">
        <f ca="1">IF(NOTA[[#This Row],[ID_H]]="","",MATCH(NOTA[[#This Row],[NB NOTA_C_QTY]],[4]!db[NB NOTA_C_QTY+F],0))</f>
        <v/>
      </c>
      <c r="AV1270" s="55" t="str">
        <f ca="1">IF(NOTA[[#This Row],[NB NOTA_C_QTY]]="","",ROW()-2)</f>
        <v/>
      </c>
    </row>
    <row r="1271" spans="1:48" ht="20.100000000000001" customHeight="1" x14ac:dyDescent="0.25">
      <c r="A1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1" s="39" t="str">
        <f>IF(NOTA[[#This Row],[ID_P]]="","",MATCH(NOTA[[#This Row],[ID_P]],[1]!B_MSK[N_ID],0))</f>
        <v/>
      </c>
      <c r="D1271" s="39" t="str">
        <f ca="1">IF(NOTA[[#This Row],[NAMA BARANG]]="","",INDEX(NOTA[ID],MATCH(,INDIRECT(ADDRESS(ROW(NOTA[ID]),COLUMN(NOTA[ID]))&amp;":"&amp;ADDRESS(ROW(),COLUMN(NOTA[ID]))),-1)))</f>
        <v/>
      </c>
      <c r="E1271" s="47"/>
      <c r="H1271" s="48"/>
      <c r="N1271" s="39"/>
      <c r="Q1271" s="43"/>
      <c r="R1271" s="49"/>
      <c r="S1271" s="50"/>
      <c r="U1271" s="51"/>
      <c r="V1271" s="46"/>
      <c r="W1271" s="51" t="str">
        <f>IF(NOTA[[#This Row],[HARGA/ CTN]]="",NOTA[[#This Row],[JUMLAH_H]],NOTA[[#This Row],[HARGA/ CTN]]*IF(NOTA[[#This Row],[C]]="",0,NOTA[[#This Row],[C]]))</f>
        <v/>
      </c>
      <c r="X1271" s="51" t="str">
        <f>IF(NOTA[[#This Row],[JUMLAH]]="","",NOTA[[#This Row],[JUMLAH]]*NOTA[[#This Row],[DISC 1]])</f>
        <v/>
      </c>
      <c r="Y1271" s="51" t="str">
        <f>IF(NOTA[[#This Row],[JUMLAH]]="","",(NOTA[[#This Row],[JUMLAH]]-NOTA[[#This Row],[DISC 1-]])*NOTA[[#This Row],[DISC 2]])</f>
        <v/>
      </c>
      <c r="Z1271" s="51" t="str">
        <f>IF(NOTA[[#This Row],[JUMLAH]]="","",NOTA[[#This Row],[DISC 1-]]+NOTA[[#This Row],[DISC 2-]])</f>
        <v/>
      </c>
      <c r="AA1271" s="51" t="str">
        <f>IF(NOTA[[#This Row],[JUMLAH]]="","",NOTA[[#This Row],[JUMLAH]]-NOTA[[#This Row],[DISC]])</f>
        <v/>
      </c>
      <c r="AB1271" s="51"/>
      <c r="AC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1" s="51" t="str">
        <f>IF(OR(NOTA[[#This Row],[QTY]]="",NOTA[[#This Row],[HARGA SATUAN]]="",),"",NOTA[[#This Row],[QTY]]*NOTA[[#This Row],[HARGA SATUAN]])</f>
        <v/>
      </c>
      <c r="AG1271" s="40" t="str">
        <f ca="1">IF(NOTA[ID_H]="","",INDEX(NOTA[TANGGAL],MATCH(,INDIRECT(ADDRESS(ROW(NOTA[TANGGAL]),COLUMN(NOTA[TANGGAL]))&amp;":"&amp;ADDRESS(ROW(),COLUMN(NOTA[TANGGAL]))),-1)))</f>
        <v/>
      </c>
      <c r="AH1271" s="42" t="str">
        <f ca="1">IF(NOTA[[#This Row],[NAMA BARANG]]="","",INDEX(NOTA[SUPPLIER],MATCH(,INDIRECT(ADDRESS(ROW(NOTA[ID]),COLUMN(NOTA[ID]))&amp;":"&amp;ADDRESS(ROW(),COLUMN(NOTA[ID]))),-1)))</f>
        <v/>
      </c>
      <c r="AI1271" s="42" t="str">
        <f ca="1">IF(NOTA[[#This Row],[ID_H]]="","",IF(NOTA[[#This Row],[FAKTUR]]="",INDIRECT(ADDRESS(ROW()-1,COLUMN())),NOTA[[#This Row],[FAKTUR]]))</f>
        <v/>
      </c>
      <c r="AJ1271" s="39" t="str">
        <f ca="1">IF(NOTA[[#This Row],[ID]]="","",COUNTIF(NOTA[ID_H],NOTA[[#This Row],[ID_H]]))</f>
        <v/>
      </c>
      <c r="AK1271" s="39" t="str">
        <f ca="1">IF(NOTA[[#This Row],[TGL.NOTA]]="",IF(NOTA[[#This Row],[SUPPLIER_H]]="","",AK1270),MONTH(NOTA[[#This Row],[TGL.NOTA]]))</f>
        <v/>
      </c>
      <c r="AL1271" s="39" t="str">
        <f>LOWER(SUBSTITUTE(SUBSTITUTE(SUBSTITUTE(SUBSTITUTE(SUBSTITUTE(SUBSTITUTE(SUBSTITUTE(SUBSTITUTE(SUBSTITUTE(NOTA[NAMA BARANG]," ",),".",""),"-",""),"(",""),")",""),",",""),"/",""),"""",""),"+",""))</f>
        <v/>
      </c>
      <c r="AM1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1" s="39" t="str">
        <f>IF(NOTA[[#This Row],[CONCAT4]]="","",_xlfn.IFNA(MATCH(NOTA[[#This Row],[CONCAT4]],[2]!RAW[CONCAT_H],0),FALSE))</f>
        <v/>
      </c>
      <c r="AQ1271" s="39" t="str">
        <f>IF(NOTA[[#This Row],[CONCAT1]]="","",MATCH(NOTA[[#This Row],[CONCAT1]],[3]!db[NB NOTA_C],0))</f>
        <v/>
      </c>
      <c r="AR1271" s="39" t="str">
        <f>IF(NOTA[[#This Row],[QTY/ CTN]]="","",TRUE)</f>
        <v/>
      </c>
      <c r="AS1271" s="39" t="str">
        <f ca="1">IF(NOTA[[#This Row],[ID_H]]="","",IF(NOTA[[#This Row],[Column3]]=TRUE,NOTA[[#This Row],[QTY/ CTN]],INDEX([3]!db[QTY/ CTN],NOTA[[#This Row],[//DB]])))</f>
        <v/>
      </c>
      <c r="AT1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1" s="39" t="str">
        <f ca="1">IF(NOTA[[#This Row],[ID_H]]="","",MATCH(NOTA[[#This Row],[NB NOTA_C_QTY]],[4]!db[NB NOTA_C_QTY+F],0))</f>
        <v/>
      </c>
      <c r="AV1271" s="55" t="str">
        <f ca="1">IF(NOTA[[#This Row],[NB NOTA_C_QTY]]="","",ROW()-2)</f>
        <v/>
      </c>
    </row>
    <row r="1272" spans="1:48" ht="20.100000000000001" customHeight="1" x14ac:dyDescent="0.25">
      <c r="A1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2" s="39" t="str">
        <f>IF(NOTA[[#This Row],[ID_P]]="","",MATCH(NOTA[[#This Row],[ID_P]],[1]!B_MSK[N_ID],0))</f>
        <v/>
      </c>
      <c r="D1272" s="39" t="str">
        <f ca="1">IF(NOTA[[#This Row],[NAMA BARANG]]="","",INDEX(NOTA[ID],MATCH(,INDIRECT(ADDRESS(ROW(NOTA[ID]),COLUMN(NOTA[ID]))&amp;":"&amp;ADDRESS(ROW(),COLUMN(NOTA[ID]))),-1)))</f>
        <v/>
      </c>
      <c r="E1272" s="47"/>
      <c r="H1272" s="48"/>
      <c r="N1272" s="39"/>
      <c r="Q1272" s="43"/>
      <c r="R1272" s="49"/>
      <c r="S1272" s="50"/>
      <c r="U1272" s="51"/>
      <c r="V1272" s="46"/>
      <c r="W1272" s="51" t="str">
        <f>IF(NOTA[[#This Row],[HARGA/ CTN]]="",NOTA[[#This Row],[JUMLAH_H]],NOTA[[#This Row],[HARGA/ CTN]]*IF(NOTA[[#This Row],[C]]="",0,NOTA[[#This Row],[C]]))</f>
        <v/>
      </c>
      <c r="X1272" s="51" t="str">
        <f>IF(NOTA[[#This Row],[JUMLAH]]="","",NOTA[[#This Row],[JUMLAH]]*NOTA[[#This Row],[DISC 1]])</f>
        <v/>
      </c>
      <c r="Y1272" s="51" t="str">
        <f>IF(NOTA[[#This Row],[JUMLAH]]="","",(NOTA[[#This Row],[JUMLAH]]-NOTA[[#This Row],[DISC 1-]])*NOTA[[#This Row],[DISC 2]])</f>
        <v/>
      </c>
      <c r="Z1272" s="51" t="str">
        <f>IF(NOTA[[#This Row],[JUMLAH]]="","",NOTA[[#This Row],[DISC 1-]]+NOTA[[#This Row],[DISC 2-]])</f>
        <v/>
      </c>
      <c r="AA1272" s="51" t="str">
        <f>IF(NOTA[[#This Row],[JUMLAH]]="","",NOTA[[#This Row],[JUMLAH]]-NOTA[[#This Row],[DISC]])</f>
        <v/>
      </c>
      <c r="AB1272" s="51"/>
      <c r="AC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2" s="51" t="str">
        <f>IF(OR(NOTA[[#This Row],[QTY]]="",NOTA[[#This Row],[HARGA SATUAN]]="",),"",NOTA[[#This Row],[QTY]]*NOTA[[#This Row],[HARGA SATUAN]])</f>
        <v/>
      </c>
      <c r="AG1272" s="40" t="str">
        <f ca="1">IF(NOTA[ID_H]="","",INDEX(NOTA[TANGGAL],MATCH(,INDIRECT(ADDRESS(ROW(NOTA[TANGGAL]),COLUMN(NOTA[TANGGAL]))&amp;":"&amp;ADDRESS(ROW(),COLUMN(NOTA[TANGGAL]))),-1)))</f>
        <v/>
      </c>
      <c r="AH1272" s="42" t="str">
        <f ca="1">IF(NOTA[[#This Row],[NAMA BARANG]]="","",INDEX(NOTA[SUPPLIER],MATCH(,INDIRECT(ADDRESS(ROW(NOTA[ID]),COLUMN(NOTA[ID]))&amp;":"&amp;ADDRESS(ROW(),COLUMN(NOTA[ID]))),-1)))</f>
        <v/>
      </c>
      <c r="AI1272" s="42" t="str">
        <f ca="1">IF(NOTA[[#This Row],[ID_H]]="","",IF(NOTA[[#This Row],[FAKTUR]]="",INDIRECT(ADDRESS(ROW()-1,COLUMN())),NOTA[[#This Row],[FAKTUR]]))</f>
        <v/>
      </c>
      <c r="AJ1272" s="39" t="str">
        <f ca="1">IF(NOTA[[#This Row],[ID]]="","",COUNTIF(NOTA[ID_H],NOTA[[#This Row],[ID_H]]))</f>
        <v/>
      </c>
      <c r="AK1272" s="39" t="str">
        <f ca="1">IF(NOTA[[#This Row],[TGL.NOTA]]="",IF(NOTA[[#This Row],[SUPPLIER_H]]="","",AK1271),MONTH(NOTA[[#This Row],[TGL.NOTA]]))</f>
        <v/>
      </c>
      <c r="AL1272" s="39" t="str">
        <f>LOWER(SUBSTITUTE(SUBSTITUTE(SUBSTITUTE(SUBSTITUTE(SUBSTITUTE(SUBSTITUTE(SUBSTITUTE(SUBSTITUTE(SUBSTITUTE(NOTA[NAMA BARANG]," ",),".",""),"-",""),"(",""),")",""),",",""),"/",""),"""",""),"+",""))</f>
        <v/>
      </c>
      <c r="AM1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2" s="39" t="str">
        <f>IF(NOTA[[#This Row],[CONCAT4]]="","",_xlfn.IFNA(MATCH(NOTA[[#This Row],[CONCAT4]],[2]!RAW[CONCAT_H],0),FALSE))</f>
        <v/>
      </c>
      <c r="AQ1272" s="39" t="str">
        <f>IF(NOTA[[#This Row],[CONCAT1]]="","",MATCH(NOTA[[#This Row],[CONCAT1]],[3]!db[NB NOTA_C],0))</f>
        <v/>
      </c>
      <c r="AR1272" s="39" t="str">
        <f>IF(NOTA[[#This Row],[QTY/ CTN]]="","",TRUE)</f>
        <v/>
      </c>
      <c r="AS1272" s="39" t="str">
        <f ca="1">IF(NOTA[[#This Row],[ID_H]]="","",IF(NOTA[[#This Row],[Column3]]=TRUE,NOTA[[#This Row],[QTY/ CTN]],INDEX([3]!db[QTY/ CTN],NOTA[[#This Row],[//DB]])))</f>
        <v/>
      </c>
      <c r="AT1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2" s="39" t="str">
        <f ca="1">IF(NOTA[[#This Row],[ID_H]]="","",MATCH(NOTA[[#This Row],[NB NOTA_C_QTY]],[4]!db[NB NOTA_C_QTY+F],0))</f>
        <v/>
      </c>
      <c r="AV1272" s="55" t="str">
        <f ca="1">IF(NOTA[[#This Row],[NB NOTA_C_QTY]]="","",ROW()-2)</f>
        <v/>
      </c>
    </row>
    <row r="1273" spans="1:48" ht="20.100000000000001" customHeight="1" x14ac:dyDescent="0.25">
      <c r="A1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3" s="39" t="str">
        <f>IF(NOTA[[#This Row],[ID_P]]="","",MATCH(NOTA[[#This Row],[ID_P]],[1]!B_MSK[N_ID],0))</f>
        <v/>
      </c>
      <c r="D1273" s="39" t="str">
        <f ca="1">IF(NOTA[[#This Row],[NAMA BARANG]]="","",INDEX(NOTA[ID],MATCH(,INDIRECT(ADDRESS(ROW(NOTA[ID]),COLUMN(NOTA[ID]))&amp;":"&amp;ADDRESS(ROW(),COLUMN(NOTA[ID]))),-1)))</f>
        <v/>
      </c>
      <c r="E1273" s="47"/>
      <c r="H1273" s="48"/>
      <c r="N1273" s="39"/>
      <c r="Q1273" s="43"/>
      <c r="R1273" s="49"/>
      <c r="S1273" s="50"/>
      <c r="U1273" s="51"/>
      <c r="V1273" s="46"/>
      <c r="W1273" s="51" t="str">
        <f>IF(NOTA[[#This Row],[HARGA/ CTN]]="",NOTA[[#This Row],[JUMLAH_H]],NOTA[[#This Row],[HARGA/ CTN]]*IF(NOTA[[#This Row],[C]]="",0,NOTA[[#This Row],[C]]))</f>
        <v/>
      </c>
      <c r="X1273" s="51" t="str">
        <f>IF(NOTA[[#This Row],[JUMLAH]]="","",NOTA[[#This Row],[JUMLAH]]*NOTA[[#This Row],[DISC 1]])</f>
        <v/>
      </c>
      <c r="Y1273" s="51" t="str">
        <f>IF(NOTA[[#This Row],[JUMLAH]]="","",(NOTA[[#This Row],[JUMLAH]]-NOTA[[#This Row],[DISC 1-]])*NOTA[[#This Row],[DISC 2]])</f>
        <v/>
      </c>
      <c r="Z1273" s="51" t="str">
        <f>IF(NOTA[[#This Row],[JUMLAH]]="","",NOTA[[#This Row],[DISC 1-]]+NOTA[[#This Row],[DISC 2-]])</f>
        <v/>
      </c>
      <c r="AA1273" s="51" t="str">
        <f>IF(NOTA[[#This Row],[JUMLAH]]="","",NOTA[[#This Row],[JUMLAH]]-NOTA[[#This Row],[DISC]])</f>
        <v/>
      </c>
      <c r="AB1273" s="51"/>
      <c r="AC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3" s="51" t="str">
        <f>IF(OR(NOTA[[#This Row],[QTY]]="",NOTA[[#This Row],[HARGA SATUAN]]="",),"",NOTA[[#This Row],[QTY]]*NOTA[[#This Row],[HARGA SATUAN]])</f>
        <v/>
      </c>
      <c r="AG1273" s="40" t="str">
        <f ca="1">IF(NOTA[ID_H]="","",INDEX(NOTA[TANGGAL],MATCH(,INDIRECT(ADDRESS(ROW(NOTA[TANGGAL]),COLUMN(NOTA[TANGGAL]))&amp;":"&amp;ADDRESS(ROW(),COLUMN(NOTA[TANGGAL]))),-1)))</f>
        <v/>
      </c>
      <c r="AH1273" s="42" t="str">
        <f ca="1">IF(NOTA[[#This Row],[NAMA BARANG]]="","",INDEX(NOTA[SUPPLIER],MATCH(,INDIRECT(ADDRESS(ROW(NOTA[ID]),COLUMN(NOTA[ID]))&amp;":"&amp;ADDRESS(ROW(),COLUMN(NOTA[ID]))),-1)))</f>
        <v/>
      </c>
      <c r="AI1273" s="42" t="str">
        <f ca="1">IF(NOTA[[#This Row],[ID_H]]="","",IF(NOTA[[#This Row],[FAKTUR]]="",INDIRECT(ADDRESS(ROW()-1,COLUMN())),NOTA[[#This Row],[FAKTUR]]))</f>
        <v/>
      </c>
      <c r="AJ1273" s="39" t="str">
        <f ca="1">IF(NOTA[[#This Row],[ID]]="","",COUNTIF(NOTA[ID_H],NOTA[[#This Row],[ID_H]]))</f>
        <v/>
      </c>
      <c r="AK1273" s="39" t="str">
        <f ca="1">IF(NOTA[[#This Row],[TGL.NOTA]]="",IF(NOTA[[#This Row],[SUPPLIER_H]]="","",AK1272),MONTH(NOTA[[#This Row],[TGL.NOTA]]))</f>
        <v/>
      </c>
      <c r="AL1273" s="39" t="str">
        <f>LOWER(SUBSTITUTE(SUBSTITUTE(SUBSTITUTE(SUBSTITUTE(SUBSTITUTE(SUBSTITUTE(SUBSTITUTE(SUBSTITUTE(SUBSTITUTE(NOTA[NAMA BARANG]," ",),".",""),"-",""),"(",""),")",""),",",""),"/",""),"""",""),"+",""))</f>
        <v/>
      </c>
      <c r="AM1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3" s="39" t="str">
        <f>IF(NOTA[[#This Row],[CONCAT4]]="","",_xlfn.IFNA(MATCH(NOTA[[#This Row],[CONCAT4]],[2]!RAW[CONCAT_H],0),FALSE))</f>
        <v/>
      </c>
      <c r="AQ1273" s="39" t="str">
        <f>IF(NOTA[[#This Row],[CONCAT1]]="","",MATCH(NOTA[[#This Row],[CONCAT1]],[3]!db[NB NOTA_C],0))</f>
        <v/>
      </c>
      <c r="AR1273" s="39" t="str">
        <f>IF(NOTA[[#This Row],[QTY/ CTN]]="","",TRUE)</f>
        <v/>
      </c>
      <c r="AS1273" s="39" t="str">
        <f ca="1">IF(NOTA[[#This Row],[ID_H]]="","",IF(NOTA[[#This Row],[Column3]]=TRUE,NOTA[[#This Row],[QTY/ CTN]],INDEX([3]!db[QTY/ CTN],NOTA[[#This Row],[//DB]])))</f>
        <v/>
      </c>
      <c r="AT1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3" s="39" t="str">
        <f ca="1">IF(NOTA[[#This Row],[ID_H]]="","",MATCH(NOTA[[#This Row],[NB NOTA_C_QTY]],[4]!db[NB NOTA_C_QTY+F],0))</f>
        <v/>
      </c>
      <c r="AV1273" s="55" t="str">
        <f ca="1">IF(NOTA[[#This Row],[NB NOTA_C_QTY]]="","",ROW()-2)</f>
        <v/>
      </c>
    </row>
    <row r="1274" spans="1:48" ht="20.100000000000001" customHeight="1" x14ac:dyDescent="0.25">
      <c r="A1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4" s="39" t="str">
        <f>IF(NOTA[[#This Row],[ID_P]]="","",MATCH(NOTA[[#This Row],[ID_P]],[1]!B_MSK[N_ID],0))</f>
        <v/>
      </c>
      <c r="D1274" s="39" t="str">
        <f ca="1">IF(NOTA[[#This Row],[NAMA BARANG]]="","",INDEX(NOTA[ID],MATCH(,INDIRECT(ADDRESS(ROW(NOTA[ID]),COLUMN(NOTA[ID]))&amp;":"&amp;ADDRESS(ROW(),COLUMN(NOTA[ID]))),-1)))</f>
        <v/>
      </c>
      <c r="E1274" s="47"/>
      <c r="H1274" s="48"/>
      <c r="N1274" s="39"/>
      <c r="Q1274" s="43"/>
      <c r="R1274" s="49"/>
      <c r="S1274" s="50"/>
      <c r="U1274" s="51"/>
      <c r="V1274" s="46"/>
      <c r="W1274" s="51" t="str">
        <f>IF(NOTA[[#This Row],[HARGA/ CTN]]="",NOTA[[#This Row],[JUMLAH_H]],NOTA[[#This Row],[HARGA/ CTN]]*IF(NOTA[[#This Row],[C]]="",0,NOTA[[#This Row],[C]]))</f>
        <v/>
      </c>
      <c r="X1274" s="51" t="str">
        <f>IF(NOTA[[#This Row],[JUMLAH]]="","",NOTA[[#This Row],[JUMLAH]]*NOTA[[#This Row],[DISC 1]])</f>
        <v/>
      </c>
      <c r="Y1274" s="51" t="str">
        <f>IF(NOTA[[#This Row],[JUMLAH]]="","",(NOTA[[#This Row],[JUMLAH]]-NOTA[[#This Row],[DISC 1-]])*NOTA[[#This Row],[DISC 2]])</f>
        <v/>
      </c>
      <c r="Z1274" s="51" t="str">
        <f>IF(NOTA[[#This Row],[JUMLAH]]="","",NOTA[[#This Row],[DISC 1-]]+NOTA[[#This Row],[DISC 2-]])</f>
        <v/>
      </c>
      <c r="AA1274" s="51" t="str">
        <f>IF(NOTA[[#This Row],[JUMLAH]]="","",NOTA[[#This Row],[JUMLAH]]-NOTA[[#This Row],[DISC]])</f>
        <v/>
      </c>
      <c r="AB1274" s="51"/>
      <c r="AC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4" s="51" t="str">
        <f>IF(OR(NOTA[[#This Row],[QTY]]="",NOTA[[#This Row],[HARGA SATUAN]]="",),"",NOTA[[#This Row],[QTY]]*NOTA[[#This Row],[HARGA SATUAN]])</f>
        <v/>
      </c>
      <c r="AG1274" s="40" t="str">
        <f ca="1">IF(NOTA[ID_H]="","",INDEX(NOTA[TANGGAL],MATCH(,INDIRECT(ADDRESS(ROW(NOTA[TANGGAL]),COLUMN(NOTA[TANGGAL]))&amp;":"&amp;ADDRESS(ROW(),COLUMN(NOTA[TANGGAL]))),-1)))</f>
        <v/>
      </c>
      <c r="AH1274" s="42" t="str">
        <f ca="1">IF(NOTA[[#This Row],[NAMA BARANG]]="","",INDEX(NOTA[SUPPLIER],MATCH(,INDIRECT(ADDRESS(ROW(NOTA[ID]),COLUMN(NOTA[ID]))&amp;":"&amp;ADDRESS(ROW(),COLUMN(NOTA[ID]))),-1)))</f>
        <v/>
      </c>
      <c r="AI1274" s="42" t="str">
        <f ca="1">IF(NOTA[[#This Row],[ID_H]]="","",IF(NOTA[[#This Row],[FAKTUR]]="",INDIRECT(ADDRESS(ROW()-1,COLUMN())),NOTA[[#This Row],[FAKTUR]]))</f>
        <v/>
      </c>
      <c r="AJ1274" s="39" t="str">
        <f ca="1">IF(NOTA[[#This Row],[ID]]="","",COUNTIF(NOTA[ID_H],NOTA[[#This Row],[ID_H]]))</f>
        <v/>
      </c>
      <c r="AK1274" s="39" t="str">
        <f ca="1">IF(NOTA[[#This Row],[TGL.NOTA]]="",IF(NOTA[[#This Row],[SUPPLIER_H]]="","",AK1273),MONTH(NOTA[[#This Row],[TGL.NOTA]]))</f>
        <v/>
      </c>
      <c r="AL1274" s="39" t="str">
        <f>LOWER(SUBSTITUTE(SUBSTITUTE(SUBSTITUTE(SUBSTITUTE(SUBSTITUTE(SUBSTITUTE(SUBSTITUTE(SUBSTITUTE(SUBSTITUTE(NOTA[NAMA BARANG]," ",),".",""),"-",""),"(",""),")",""),",",""),"/",""),"""",""),"+",""))</f>
        <v/>
      </c>
      <c r="AM1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4" s="39" t="str">
        <f>IF(NOTA[[#This Row],[CONCAT4]]="","",_xlfn.IFNA(MATCH(NOTA[[#This Row],[CONCAT4]],[2]!RAW[CONCAT_H],0),FALSE))</f>
        <v/>
      </c>
      <c r="AQ1274" s="39" t="str">
        <f>IF(NOTA[[#This Row],[CONCAT1]]="","",MATCH(NOTA[[#This Row],[CONCAT1]],[3]!db[NB NOTA_C],0))</f>
        <v/>
      </c>
      <c r="AR1274" s="39" t="str">
        <f>IF(NOTA[[#This Row],[QTY/ CTN]]="","",TRUE)</f>
        <v/>
      </c>
      <c r="AS1274" s="39" t="str">
        <f ca="1">IF(NOTA[[#This Row],[ID_H]]="","",IF(NOTA[[#This Row],[Column3]]=TRUE,NOTA[[#This Row],[QTY/ CTN]],INDEX([3]!db[QTY/ CTN],NOTA[[#This Row],[//DB]])))</f>
        <v/>
      </c>
      <c r="AT1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4" s="39" t="str">
        <f ca="1">IF(NOTA[[#This Row],[ID_H]]="","",MATCH(NOTA[[#This Row],[NB NOTA_C_QTY]],[4]!db[NB NOTA_C_QTY+F],0))</f>
        <v/>
      </c>
      <c r="AV127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B3:B28">
    <cfRule type="duplicateValues" dxfId="261" priority="1629"/>
  </conditionalFormatting>
  <conditionalFormatting sqref="AP3:AP28">
    <cfRule type="duplicateValues" dxfId="260" priority="1630"/>
  </conditionalFormatting>
  <conditionalFormatting sqref="H248:H281 H283:H407 H3:H18 H20:H246">
    <cfRule type="duplicateValues" dxfId="259" priority="1645"/>
  </conditionalFormatting>
  <conditionalFormatting sqref="H248:H281 H283:H634 H1:H18 H20:H246 H636:H1048576">
    <cfRule type="duplicateValues" dxfId="258" priority="1685"/>
  </conditionalFormatting>
  <conditionalFormatting sqref="AO3:AO1274">
    <cfRule type="duplicateValues" dxfId="257" priority="1709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73" sqref="F73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Row],[ID]],[5]!Table1[ID],0)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Row],[ID]],[5]!Table1[ID],0)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Row],[ID]],[5]!Table1[ID],0)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Row],[ID]],[5]!Table1[ID],0)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Row],[ID]],[5]!Table1[ID],0)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Row],[ID]],[5]!Table1[ID],0)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Row],[ID]],[5]!Table1[ID],0)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Row],[ID]],[5]!Table1[ID],0)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Row],[ID]],[5]!Table1[ID],0)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Row],[ID]],[5]!Table1[ID],0)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Row],[ID]],[5]!Table1[ID],0)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Row],[ID]],[5]!Table1[ID],0)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Row],[ID]],[5]!Table1[ID],0)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Row],[ID]],[5]!Table1[ID],0)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Row],[ID]],[5]!Table1[ID],0)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Row],[ID]],[5]!Table1[ID],0)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Row],[ID]],[5]!Table1[ID],0)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Row],[ID]],[5]!Table1[ID],0)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Row],[ID]],[5]!Table1[ID],0)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Row],[ID]],[5]!Table1[ID],0)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Row],[ID]],[5]!Table1[ID],0)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Row],[ID]],[5]!Table1[ID],0)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Row],[ID]],[5]!Table1[ID],0)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Row],[ID]],[5]!Table1[ID],0)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Row],[ID]],[5]!Table1[ID],0)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Row],[ID]],[5]!Table1[ID],0)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Row],[ID]],[5]!Table1[ID],0)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Row],[ID]],[5]!Table1[ID],0)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Row],[ID]],[5]!Table1[ID],0)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Row],[ID]],[5]!Table1[ID],0)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Row],[ID]],[5]!Table1[ID],0)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Row],[ID]],[5]!Table1[ID],0)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Row],[ID]],[5]!Table1[ID],0)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Row],[ID]],[5]!Table1[ID],0)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Row],[ID]],[5]!Table1[ID],0)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Row],[ID]],[5]!Table1[ID],0)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Row],[ID]],[5]!Table1[ID],0)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PAR_1507_018-2</v>
      </c>
      <c r="D39" s="19" t="e">
        <f ca="1">MATCH(PAJAK[[#This Row],[ID]],[5]!Table1[ID],0)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 / UTN-018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Row],[ID]],[5]!Table1[ID],0)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Row],[ID]],[5]!Table1[ID],0)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Row],[ID]],[5]!Table1[ID],0)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Row],[ID]],[5]!Table1[ID],0)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Row],[ID]],[5]!Table1[ID],0)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Row],[ID]],[5]!Table1[ID],0)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PAR_2107_020-2</v>
      </c>
      <c r="D46" s="15" t="e">
        <f ca="1">MATCH(PAJAK[[#This Row],[ID]],[5]!Table1[ID],0)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 / UTN-020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Row],[ID]],[5]!Table1[ID],0)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PAR_2007_019-1</v>
      </c>
      <c r="D48" s="15" t="e">
        <f ca="1">MATCH(PAJAK[[#This Row],[ID]],[5]!Table1[ID],0)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 / UTN-019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Row],[ID]],[5]!Table1[ID],0)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Row],[ID]],[5]!Table1[ID],0)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Row],[ID]],[5]!Table1[ID],0)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Row],[ID]],[5]!Table1[ID],0)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Row],[ID]],[5]!Table1[ID],0)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Row],[ID]],[5]!Table1[ID],0)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Row],[ID]],[5]!Table1[ID],0)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Row],[ID]],[5]!Table1[ID],0)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Row],[ID]],[5]!Table1[ID],0)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Row],[ID]],[5]!Table1[ID],0)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Row],[ID]],[5]!Table1[ID],0)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Row],[ID]],[5]!Table1[ID],0)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Row],[ID]],[5]!Table1[ID],0)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Row],[ID]],[5]!Table1[ID],0)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Row],[ID]],[5]!Table1[ID],0)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Row],[ID]],[5]!Table1[ID],0)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Row],[ID]],[5]!Table1[ID],0)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Row],[ID]],[5]!Table1[ID],0)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Row],[ID]],[5]!Table1[ID],0)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42326400</v>
      </c>
      <c r="L67" s="24">
        <f ca="1">IF(PAJAK[[#This Row],[//]]="","",SUMIF(NOTA[ID_H],PAJAK[[#This Row],[ID]],NOTA[DISC]))</f>
        <v>7142580</v>
      </c>
      <c r="M67" s="24">
        <f ca="1">PAJAK[[#This Row],[SUB TOTAL]]-PAJAK[[#This Row],[DISKON]]</f>
        <v>35183820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31697135.135135133</v>
      </c>
      <c r="P67" s="24">
        <f ca="1">PAJAK[[#This Row],[DPP]]*PAJAK[[#This Row],[PPN]]</f>
        <v>3486684.8648648649</v>
      </c>
      <c r="Q67" s="24">
        <f ca="1">PAJAK[[#This Row],[DPP]]+PAJAK[[#This Row],[PPN 11%]]</f>
        <v>35183820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Row],[ID]],[5]!Table1[ID],0)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Row],[ID]],[5]!Table1[ID],0)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Row],[ID]],[5]!Table1[ID],0)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Row],[ID]],[5]!Table1[ID],0)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Row],[ID]],[5]!Table1[ID],0)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Row],[ID]],[5]!Table1[ID],0)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Row],[ID]],[5]!Table1[ID],0)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824</v>
      </c>
      <c r="B75" s="21">
        <f ca="1">HYPERLINK("[NOTA_.XLSX]NOTA!c"&amp;PAJAK[[#This Row],[//]],IF(PAJAK[[#This Row],[//]]="","",INDEX(INDIRECT("NOTA["&amp;PAJAK[#Headers]&amp;"]"),PAJAK[[#This Row],[//]]-2)))</f>
        <v>157</v>
      </c>
      <c r="C75" s="19" t="str">
        <f ca="1">IF(PAJAK[[#This Row],[//]]="","",INDEX(INDIRECT("NOTA["&amp;PAJAK[#Headers]&amp;"]"),PAJAK[[#This Row],[//]]-2))</f>
        <v>ATA_3107_224-7</v>
      </c>
      <c r="D75" s="19" t="e">
        <f ca="1">MATCH(PAJAK[[#This Row],[ID]],[5]!Table1[ID],0)</f>
        <v>#REF!</v>
      </c>
      <c r="E75" s="20">
        <f ca="1">IF(PAJAK[[#This Row],[ID]]="","",COUNTIF(NOTA[ID_H],PAJAK[[#This Row],[ID]]))</f>
        <v>7</v>
      </c>
      <c r="F75" s="15" t="str">
        <f ca="1">IF(PAJAK[[#This Row],[//]]="","",INDEX(CONV[2],MATCH(INDEX(INDIRECT("NOTA["&amp;PAJAK[#Headers]&amp;"]"),PAJAK[[#This Row],[//]]-2),CONV[1],0),0))</f>
        <v>PT ATALI MAKMUR</v>
      </c>
      <c r="G75" s="17">
        <f ca="1">IF(PAJAK[[#This Row],[//]]="","",INDEX(NOTA[TGL_H],PAJAK[[#This Row],[//]]-2))</f>
        <v>45138</v>
      </c>
      <c r="H75" s="17">
        <f ca="1">IF(PAJAK[[#This Row],[//]]="","",INDEX(INDIRECT("NOTA["&amp;PAJAK[#Headers]&amp;"]"),PAJAK[[#This Row],[//]]-2))</f>
        <v>45134</v>
      </c>
      <c r="I75" s="16" t="str">
        <f ca="1">IF(PAJAK[[#This Row],[//]]="","",INDEX(INDIRECT("NOTA["&amp;PAJAK[#Headers]&amp;"]"),PAJAK[[#This Row],[//]]-2))</f>
        <v>SA230713224</v>
      </c>
      <c r="J75" s="15" t="str">
        <f ca="1">IF(OR(PAJAK[[#This Row],[//]]="",INDEX(INDIRECT("NOTA["&amp;PAJAK[#Headers]&amp;"]"),PAJAK[[#This Row],[//]]-2)=""),"",INDEX(INDIRECT("NOTA["&amp;PAJAK[#Headers]&amp;"]"),PAJAK[[#This Row],[//]]-2))</f>
        <v/>
      </c>
      <c r="K75" s="24">
        <f ca="1">IF(PAJAK[[#This Row],[//]]="","",SUMIF(NOTA[ID_H],PAJAK[[#This Row],[ID]],NOTA[JUMLAH]))</f>
        <v>21633600</v>
      </c>
      <c r="L75" s="24">
        <f ca="1">IF(PAJAK[[#This Row],[//]]="","",SUMIF(NOTA[ID_H],PAJAK[[#This Row],[ID]],NOTA[DISC]))</f>
        <v>3650670</v>
      </c>
      <c r="M75" s="24">
        <f ca="1">PAJAK[[#This Row],[SUB TOTAL]]-PAJAK[[#This Row],[DISKON]]</f>
        <v>17982930</v>
      </c>
      <c r="N75" s="24">
        <f ca="1">IF(PAJAK[[#This Row],[//]]="","",INDEX(INDIRECT("NOTA["&amp;PAJAK[#Headers]&amp;"]"),PAJAK[[#This Row],[//]]-2+PAJAK[[#This Row],[QB]]-1))</f>
        <v>0</v>
      </c>
      <c r="O75" s="24">
        <f ca="1">(PAJAK[[#This Row],[SUB T-DISC]]-PAJAK[[#This Row],[DISC DLL]])/111%</f>
        <v>16200837.837837836</v>
      </c>
      <c r="P75" s="24">
        <f ca="1">PAJAK[[#This Row],[DPP]]*PAJAK[[#This Row],[PPN]]</f>
        <v>1782092.1621621619</v>
      </c>
      <c r="Q75" s="24">
        <f ca="1">PAJAK[[#This Row],[DPP]]+PAJAK[[#This Row],[PPN 11%]]</f>
        <v>17982929.999999996</v>
      </c>
      <c r="R75" s="18" t="str">
        <f ca="1">IF(ISNUMBER(PAJAK[[#This Row],[//]]),PPN,"")</f>
        <v>11%</v>
      </c>
    </row>
    <row r="76" spans="1:23" x14ac:dyDescent="0.25">
      <c r="A76" s="19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832</v>
      </c>
      <c r="B76" s="21">
        <f ca="1">HYPERLINK("[NOTA_.XLSX]NOTA!c"&amp;PAJAK[[#This Row],[//]],IF(PAJAK[[#This Row],[//]]="","",INDEX(INDIRECT("NOTA["&amp;PAJAK[#Headers]&amp;"]"),PAJAK[[#This Row],[//]]-2)))</f>
        <v>158</v>
      </c>
      <c r="C76" s="19" t="str">
        <f ca="1">IF(PAJAK[[#This Row],[//]]="","",INDEX(INDIRECT("NOTA["&amp;PAJAK[#Headers]&amp;"]"),PAJAK[[#This Row],[//]]-2))</f>
        <v>ATA_0108_282-1</v>
      </c>
      <c r="D76" s="19" t="e">
        <f ca="1">MATCH(PAJAK[[#This Row],[ID]],[5]!Table1[ID],0)</f>
        <v>#REF!</v>
      </c>
      <c r="E76" s="20">
        <f ca="1">IF(PAJAK[[#This Row],[ID]]="","",COUNTIF(NOTA[ID_H],PAJAK[[#This Row],[ID]]))</f>
        <v>1</v>
      </c>
      <c r="F76" s="15" t="str">
        <f ca="1">IF(PAJAK[[#This Row],[//]]="","",INDEX(CONV[2],MATCH(INDEX(INDIRECT("NOTA["&amp;PAJAK[#Headers]&amp;"]"),PAJAK[[#This Row],[//]]-2),CONV[1],0),0))</f>
        <v>PT ATALI MAKMUR</v>
      </c>
      <c r="G76" s="17">
        <f ca="1">IF(PAJAK[[#This Row],[//]]="","",INDEX(NOTA[TGL_H],PAJAK[[#This Row],[//]]-2))</f>
        <v>45139</v>
      </c>
      <c r="H76" s="17">
        <f ca="1">IF(PAJAK[[#This Row],[//]]="","",INDEX(INDIRECT("NOTA["&amp;PAJAK[#Headers]&amp;"]"),PAJAK[[#This Row],[//]]-2))</f>
        <v>45135</v>
      </c>
      <c r="I76" s="16" t="str">
        <f ca="1">IF(PAJAK[[#This Row],[//]]="","",INDEX(INDIRECT("NOTA["&amp;PAJAK[#Headers]&amp;"]"),PAJAK[[#This Row],[//]]-2))</f>
        <v>SA230713282</v>
      </c>
      <c r="J76" s="15" t="str">
        <f ca="1">IF(OR(PAJAK[[#This Row],[//]]="",INDEX(INDIRECT("NOTA["&amp;PAJAK[#Headers]&amp;"]"),PAJAK[[#This Row],[//]]-2)=""),"",INDEX(INDIRECT("NOTA["&amp;PAJAK[#Headers]&amp;"]"),PAJAK[[#This Row],[//]]-2))</f>
        <v/>
      </c>
      <c r="K76" s="24">
        <f ca="1">IF(PAJAK[[#This Row],[//]]="","",SUMIF(NOTA[ID_H],PAJAK[[#This Row],[ID]],NOTA[JUMLAH]))</f>
        <v>3096000</v>
      </c>
      <c r="L76" s="24">
        <f ca="1">IF(PAJAK[[#This Row],[//]]="","",SUMIF(NOTA[ID_H],PAJAK[[#This Row],[ID]],NOTA[DISC]))</f>
        <v>522450</v>
      </c>
      <c r="M76" s="24">
        <f ca="1">PAJAK[[#This Row],[SUB TOTAL]]-PAJAK[[#This Row],[DISKON]]</f>
        <v>2573550</v>
      </c>
      <c r="N76" s="24">
        <f ca="1">IF(PAJAK[[#This Row],[//]]="","",INDEX(INDIRECT("NOTA["&amp;PAJAK[#Headers]&amp;"]"),PAJAK[[#This Row],[//]]-2+PAJAK[[#This Row],[QB]]-1))</f>
        <v>0</v>
      </c>
      <c r="O76" s="24">
        <f ca="1">(PAJAK[[#This Row],[SUB T-DISC]]-PAJAK[[#This Row],[DISC DLL]])/111%</f>
        <v>2318513.5135135134</v>
      </c>
      <c r="P76" s="24">
        <f ca="1">PAJAK[[#This Row],[DPP]]*PAJAK[[#This Row],[PPN]]</f>
        <v>255036.48648648648</v>
      </c>
      <c r="Q76" s="24">
        <f ca="1">PAJAK[[#This Row],[DPP]]+PAJAK[[#This Row],[PPN 11%]]</f>
        <v>2573550</v>
      </c>
      <c r="R76" s="18" t="str">
        <f ca="1">IF(ISNUMBER(PAJAK[[#This Row],[//]]),PPN,"")</f>
        <v>11%</v>
      </c>
    </row>
    <row r="77" spans="1:23" x14ac:dyDescent="0.25">
      <c r="A77" s="1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834</v>
      </c>
      <c r="B77" s="21">
        <f ca="1">HYPERLINK("[NOTA_.XLSX]NOTA!c"&amp;PAJAK[[#This Row],[//]],IF(PAJAK[[#This Row],[//]]="","",INDEX(INDIRECT("NOTA["&amp;PAJAK[#Headers]&amp;"]"),PAJAK[[#This Row],[//]]-2)))</f>
        <v>159</v>
      </c>
      <c r="C77" s="19" t="str">
        <f ca="1">IF(PAJAK[[#This Row],[//]]="","",INDEX(INDIRECT("NOTA["&amp;PAJAK[#Headers]&amp;"]"),PAJAK[[#This Row],[//]]-2))</f>
        <v>ATA_0108_352-1</v>
      </c>
      <c r="D77" s="19" t="e">
        <f ca="1">MATCH(PAJAK[[#This Row],[ID]],[5]!Table1[ID],0)</f>
        <v>#REF!</v>
      </c>
      <c r="E77" s="20">
        <f ca="1">IF(PAJAK[[#This Row],[ID]]="","",COUNTIF(NOTA[ID_H],PAJAK[[#This Row],[ID]]))</f>
        <v>1</v>
      </c>
      <c r="F77" s="15" t="str">
        <f ca="1">IF(PAJAK[[#This Row],[//]]="","",INDEX(CONV[2],MATCH(INDEX(INDIRECT("NOTA["&amp;PAJAK[#Headers]&amp;"]"),PAJAK[[#This Row],[//]]-2),CONV[1],0),0))</f>
        <v>PT ATALI MAKMUR</v>
      </c>
      <c r="G77" s="17">
        <f ca="1">IF(PAJAK[[#This Row],[//]]="","",INDEX(NOTA[TGL_H],PAJAK[[#This Row],[//]]-2))</f>
        <v>45139</v>
      </c>
      <c r="H77" s="17">
        <f ca="1">IF(PAJAK[[#This Row],[//]]="","",INDEX(INDIRECT("NOTA["&amp;PAJAK[#Headers]&amp;"]"),PAJAK[[#This Row],[//]]-2))</f>
        <v>45136</v>
      </c>
      <c r="I77" s="16" t="str">
        <f ca="1">IF(PAJAK[[#This Row],[//]]="","",INDEX(INDIRECT("NOTA["&amp;PAJAK[#Headers]&amp;"]"),PAJAK[[#This Row],[//]]-2))</f>
        <v>SA230713352</v>
      </c>
      <c r="J77" s="15" t="str">
        <f ca="1">IF(OR(PAJAK[[#This Row],[//]]="",INDEX(INDIRECT("NOTA["&amp;PAJAK[#Headers]&amp;"]"),PAJAK[[#This Row],[//]]-2)=""),"",INDEX(INDIRECT("NOTA["&amp;PAJAK[#Headers]&amp;"]"),PAJAK[[#This Row],[//]]-2))</f>
        <v/>
      </c>
      <c r="K77" s="24">
        <f ca="1">IF(PAJAK[[#This Row],[//]]="","",SUMIF(NOTA[ID_H],PAJAK[[#This Row],[ID]],NOTA[JUMLAH]))</f>
        <v>9072000</v>
      </c>
      <c r="L77" s="24">
        <f ca="1">IF(PAJAK[[#This Row],[//]]="","",SUMIF(NOTA[ID_H],PAJAK[[#This Row],[ID]],NOTA[DISC]))</f>
        <v>1530900</v>
      </c>
      <c r="M77" s="24">
        <f ca="1">PAJAK[[#This Row],[SUB TOTAL]]-PAJAK[[#This Row],[DISKON]]</f>
        <v>7541100</v>
      </c>
      <c r="N77" s="24">
        <f ca="1">IF(PAJAK[[#This Row],[//]]="","",INDEX(INDIRECT("NOTA["&amp;PAJAK[#Headers]&amp;"]"),PAJAK[[#This Row],[//]]-2+PAJAK[[#This Row],[QB]]-1))</f>
        <v>0</v>
      </c>
      <c r="O77" s="24">
        <f ca="1">(PAJAK[[#This Row],[SUB T-DISC]]-PAJAK[[#This Row],[DISC DLL]])/111%</f>
        <v>6793783.7837837832</v>
      </c>
      <c r="P77" s="24">
        <f ca="1">PAJAK[[#This Row],[DPP]]*PAJAK[[#This Row],[PPN]]</f>
        <v>747316.21621621621</v>
      </c>
      <c r="Q77" s="24">
        <f ca="1">PAJAK[[#This Row],[DPP]]+PAJAK[[#This Row],[PPN 11%]]</f>
        <v>7541099.9999999991</v>
      </c>
      <c r="R77" s="18" t="str">
        <f ca="1">IF(ISNUMBER(PAJAK[[#This Row],[//]]),PPN,"")</f>
        <v>11%</v>
      </c>
    </row>
    <row r="78" spans="1:23" x14ac:dyDescent="0.25">
      <c r="A78" s="2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845</v>
      </c>
      <c r="B78" s="28">
        <f ca="1">HYPERLINK("[NOTA_.XLSX]NOTA!c"&amp;PAJAK[[#This Row],[//]],IF(PAJAK[[#This Row],[//]]="","",INDEX(INDIRECT("NOTA["&amp;PAJAK[#Headers]&amp;"]"),PAJAK[[#This Row],[//]]-2)))</f>
        <v>164</v>
      </c>
      <c r="C78" s="28" t="str">
        <f ca="1">IF(PAJAK[[#This Row],[//]]="","",INDEX(INDIRECT("NOTA["&amp;PAJAK[#Headers]&amp;"]"),PAJAK[[#This Row],[//]]-2))</f>
        <v>ATA_0408_405-9</v>
      </c>
      <c r="D78" s="28" t="e">
        <f ca="1">MATCH(PAJAK[[#This Row],[ID]],[5]!Table1[ID],0)</f>
        <v>#REF!</v>
      </c>
      <c r="E78" s="29">
        <f ca="1">IF(PAJAK[[#This Row],[ID]]="","",COUNTIF(NOTA[ID_H],PAJAK[[#This Row],[ID]]))</f>
        <v>9</v>
      </c>
      <c r="F78" s="28" t="str">
        <f ca="1">IF(PAJAK[[#This Row],[//]]="","",INDEX(CONV[2],MATCH(INDEX(INDIRECT("NOTA["&amp;PAJAK[#Headers]&amp;"]"),PAJAK[[#This Row],[//]]-2),CONV[1],0),0))</f>
        <v>PT ATALI MAKMUR</v>
      </c>
      <c r="G78" s="30">
        <f ca="1">IF(PAJAK[[#This Row],[//]]="","",INDEX(NOTA[TGL_H],PAJAK[[#This Row],[//]]-2))</f>
        <v>45142</v>
      </c>
      <c r="H78" s="30">
        <f ca="1">IF(PAJAK[[#This Row],[//]]="","",INDEX(INDIRECT("NOTA["&amp;PAJAK[#Headers]&amp;"]"),PAJAK[[#This Row],[//]]-2))</f>
        <v>45138</v>
      </c>
      <c r="I78" s="29" t="str">
        <f ca="1">IF(PAJAK[[#This Row],[//]]="","",INDEX(INDIRECT("NOTA["&amp;PAJAK[#Headers]&amp;"]"),PAJAK[[#This Row],[//]]-2))</f>
        <v>SA230713405</v>
      </c>
      <c r="J78" s="28" t="str">
        <f ca="1">IF(OR(PAJAK[[#This Row],[//]]="",INDEX(INDIRECT("NOTA["&amp;PAJAK[#Headers]&amp;"]"),PAJAK[[#This Row],[//]]-2)=""),"",INDEX(INDIRECT("NOTA["&amp;PAJAK[#Headers]&amp;"]"),PAJAK[[#This Row],[//]]-2))</f>
        <v/>
      </c>
      <c r="K78" s="34">
        <f ca="1">IF(PAJAK[[#This Row],[//]]="","",SUMIF(NOTA[ID_H],PAJAK[[#This Row],[ID]],NOTA[JUMLAH]))</f>
        <v>24681600</v>
      </c>
      <c r="L78" s="34">
        <f ca="1">IF(PAJAK[[#This Row],[//]]="","",SUMIF(NOTA[ID_H],PAJAK[[#This Row],[ID]],NOTA[DISC]))</f>
        <v>4165020</v>
      </c>
      <c r="M78" s="34">
        <f ca="1">PAJAK[[#This Row],[SUB TOTAL]]-PAJAK[[#This Row],[DISKON]]</f>
        <v>20516580</v>
      </c>
      <c r="N78" s="34">
        <f ca="1">IF(PAJAK[[#This Row],[//]]="","",INDEX(INDIRECT("NOTA["&amp;PAJAK[#Headers]&amp;"]"),PAJAK[[#This Row],[//]]-2+PAJAK[[#This Row],[QB]]-1))</f>
        <v>526680</v>
      </c>
      <c r="O78" s="34">
        <f ca="1">(PAJAK[[#This Row],[SUB T-DISC]]-PAJAK[[#This Row],[DISC DLL]])/111%</f>
        <v>18008918.918918919</v>
      </c>
      <c r="P78" s="34">
        <f ca="1">PAJAK[[#This Row],[DPP]]*PAJAK[[#This Row],[PPN]]</f>
        <v>1980981.0810810812</v>
      </c>
      <c r="Q78" s="34">
        <f ca="1">PAJAK[[#This Row],[DPP]]+PAJAK[[#This Row],[PPN 11%]]</f>
        <v>19989900</v>
      </c>
      <c r="R78" s="35" t="str">
        <f ca="1">IF(ISNUMBER(PAJAK[[#This Row],[//]]),PPN,"")</f>
        <v>11%</v>
      </c>
    </row>
    <row r="79" spans="1:23" x14ac:dyDescent="0.25">
      <c r="A79" s="1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855</v>
      </c>
      <c r="B79" s="21">
        <f ca="1">HYPERLINK("[NOTA_.XLSX]NOTA!c"&amp;PAJAK[[#This Row],[//]],IF(PAJAK[[#This Row],[//]]="","",INDEX(INDIRECT("NOTA["&amp;PAJAK[#Headers]&amp;"]"),PAJAK[[#This Row],[//]]-2)))</f>
        <v>165</v>
      </c>
      <c r="C79" s="19" t="str">
        <f ca="1">IF(PAJAK[[#This Row],[//]]="","",INDEX(INDIRECT("NOTA["&amp;PAJAK[#Headers]&amp;"]"),PAJAK[[#This Row],[//]]-2))</f>
        <v>ATA_0408_430-2</v>
      </c>
      <c r="D79" s="19" t="e">
        <f ca="1">MATCH(PAJAK[[#This Row],[ID]],[5]!Table1[ID],0)</f>
        <v>#REF!</v>
      </c>
      <c r="E79" s="20">
        <f ca="1">IF(PAJAK[[#This Row],[ID]]="","",COUNTIF(NOTA[ID_H],PAJAK[[#This Row],[ID]]))</f>
        <v>2</v>
      </c>
      <c r="F79" s="15" t="str">
        <f ca="1">IF(PAJAK[[#This Row],[//]]="","",INDEX(CONV[2],MATCH(INDEX(INDIRECT("NOTA["&amp;PAJAK[#Headers]&amp;"]"),PAJAK[[#This Row],[//]]-2),CONV[1],0),0))</f>
        <v>PT ATALI MAKMUR</v>
      </c>
      <c r="G79" s="17">
        <f ca="1">IF(PAJAK[[#This Row],[//]]="","",INDEX(NOTA[TGL_H],PAJAK[[#This Row],[//]]-2))</f>
        <v>45142</v>
      </c>
      <c r="H79" s="17">
        <f ca="1">IF(PAJAK[[#This Row],[//]]="","",INDEX(INDIRECT("NOTA["&amp;PAJAK[#Headers]&amp;"]"),PAJAK[[#This Row],[//]]-2))</f>
        <v>45138</v>
      </c>
      <c r="I79" s="16" t="str">
        <f ca="1">IF(PAJAK[[#This Row],[//]]="","",INDEX(INDIRECT("NOTA["&amp;PAJAK[#Headers]&amp;"]"),PAJAK[[#This Row],[//]]-2))</f>
        <v>SA230713430</v>
      </c>
      <c r="J79" s="15" t="str">
        <f ca="1">IF(OR(PAJAK[[#This Row],[//]]="",INDEX(INDIRECT("NOTA["&amp;PAJAK[#Headers]&amp;"]"),PAJAK[[#This Row],[//]]-2)=""),"",INDEX(INDIRECT("NOTA["&amp;PAJAK[#Headers]&amp;"]"),PAJAK[[#This Row],[//]]-2))</f>
        <v/>
      </c>
      <c r="K79" s="24">
        <f ca="1">IF(PAJAK[[#This Row],[//]]="","",SUMIF(NOTA[ID_H],PAJAK[[#This Row],[ID]],NOTA[JUMLAH]))</f>
        <v>7795200</v>
      </c>
      <c r="L79" s="24">
        <f ca="1">IF(PAJAK[[#This Row],[//]]="","",SUMIF(NOTA[ID_H],PAJAK[[#This Row],[ID]],NOTA[DISC]))</f>
        <v>1315440</v>
      </c>
      <c r="M79" s="24">
        <f ca="1">PAJAK[[#This Row],[SUB TOTAL]]-PAJAK[[#This Row],[DISKON]]</f>
        <v>6479760</v>
      </c>
      <c r="N79" s="24">
        <f ca="1">IF(PAJAK[[#This Row],[//]]="","",INDEX(INDIRECT("NOTA["&amp;PAJAK[#Headers]&amp;"]"),PAJAK[[#This Row],[//]]-2+PAJAK[[#This Row],[QB]]-1))</f>
        <v>0</v>
      </c>
      <c r="O79" s="24">
        <f ca="1">(PAJAK[[#This Row],[SUB T-DISC]]-PAJAK[[#This Row],[DISC DLL]])/111%</f>
        <v>5837621.6216216208</v>
      </c>
      <c r="P79" s="24">
        <f ca="1">PAJAK[[#This Row],[DPP]]*PAJAK[[#This Row],[PPN]]</f>
        <v>642138.37837837834</v>
      </c>
      <c r="Q79" s="24">
        <f ca="1">PAJAK[[#This Row],[DPP]]+PAJAK[[#This Row],[PPN 11%]]</f>
        <v>6479759.9999999991</v>
      </c>
      <c r="R79" s="18" t="str">
        <f ca="1">IF(ISNUMBER(PAJAK[[#This Row],[//]]),PPN,"")</f>
        <v>11%</v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 t="e">
        <f ca="1">MATCH(PAJAK[[#This Row],[ID]],[5]!Table1[ID],0)</f>
        <v>#REF!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Row],[ID]],[5]!Table1[ID],0)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 t="e">
        <f ca="1">MATCH(PAJAK[[#This Row],[ID]],[5]!Table1[ID],0)</f>
        <v>#REF!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 t="e">
        <f ca="1">MATCH(PAJAK[[#This Row],[ID]],[5]!Table1[ID],0)</f>
        <v>#REF!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 t="e">
        <f ca="1">MATCH(PAJAK[[#This Row],[ID]],[5]!Table1[ID],0)</f>
        <v>#REF!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Row],[ID]],[5]!Table1[ID],0)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Row],[ID]],[5]!Table1[ID],0)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Row],[ID]],[5]!Table1[ID],0)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Row],[ID]],[5]!Table1[ID],0)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Row],[ID]],[5]!Table1[ID],0)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Row],[ID]],[5]!Table1[ID],0)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Row],[ID]],[5]!Table1[ID],0)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Row],[ID]],[5]!Table1[ID],0)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Row],[ID]],[5]!Table1[ID],0)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7"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41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35183820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31697135.135135133</v>
      </c>
      <c r="L35" s="1">
        <f ca="1">ATALI[[#This Row],[DPP]]*11%</f>
        <v>3486684.8648648649</v>
      </c>
      <c r="M35" s="1">
        <f ca="1">ATALI[[#This Row],[DPP]]+ATALI[[#This Row],[PPN (11%)]]</f>
        <v>35183820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824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75</v>
      </c>
      <c r="C39" s="12">
        <f ca="1">HYPERLINK("[NOTA_.xlsx]PAJAK!b"&amp;ATALI[[#This Row],[//PAJAK]],IF(ATALI[[#This Row],[//PAJAK]]="","",INDEX(INDIRECT("PAJAK["&amp;ATALI[#Headers]&amp;"]"),ATALI[[#This Row],[//PAJAK]]-1)))</f>
        <v>157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45138</v>
      </c>
      <c r="F39" s="2">
        <f ca="1">IF(ATALI[[#This Row],[//PAJAK]]="","",INDEX(INDIRECT("PAJAK["&amp;ATALI[#Headers]&amp;"]"),ATALI[[#This Row],[//PAJAK]]-1))</f>
        <v>45134</v>
      </c>
      <c r="G39" s="7" t="str">
        <f ca="1">IF(ATALI[[#This Row],[//PAJAK]]="","",INDEX(INDIRECT("PAJAK["&amp;ATALI[#Headers]&amp;"]"),ATALI[[#This Row],[//PAJAK]]-1))</f>
        <v>SA230713224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17982930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16200837.837837836</v>
      </c>
      <c r="L39" s="1">
        <f ca="1">ATALI[[#This Row],[DPP]]*11%</f>
        <v>1782092.1621621619</v>
      </c>
      <c r="M39" s="1">
        <f ca="1">ATALI[[#This Row],[DPP]]+ATALI[[#This Row],[PPN (11%)]]</f>
        <v>17982929.999999996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832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76</v>
      </c>
      <c r="C40" s="12">
        <f ca="1">HYPERLINK("[NOTA_.xlsx]PAJAK!b"&amp;ATALI[[#This Row],[//PAJAK]],IF(ATALI[[#This Row],[//PAJAK]]="","",INDEX(INDIRECT("PAJAK["&amp;ATALI[#Headers]&amp;"]"),ATALI[[#This Row],[//PAJAK]]-1)))</f>
        <v>158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45139</v>
      </c>
      <c r="F40" s="2">
        <f ca="1">IF(ATALI[[#This Row],[//PAJAK]]="","",INDEX(INDIRECT("PAJAK["&amp;ATALI[#Headers]&amp;"]"),ATALI[[#This Row],[//PAJAK]]-1))</f>
        <v>45135</v>
      </c>
      <c r="G40" s="7" t="str">
        <f ca="1">IF(ATALI[[#This Row],[//PAJAK]]="","",INDEX(INDIRECT("PAJAK["&amp;ATALI[#Headers]&amp;"]"),ATALI[[#This Row],[//PAJAK]]-1))</f>
        <v>SA230713282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2573550</v>
      </c>
      <c r="J40" s="1">
        <f ca="1">IF(ATALI[[#This Row],[//PAJAK]]="","",INDEX(PAJAK[DISC DLL],ATALI[[#This Row],[//PAJAK]]-1))</f>
        <v>0</v>
      </c>
      <c r="K40" s="1">
        <f ca="1">(ATALI[[#This Row],[SUB TOTAL]]-ATALI[[#This Row],[DISKON]])/1.11</f>
        <v>2318513.5135135134</v>
      </c>
      <c r="L40" s="1">
        <f ca="1">ATALI[[#This Row],[DPP]]*11%</f>
        <v>255036.48648648648</v>
      </c>
      <c r="M40" s="1">
        <f ca="1">ATALI[[#This Row],[DPP]]+ATALI[[#This Row],[PPN (11%)]]</f>
        <v>2573550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834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77</v>
      </c>
      <c r="C41" s="12">
        <f ca="1">HYPERLINK("[NOTA_.xlsx]PAJAK!b"&amp;ATALI[[#This Row],[//PAJAK]],IF(ATALI[[#This Row],[//PAJAK]]="","",INDEX(INDIRECT("PAJAK["&amp;ATALI[#Headers]&amp;"]"),ATALI[[#This Row],[//PAJAK]]-1)))</f>
        <v>159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45139</v>
      </c>
      <c r="F41" s="2">
        <f ca="1">IF(ATALI[[#This Row],[//PAJAK]]="","",INDEX(INDIRECT("PAJAK["&amp;ATALI[#Headers]&amp;"]"),ATALI[[#This Row],[//PAJAK]]-1))</f>
        <v>45136</v>
      </c>
      <c r="G41" s="7" t="str">
        <f ca="1">IF(ATALI[[#This Row],[//PAJAK]]="","",INDEX(INDIRECT("PAJAK["&amp;ATALI[#Headers]&amp;"]"),ATALI[[#This Row],[//PAJAK]]-1))</f>
        <v>SA230713352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7541100</v>
      </c>
      <c r="J41" s="1">
        <f ca="1">IF(ATALI[[#This Row],[//PAJAK]]="","",INDEX(PAJAK[DISC DLL],ATALI[[#This Row],[//PAJAK]]-1))</f>
        <v>0</v>
      </c>
      <c r="K41" s="1">
        <f ca="1">(ATALI[[#This Row],[SUB TOTAL]]-ATALI[[#This Row],[DISKON]])/1.11</f>
        <v>6793783.7837837832</v>
      </c>
      <c r="L41" s="1">
        <f ca="1">ATALI[[#This Row],[DPP]]*11%</f>
        <v>747316.21621621621</v>
      </c>
      <c r="M41" s="1">
        <f ca="1">ATALI[[#This Row],[DPP]]+ATALI[[#This Row],[PPN (11%)]]</f>
        <v>7541099.9999999991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845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78</v>
      </c>
      <c r="C42" s="12">
        <f ca="1">HYPERLINK("[NOTA_.xlsx]PAJAK!b"&amp;ATALI[[#This Row],[//PAJAK]],IF(ATALI[[#This Row],[//PAJAK]]="","",INDEX(INDIRECT("PAJAK["&amp;ATALI[#Headers]&amp;"]"),ATALI[[#This Row],[//PAJAK]]-1)))</f>
        <v>164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45142</v>
      </c>
      <c r="F42" s="2">
        <f ca="1">IF(ATALI[[#This Row],[//PAJAK]]="","",INDEX(INDIRECT("PAJAK["&amp;ATALI[#Headers]&amp;"]"),ATALI[[#This Row],[//PAJAK]]-1))</f>
        <v>45138</v>
      </c>
      <c r="G42" s="7" t="str">
        <f ca="1">IF(ATALI[[#This Row],[//PAJAK]]="","",INDEX(INDIRECT("PAJAK["&amp;ATALI[#Headers]&amp;"]"),ATALI[[#This Row],[//PAJAK]]-1))</f>
        <v>SA230713405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20516580</v>
      </c>
      <c r="J42" s="1">
        <f ca="1">IF(ATALI[[#This Row],[//PAJAK]]="","",INDEX(PAJAK[DISC DLL],ATALI[[#This Row],[//PAJAK]]-1))</f>
        <v>526680</v>
      </c>
      <c r="K42" s="1">
        <f ca="1">(ATALI[[#This Row],[SUB TOTAL]]-ATALI[[#This Row],[DISKON]])/1.11</f>
        <v>18008918.918918919</v>
      </c>
      <c r="L42" s="1">
        <f ca="1">ATALI[[#This Row],[DPP]]*11%</f>
        <v>1980981.0810810812</v>
      </c>
      <c r="M42" s="1">
        <f ca="1">ATALI[[#This Row],[DPP]]+ATALI[[#This Row],[PPN (11%)]]</f>
        <v>19989900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855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79</v>
      </c>
      <c r="C43" s="12">
        <f ca="1">HYPERLINK("[NOTA_.xlsx]PAJAK!b"&amp;ATALI[[#This Row],[//PAJAK]],IF(ATALI[[#This Row],[//PAJAK]]="","",INDEX(INDIRECT("PAJAK["&amp;ATALI[#Headers]&amp;"]"),ATALI[[#This Row],[//PAJAK]]-1)))</f>
        <v>165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45142</v>
      </c>
      <c r="F43" s="2">
        <f ca="1">IF(ATALI[[#This Row],[//PAJAK]]="","",INDEX(INDIRECT("PAJAK["&amp;ATALI[#Headers]&amp;"]"),ATALI[[#This Row],[//PAJAK]]-1))</f>
        <v>45138</v>
      </c>
      <c r="G43" s="7" t="str">
        <f ca="1">IF(ATALI[[#This Row],[//PAJAK]]="","",INDEX(INDIRECT("PAJAK["&amp;ATALI[#Headers]&amp;"]"),ATALI[[#This Row],[//PAJAK]]-1))</f>
        <v>SA230713430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6479760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5837621.6216216208</v>
      </c>
      <c r="L43" s="1">
        <f ca="1">ATALI[[#This Row],[DPP]]*11%</f>
        <v>642138.37837837834</v>
      </c>
      <c r="M43" s="1">
        <f ca="1">ATALI[[#This Row],[DPP]]+ATALI[[#This Row],[PPN (11%)]]</f>
        <v>6479759.9999999991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857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 / UTN-018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 / UTN-020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 / UTN-019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175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931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41</v>
      </c>
    </row>
    <row r="4" spans="1:7" x14ac:dyDescent="0.25">
      <c r="A4" t="s">
        <v>34</v>
      </c>
      <c r="B4">
        <f>COUNTIF(NOTA[FAKTUR],NM_FAKTUR)</f>
        <v>78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2023-09-27T08:21:01Z</dcterms:modified>
</cp:coreProperties>
</file>