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 activeTab="1"/>
  </bookViews>
  <sheets>
    <sheet name="Invoice" sheetId="1" r:id="rId1"/>
    <sheet name="Hitung FP Keluar" sheetId="2" r:id="rId2"/>
  </sheets>
  <definedNames>
    <definedName name="jumlahBarang">Invoice!$G$1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40" i="2" l="1"/>
  <c r="C840" i="2"/>
  <c r="D840" i="2"/>
  <c r="B846" i="2"/>
  <c r="C846" i="2"/>
  <c r="D846" i="2"/>
  <c r="B852" i="2"/>
  <c r="C852" i="2"/>
  <c r="D852" i="2"/>
  <c r="D834" i="2"/>
  <c r="C834" i="2"/>
  <c r="B834" i="2"/>
  <c r="B825" i="2"/>
  <c r="C825" i="2"/>
  <c r="D825" i="2"/>
  <c r="D819" i="2"/>
  <c r="C819" i="2"/>
  <c r="B819" i="2"/>
  <c r="B810" i="2" l="1"/>
  <c r="C810" i="2"/>
  <c r="D810" i="2"/>
  <c r="D804" i="2"/>
  <c r="C804" i="2"/>
  <c r="B804" i="2"/>
  <c r="D795" i="2"/>
  <c r="C795" i="2"/>
  <c r="B795" i="2"/>
  <c r="B774" i="2"/>
  <c r="C774" i="2"/>
  <c r="D774" i="2"/>
  <c r="B780" i="2"/>
  <c r="C780" i="2"/>
  <c r="D780" i="2"/>
  <c r="B786" i="2"/>
  <c r="C786" i="2"/>
  <c r="D786" i="2"/>
  <c r="D768" i="2"/>
  <c r="C768" i="2"/>
  <c r="B768" i="2"/>
  <c r="D759" i="2"/>
  <c r="C759" i="2"/>
  <c r="B759" i="2"/>
  <c r="D750" i="2"/>
  <c r="C750" i="2"/>
  <c r="B750" i="2"/>
  <c r="B729" i="2"/>
  <c r="C729" i="2"/>
  <c r="D729" i="2"/>
  <c r="B735" i="2"/>
  <c r="C735" i="2"/>
  <c r="D735" i="2"/>
  <c r="B741" i="2"/>
  <c r="C741" i="2"/>
  <c r="D741" i="2"/>
  <c r="D723" i="2"/>
  <c r="C723" i="2"/>
  <c r="B723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D690" i="2"/>
  <c r="C690" i="2"/>
  <c r="B690" i="2"/>
  <c r="D681" i="2" l="1"/>
  <c r="C681" i="2"/>
  <c r="B681" i="2"/>
  <c r="D672" i="2" l="1"/>
  <c r="C672" i="2"/>
  <c r="B672" i="2"/>
  <c r="B597" i="2" l="1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D591" i="2"/>
  <c r="C591" i="2"/>
  <c r="B591" i="2"/>
  <c r="B570" i="2"/>
  <c r="C570" i="2"/>
  <c r="D570" i="2"/>
  <c r="B576" i="2"/>
  <c r="C576" i="2"/>
  <c r="D576" i="2"/>
  <c r="B582" i="2"/>
  <c r="C582" i="2"/>
  <c r="D582" i="2"/>
  <c r="D564" i="2"/>
  <c r="C564" i="2"/>
  <c r="B564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531" i="2"/>
  <c r="C531" i="2"/>
  <c r="B531" i="2"/>
  <c r="B522" i="2" l="1"/>
  <c r="C522" i="2"/>
  <c r="D522" i="2"/>
  <c r="D516" i="2"/>
  <c r="C516" i="2"/>
  <c r="B516" i="2"/>
  <c r="B501" i="2"/>
  <c r="C501" i="2"/>
  <c r="D501" i="2"/>
  <c r="B507" i="2"/>
  <c r="C507" i="2"/>
  <c r="D507" i="2"/>
  <c r="D495" i="2"/>
  <c r="C495" i="2"/>
  <c r="B495" i="2"/>
  <c r="B438" i="2"/>
  <c r="C438" i="2"/>
  <c r="D438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D432" i="2"/>
  <c r="C432" i="2"/>
  <c r="B432" i="2"/>
  <c r="D423" i="2"/>
  <c r="C423" i="2"/>
  <c r="B423" i="2"/>
  <c r="B396" i="2"/>
  <c r="C396" i="2"/>
  <c r="D396" i="2"/>
  <c r="B402" i="2"/>
  <c r="C402" i="2"/>
  <c r="D402" i="2"/>
  <c r="B408" i="2"/>
  <c r="C408" i="2"/>
  <c r="D408" i="2"/>
  <c r="B414" i="2"/>
  <c r="C414" i="2"/>
  <c r="D414" i="2"/>
  <c r="D390" i="2"/>
  <c r="C390" i="2"/>
  <c r="B390" i="2"/>
  <c r="D381" i="2" l="1"/>
  <c r="C381" i="2"/>
  <c r="B381" i="2"/>
  <c r="D372" i="2"/>
  <c r="C372" i="2"/>
  <c r="B372" i="2"/>
  <c r="D363" i="2"/>
  <c r="C363" i="2"/>
  <c r="B363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D330" i="2"/>
  <c r="C330" i="2"/>
  <c r="B330" i="2"/>
  <c r="B321" i="2"/>
  <c r="D321" i="2" l="1"/>
  <c r="C321" i="2"/>
  <c r="B288" i="2"/>
  <c r="C288" i="2"/>
  <c r="D288" i="2"/>
  <c r="B294" i="2"/>
  <c r="C294" i="2"/>
  <c r="D294" i="2"/>
  <c r="B300" i="2"/>
  <c r="C300" i="2"/>
  <c r="D300" i="2"/>
  <c r="B306" i="2"/>
  <c r="C306" i="2"/>
  <c r="D306" i="2"/>
  <c r="B312" i="2"/>
  <c r="C312" i="2"/>
  <c r="D312" i="2"/>
  <c r="D282" i="2"/>
  <c r="C282" i="2"/>
  <c r="B282" i="2"/>
  <c r="D273" i="2"/>
  <c r="C273" i="2"/>
  <c r="B273" i="2"/>
  <c r="D264" i="2"/>
  <c r="C264" i="2"/>
  <c r="B264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D201" i="2"/>
  <c r="C201" i="2"/>
  <c r="B201" i="2"/>
  <c r="D192" i="2"/>
  <c r="C192" i="2"/>
  <c r="B192" i="2"/>
  <c r="D186" i="2"/>
  <c r="C186" i="2"/>
  <c r="B186" i="2"/>
  <c r="D177" i="2" l="1"/>
  <c r="C177" i="2"/>
  <c r="B177" i="2"/>
  <c r="B168" i="2"/>
  <c r="C168" i="2"/>
  <c r="D168" i="2"/>
  <c r="D162" i="2"/>
  <c r="C162" i="2"/>
  <c r="B162" i="2"/>
  <c r="D153" i="2"/>
  <c r="C153" i="2"/>
  <c r="B153" i="2"/>
  <c r="B144" i="2"/>
  <c r="C144" i="2"/>
  <c r="D144" i="2"/>
  <c r="D138" i="2"/>
  <c r="C138" i="2"/>
  <c r="B138" i="2"/>
  <c r="E852" i="2"/>
  <c r="E853" i="2" s="1"/>
  <c r="E846" i="2"/>
  <c r="E847" i="2" s="1"/>
  <c r="E840" i="2"/>
  <c r="E841" i="2" s="1"/>
  <c r="E834" i="2"/>
  <c r="E825" i="2"/>
  <c r="E826" i="2" s="1"/>
  <c r="E819" i="2"/>
  <c r="E810" i="2"/>
  <c r="E811" i="2" s="1"/>
  <c r="E804" i="2"/>
  <c r="E795" i="2"/>
  <c r="E796" i="2" s="1"/>
  <c r="E786" i="2"/>
  <c r="E787" i="2" s="1"/>
  <c r="E780" i="2"/>
  <c r="E781" i="2" s="1"/>
  <c r="E774" i="2"/>
  <c r="E775" i="2" s="1"/>
  <c r="E768" i="2"/>
  <c r="E759" i="2"/>
  <c r="E760" i="2" s="1"/>
  <c r="E750" i="2"/>
  <c r="E741" i="2"/>
  <c r="E742" i="2" s="1"/>
  <c r="E735" i="2"/>
  <c r="E736" i="2" s="1"/>
  <c r="E729" i="2"/>
  <c r="E730" i="2" s="1"/>
  <c r="E723" i="2"/>
  <c r="E714" i="2"/>
  <c r="E715" i="2" s="1"/>
  <c r="E708" i="2"/>
  <c r="E709" i="2" s="1"/>
  <c r="E702" i="2"/>
  <c r="E703" i="2" s="1"/>
  <c r="E696" i="2"/>
  <c r="E697" i="2" s="1"/>
  <c r="E690" i="2"/>
  <c r="E691" i="2" s="1"/>
  <c r="E681" i="2"/>
  <c r="E672" i="2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22" i="2"/>
  <c r="E523" i="2" s="1"/>
  <c r="E516" i="2"/>
  <c r="E507" i="2"/>
  <c r="E508" i="2" s="1"/>
  <c r="E501" i="2"/>
  <c r="E502" i="2" s="1"/>
  <c r="E495" i="2"/>
  <c r="E496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39" i="2" s="1"/>
  <c r="E432" i="2"/>
  <c r="E433" i="2" s="1"/>
  <c r="E423" i="2"/>
  <c r="E414" i="2"/>
  <c r="E415" i="2" s="1"/>
  <c r="E408" i="2"/>
  <c r="E409" i="2" s="1"/>
  <c r="E402" i="2"/>
  <c r="E403" i="2" s="1"/>
  <c r="E396" i="2"/>
  <c r="E397" i="2" s="1"/>
  <c r="E390" i="2"/>
  <c r="E391" i="2" s="1"/>
  <c r="E381" i="2"/>
  <c r="E372" i="2"/>
  <c r="E363" i="2"/>
  <c r="E354" i="2"/>
  <c r="E355" i="2" s="1"/>
  <c r="E348" i="2"/>
  <c r="E349" i="2" s="1"/>
  <c r="E342" i="2"/>
  <c r="E343" i="2" s="1"/>
  <c r="E336" i="2"/>
  <c r="E337" i="2" s="1"/>
  <c r="E330" i="2"/>
  <c r="E321" i="2"/>
  <c r="E312" i="2"/>
  <c r="E313" i="2" s="1"/>
  <c r="E306" i="2"/>
  <c r="E307" i="2" s="1"/>
  <c r="E300" i="2"/>
  <c r="E301" i="2" s="1"/>
  <c r="E294" i="2"/>
  <c r="E295" i="2" s="1"/>
  <c r="E288" i="2"/>
  <c r="E289" i="2" s="1"/>
  <c r="E282" i="2"/>
  <c r="E273" i="2"/>
  <c r="E274" i="2" s="1"/>
  <c r="E264" i="2"/>
  <c r="E265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E192" i="2"/>
  <c r="E193" i="2" s="1"/>
  <c r="E186" i="2"/>
  <c r="G852" i="2" l="1"/>
  <c r="I852" i="2" s="1"/>
  <c r="G853" i="2"/>
  <c r="G846" i="2"/>
  <c r="H846" i="2" s="1"/>
  <c r="G847" i="2"/>
  <c r="G840" i="2"/>
  <c r="H840" i="2" s="1"/>
  <c r="G841" i="2"/>
  <c r="G834" i="2"/>
  <c r="I834" i="2" s="1"/>
  <c r="E835" i="2"/>
  <c r="G835" i="2" s="1"/>
  <c r="G825" i="2"/>
  <c r="I825" i="2" s="1"/>
  <c r="G826" i="2"/>
  <c r="E820" i="2"/>
  <c r="G820" i="2" s="1"/>
  <c r="G810" i="2"/>
  <c r="H810" i="2" s="1"/>
  <c r="G811" i="2"/>
  <c r="E805" i="2"/>
  <c r="G805" i="2" s="1"/>
  <c r="G786" i="2"/>
  <c r="I786" i="2" s="1"/>
  <c r="G787" i="2"/>
  <c r="G780" i="2"/>
  <c r="H780" i="2" s="1"/>
  <c r="G781" i="2"/>
  <c r="G774" i="2"/>
  <c r="I774" i="2" s="1"/>
  <c r="G775" i="2"/>
  <c r="G768" i="2"/>
  <c r="I768" i="2" s="1"/>
  <c r="E769" i="2"/>
  <c r="G769" i="2" s="1"/>
  <c r="E751" i="2"/>
  <c r="E752" i="2" s="1"/>
  <c r="G741" i="2"/>
  <c r="I741" i="2" s="1"/>
  <c r="G742" i="2"/>
  <c r="G735" i="2"/>
  <c r="H735" i="2" s="1"/>
  <c r="G736" i="2"/>
  <c r="G729" i="2"/>
  <c r="I729" i="2" s="1"/>
  <c r="G730" i="2"/>
  <c r="E724" i="2"/>
  <c r="G724" i="2" s="1"/>
  <c r="G714" i="2"/>
  <c r="H714" i="2" s="1"/>
  <c r="G715" i="2"/>
  <c r="G708" i="2"/>
  <c r="I708" i="2" s="1"/>
  <c r="G709" i="2"/>
  <c r="G702" i="2"/>
  <c r="H702" i="2" s="1"/>
  <c r="G703" i="2"/>
  <c r="G696" i="2"/>
  <c r="H696" i="2" s="1"/>
  <c r="G697" i="2"/>
  <c r="E682" i="2"/>
  <c r="G682" i="2" s="1"/>
  <c r="E673" i="2"/>
  <c r="G673" i="2" s="1"/>
  <c r="G663" i="2"/>
  <c r="H663" i="2" s="1"/>
  <c r="G664" i="2"/>
  <c r="E665" i="2"/>
  <c r="G657" i="2"/>
  <c r="I657" i="2" s="1"/>
  <c r="G658" i="2"/>
  <c r="G651" i="2"/>
  <c r="H651" i="2" s="1"/>
  <c r="G652" i="2"/>
  <c r="G645" i="2"/>
  <c r="H645" i="2" s="1"/>
  <c r="G646" i="2"/>
  <c r="G639" i="2"/>
  <c r="I639" i="2" s="1"/>
  <c r="G640" i="2"/>
  <c r="G633" i="2"/>
  <c r="H633" i="2" s="1"/>
  <c r="G634" i="2"/>
  <c r="G627" i="2"/>
  <c r="H627" i="2" s="1"/>
  <c r="G628" i="2"/>
  <c r="G621" i="2"/>
  <c r="H621" i="2" s="1"/>
  <c r="G622" i="2"/>
  <c r="G615" i="2"/>
  <c r="H615" i="2" s="1"/>
  <c r="G616" i="2"/>
  <c r="G609" i="2"/>
  <c r="I609" i="2" s="1"/>
  <c r="G610" i="2"/>
  <c r="G603" i="2"/>
  <c r="I603" i="2" s="1"/>
  <c r="G604" i="2"/>
  <c r="G597" i="2"/>
  <c r="H597" i="2" s="1"/>
  <c r="G598" i="2"/>
  <c r="G582" i="2"/>
  <c r="I582" i="2" s="1"/>
  <c r="G583" i="2"/>
  <c r="G576" i="2"/>
  <c r="I576" i="2" s="1"/>
  <c r="G577" i="2"/>
  <c r="G570" i="2"/>
  <c r="H570" i="2" s="1"/>
  <c r="G571" i="2"/>
  <c r="G564" i="2"/>
  <c r="H564" i="2" s="1"/>
  <c r="J564" i="2" s="1"/>
  <c r="E565" i="2"/>
  <c r="G565" i="2" s="1"/>
  <c r="G555" i="2"/>
  <c r="H555" i="2" s="1"/>
  <c r="G556" i="2"/>
  <c r="G549" i="2"/>
  <c r="H549" i="2" s="1"/>
  <c r="G550" i="2"/>
  <c r="G543" i="2"/>
  <c r="I543" i="2" s="1"/>
  <c r="G544" i="2"/>
  <c r="G537" i="2"/>
  <c r="I537" i="2" s="1"/>
  <c r="G538" i="2"/>
  <c r="E532" i="2"/>
  <c r="E533" i="2" s="1"/>
  <c r="G522" i="2"/>
  <c r="H522" i="2" s="1"/>
  <c r="G523" i="2"/>
  <c r="G516" i="2"/>
  <c r="I516" i="2" s="1"/>
  <c r="E517" i="2"/>
  <c r="G517" i="2" s="1"/>
  <c r="G507" i="2"/>
  <c r="H507" i="2" s="1"/>
  <c r="G508" i="2"/>
  <c r="G501" i="2"/>
  <c r="G502" i="2"/>
  <c r="G486" i="2"/>
  <c r="I486" i="2" s="1"/>
  <c r="G487" i="2"/>
  <c r="G480" i="2"/>
  <c r="H480" i="2" s="1"/>
  <c r="G481" i="2"/>
  <c r="G474" i="2"/>
  <c r="H474" i="2" s="1"/>
  <c r="G475" i="2"/>
  <c r="G468" i="2"/>
  <c r="I468" i="2" s="1"/>
  <c r="G469" i="2"/>
  <c r="G462" i="2"/>
  <c r="I462" i="2" s="1"/>
  <c r="G463" i="2"/>
  <c r="G456" i="2"/>
  <c r="H456" i="2" s="1"/>
  <c r="G457" i="2"/>
  <c r="G450" i="2"/>
  <c r="I450" i="2" s="1"/>
  <c r="G451" i="2"/>
  <c r="G444" i="2"/>
  <c r="I444" i="2" s="1"/>
  <c r="G445" i="2"/>
  <c r="G438" i="2"/>
  <c r="H438" i="2" s="1"/>
  <c r="G439" i="2"/>
  <c r="E424" i="2"/>
  <c r="E425" i="2" s="1"/>
  <c r="G414" i="2"/>
  <c r="H414" i="2" s="1"/>
  <c r="G415" i="2"/>
  <c r="G408" i="2"/>
  <c r="H408" i="2" s="1"/>
  <c r="G409" i="2"/>
  <c r="G402" i="2"/>
  <c r="H402" i="2" s="1"/>
  <c r="G403" i="2"/>
  <c r="G396" i="2"/>
  <c r="I396" i="2" s="1"/>
  <c r="G397" i="2"/>
  <c r="G381" i="2"/>
  <c r="I381" i="2" s="1"/>
  <c r="E382" i="2"/>
  <c r="G382" i="2" s="1"/>
  <c r="E373" i="2"/>
  <c r="G373" i="2" s="1"/>
  <c r="E364" i="2"/>
  <c r="G364" i="2" s="1"/>
  <c r="G354" i="2"/>
  <c r="I354" i="2" s="1"/>
  <c r="G355" i="2"/>
  <c r="G348" i="2"/>
  <c r="I348" i="2" s="1"/>
  <c r="G349" i="2"/>
  <c r="G342" i="2"/>
  <c r="I342" i="2" s="1"/>
  <c r="G343" i="2"/>
  <c r="G336" i="2"/>
  <c r="H336" i="2" s="1"/>
  <c r="G337" i="2"/>
  <c r="G330" i="2"/>
  <c r="I330" i="2" s="1"/>
  <c r="E331" i="2"/>
  <c r="G331" i="2" s="1"/>
  <c r="E322" i="2"/>
  <c r="G322" i="2" s="1"/>
  <c r="I322" i="2" s="1"/>
  <c r="G282" i="2"/>
  <c r="I282" i="2" s="1"/>
  <c r="E283" i="2"/>
  <c r="G283" i="2" s="1"/>
  <c r="G312" i="2"/>
  <c r="H312" i="2" s="1"/>
  <c r="G313" i="2"/>
  <c r="G306" i="2"/>
  <c r="H306" i="2" s="1"/>
  <c r="G307" i="2"/>
  <c r="G300" i="2"/>
  <c r="H300" i="2" s="1"/>
  <c r="G301" i="2"/>
  <c r="G294" i="2"/>
  <c r="H294" i="2" s="1"/>
  <c r="G295" i="2"/>
  <c r="G288" i="2"/>
  <c r="I288" i="2" s="1"/>
  <c r="G289" i="2"/>
  <c r="E202" i="2"/>
  <c r="G202" i="2" s="1"/>
  <c r="G255" i="2"/>
  <c r="I255" i="2" s="1"/>
  <c r="G256" i="2"/>
  <c r="G249" i="2"/>
  <c r="H249" i="2" s="1"/>
  <c r="G250" i="2"/>
  <c r="G243" i="2"/>
  <c r="H243" i="2" s="1"/>
  <c r="G244" i="2"/>
  <c r="G237" i="2"/>
  <c r="I237" i="2" s="1"/>
  <c r="G238" i="2"/>
  <c r="G231" i="2"/>
  <c r="H231" i="2" s="1"/>
  <c r="G232" i="2"/>
  <c r="G225" i="2"/>
  <c r="H225" i="2" s="1"/>
  <c r="G226" i="2"/>
  <c r="G219" i="2"/>
  <c r="H219" i="2" s="1"/>
  <c r="G220" i="2"/>
  <c r="G213" i="2"/>
  <c r="I213" i="2" s="1"/>
  <c r="G214" i="2"/>
  <c r="G207" i="2"/>
  <c r="H207" i="2" s="1"/>
  <c r="G208" i="2"/>
  <c r="G186" i="2"/>
  <c r="H186" i="2" s="1"/>
  <c r="E187" i="2"/>
  <c r="G192" i="2"/>
  <c r="H192" i="2" s="1"/>
  <c r="G193" i="2"/>
  <c r="E177" i="2"/>
  <c r="E162" i="2"/>
  <c r="E163" i="2" s="1"/>
  <c r="G163" i="2" s="1"/>
  <c r="E168" i="2"/>
  <c r="E169" i="2" s="1"/>
  <c r="E153" i="2"/>
  <c r="E144" i="2"/>
  <c r="E145" i="2" s="1"/>
  <c r="G531" i="2"/>
  <c r="H531" i="2" s="1"/>
  <c r="J531" i="2" s="1"/>
  <c r="G201" i="2"/>
  <c r="I201" i="2" s="1"/>
  <c r="G423" i="2"/>
  <c r="I423" i="2" s="1"/>
  <c r="G681" i="2"/>
  <c r="G819" i="2"/>
  <c r="I819" i="2" s="1"/>
  <c r="G750" i="2"/>
  <c r="I750" i="2" s="1"/>
  <c r="G796" i="2"/>
  <c r="G795" i="2"/>
  <c r="G804" i="2"/>
  <c r="G591" i="2"/>
  <c r="G592" i="2"/>
  <c r="G723" i="2"/>
  <c r="G672" i="2"/>
  <c r="G691" i="2"/>
  <c r="G690" i="2"/>
  <c r="G760" i="2"/>
  <c r="G759" i="2"/>
  <c r="G363" i="2"/>
  <c r="G372" i="2"/>
  <c r="G390" i="2"/>
  <c r="G321" i="2"/>
  <c r="G391" i="2"/>
  <c r="G496" i="2"/>
  <c r="G433" i="2"/>
  <c r="G495" i="2"/>
  <c r="G432" i="2"/>
  <c r="G273" i="2"/>
  <c r="G274" i="2"/>
  <c r="G265" i="2"/>
  <c r="G264" i="2"/>
  <c r="D129" i="2"/>
  <c r="C129" i="2"/>
  <c r="B129" i="2"/>
  <c r="D120" i="2"/>
  <c r="C120" i="2"/>
  <c r="B120" i="2"/>
  <c r="D111" i="2"/>
  <c r="B111" i="2"/>
  <c r="C111" i="2"/>
  <c r="E848" i="2" l="1"/>
  <c r="H834" i="2"/>
  <c r="J834" i="2" s="1"/>
  <c r="I853" i="2"/>
  <c r="I854" i="2" s="1"/>
  <c r="H853" i="2"/>
  <c r="J853" i="2" s="1"/>
  <c r="I846" i="2"/>
  <c r="E854" i="2"/>
  <c r="H852" i="2"/>
  <c r="G854" i="2"/>
  <c r="I847" i="2"/>
  <c r="H847" i="2"/>
  <c r="J847" i="2" s="1"/>
  <c r="J846" i="2"/>
  <c r="G848" i="2"/>
  <c r="J840" i="2"/>
  <c r="I841" i="2"/>
  <c r="H841" i="2"/>
  <c r="J841" i="2" s="1"/>
  <c r="E842" i="2"/>
  <c r="I840" i="2"/>
  <c r="G842" i="2"/>
  <c r="H825" i="2"/>
  <c r="J825" i="2" s="1"/>
  <c r="I826" i="2"/>
  <c r="I827" i="2" s="1"/>
  <c r="H826" i="2"/>
  <c r="J826" i="2" s="1"/>
  <c r="E827" i="2"/>
  <c r="E821" i="2"/>
  <c r="G827" i="2"/>
  <c r="I820" i="2"/>
  <c r="I821" i="2" s="1"/>
  <c r="H820" i="2"/>
  <c r="J820" i="2" s="1"/>
  <c r="I810" i="2"/>
  <c r="I811" i="2"/>
  <c r="H811" i="2"/>
  <c r="J811" i="2" s="1"/>
  <c r="E806" i="2"/>
  <c r="E812" i="2"/>
  <c r="J810" i="2"/>
  <c r="G812" i="2"/>
  <c r="I805" i="2"/>
  <c r="H805" i="2"/>
  <c r="J805" i="2" s="1"/>
  <c r="I780" i="2"/>
  <c r="H774" i="2"/>
  <c r="J774" i="2" s="1"/>
  <c r="H786" i="2"/>
  <c r="J786" i="2" s="1"/>
  <c r="I787" i="2"/>
  <c r="I788" i="2" s="1"/>
  <c r="H787" i="2"/>
  <c r="J787" i="2" s="1"/>
  <c r="E788" i="2"/>
  <c r="G788" i="2"/>
  <c r="I781" i="2"/>
  <c r="H781" i="2"/>
  <c r="J781" i="2" s="1"/>
  <c r="E782" i="2"/>
  <c r="J780" i="2"/>
  <c r="G782" i="2"/>
  <c r="I775" i="2"/>
  <c r="I776" i="2" s="1"/>
  <c r="H775" i="2"/>
  <c r="J775" i="2" s="1"/>
  <c r="E776" i="2"/>
  <c r="G776" i="2"/>
  <c r="G751" i="2"/>
  <c r="H751" i="2" s="1"/>
  <c r="J751" i="2" s="1"/>
  <c r="H768" i="2"/>
  <c r="J768" i="2" s="1"/>
  <c r="H741" i="2"/>
  <c r="J741" i="2" s="1"/>
  <c r="E743" i="2"/>
  <c r="I742" i="2"/>
  <c r="I743" i="2" s="1"/>
  <c r="H742" i="2"/>
  <c r="J742" i="2" s="1"/>
  <c r="G743" i="2"/>
  <c r="I736" i="2"/>
  <c r="H736" i="2"/>
  <c r="J736" i="2" s="1"/>
  <c r="J735" i="2"/>
  <c r="E731" i="2"/>
  <c r="E737" i="2"/>
  <c r="I735" i="2"/>
  <c r="G737" i="2"/>
  <c r="I730" i="2"/>
  <c r="I731" i="2" s="1"/>
  <c r="H730" i="2"/>
  <c r="J730" i="2" s="1"/>
  <c r="E725" i="2"/>
  <c r="H729" i="2"/>
  <c r="G731" i="2"/>
  <c r="H724" i="2"/>
  <c r="J724" i="2" s="1"/>
  <c r="I724" i="2"/>
  <c r="I702" i="2"/>
  <c r="E716" i="2"/>
  <c r="J714" i="2"/>
  <c r="E698" i="2"/>
  <c r="I715" i="2"/>
  <c r="H715" i="2"/>
  <c r="J715" i="2" s="1"/>
  <c r="I714" i="2"/>
  <c r="G716" i="2"/>
  <c r="I709" i="2"/>
  <c r="I710" i="2" s="1"/>
  <c r="H709" i="2"/>
  <c r="J709" i="2" s="1"/>
  <c r="E710" i="2"/>
  <c r="H708" i="2"/>
  <c r="G710" i="2"/>
  <c r="J702" i="2"/>
  <c r="I703" i="2"/>
  <c r="H703" i="2"/>
  <c r="J703" i="2" s="1"/>
  <c r="E704" i="2"/>
  <c r="G704" i="2"/>
  <c r="I697" i="2"/>
  <c r="H697" i="2"/>
  <c r="J697" i="2" s="1"/>
  <c r="J696" i="2"/>
  <c r="I696" i="2"/>
  <c r="G698" i="2"/>
  <c r="E683" i="2"/>
  <c r="I682" i="2"/>
  <c r="H682" i="2"/>
  <c r="J682" i="2" s="1"/>
  <c r="G683" i="2"/>
  <c r="G686" i="2" s="1"/>
  <c r="H639" i="2"/>
  <c r="J639" i="2" s="1"/>
  <c r="E674" i="2"/>
  <c r="I673" i="2"/>
  <c r="H673" i="2"/>
  <c r="J673" i="2" s="1"/>
  <c r="I663" i="2"/>
  <c r="H657" i="2"/>
  <c r="J657" i="2" s="1"/>
  <c r="I627" i="2"/>
  <c r="E659" i="2"/>
  <c r="I664" i="2"/>
  <c r="H664" i="2"/>
  <c r="J664" i="2" s="1"/>
  <c r="J663" i="2"/>
  <c r="I651" i="2"/>
  <c r="G665" i="2"/>
  <c r="E653" i="2"/>
  <c r="I658" i="2"/>
  <c r="I659" i="2" s="1"/>
  <c r="H658" i="2"/>
  <c r="J658" i="2" s="1"/>
  <c r="E647" i="2"/>
  <c r="G659" i="2"/>
  <c r="I652" i="2"/>
  <c r="H652" i="2"/>
  <c r="J652" i="2" s="1"/>
  <c r="J651" i="2"/>
  <c r="E641" i="2"/>
  <c r="G653" i="2"/>
  <c r="I633" i="2"/>
  <c r="J645" i="2"/>
  <c r="I646" i="2"/>
  <c r="H646" i="2"/>
  <c r="J646" i="2" s="1"/>
  <c r="I645" i="2"/>
  <c r="G647" i="2"/>
  <c r="H609" i="2"/>
  <c r="J609" i="2" s="1"/>
  <c r="I640" i="2"/>
  <c r="I641" i="2" s="1"/>
  <c r="H640" i="2"/>
  <c r="J640" i="2" s="1"/>
  <c r="G641" i="2"/>
  <c r="J633" i="2"/>
  <c r="E635" i="2"/>
  <c r="I634" i="2"/>
  <c r="H634" i="2"/>
  <c r="J634" i="2" s="1"/>
  <c r="G635" i="2"/>
  <c r="I628" i="2"/>
  <c r="H628" i="2"/>
  <c r="J628" i="2" s="1"/>
  <c r="E623" i="2"/>
  <c r="E629" i="2"/>
  <c r="I615" i="2"/>
  <c r="J627" i="2"/>
  <c r="G629" i="2"/>
  <c r="H603" i="2"/>
  <c r="J603" i="2" s="1"/>
  <c r="J621" i="2"/>
  <c r="I622" i="2"/>
  <c r="H622" i="2"/>
  <c r="J622" i="2" s="1"/>
  <c r="I621" i="2"/>
  <c r="G623" i="2"/>
  <c r="E617" i="2"/>
  <c r="J615" i="2"/>
  <c r="H616" i="2"/>
  <c r="J616" i="2" s="1"/>
  <c r="I616" i="2"/>
  <c r="G617" i="2"/>
  <c r="I610" i="2"/>
  <c r="I611" i="2" s="1"/>
  <c r="H610" i="2"/>
  <c r="J610" i="2" s="1"/>
  <c r="E611" i="2"/>
  <c r="G611" i="2"/>
  <c r="I604" i="2"/>
  <c r="I605" i="2" s="1"/>
  <c r="H604" i="2"/>
  <c r="J604" i="2" s="1"/>
  <c r="E605" i="2"/>
  <c r="G605" i="2"/>
  <c r="H598" i="2"/>
  <c r="J598" i="2" s="1"/>
  <c r="I598" i="2"/>
  <c r="J597" i="2"/>
  <c r="E599" i="2"/>
  <c r="I597" i="2"/>
  <c r="G599" i="2"/>
  <c r="I583" i="2"/>
  <c r="I584" i="2" s="1"/>
  <c r="H583" i="2"/>
  <c r="J583" i="2" s="1"/>
  <c r="I564" i="2"/>
  <c r="H576" i="2"/>
  <c r="J576" i="2" s="1"/>
  <c r="E584" i="2"/>
  <c r="H582" i="2"/>
  <c r="G584" i="2"/>
  <c r="I570" i="2"/>
  <c r="I577" i="2"/>
  <c r="I578" i="2" s="1"/>
  <c r="H577" i="2"/>
  <c r="J577" i="2" s="1"/>
  <c r="E578" i="2"/>
  <c r="G578" i="2"/>
  <c r="I571" i="2"/>
  <c r="H571" i="2"/>
  <c r="J571" i="2" s="1"/>
  <c r="E572" i="2"/>
  <c r="J570" i="2"/>
  <c r="G572" i="2"/>
  <c r="I556" i="2"/>
  <c r="H556" i="2"/>
  <c r="J556" i="2" s="1"/>
  <c r="E557" i="2"/>
  <c r="J555" i="2"/>
  <c r="I555" i="2"/>
  <c r="G557" i="2"/>
  <c r="I550" i="2"/>
  <c r="H550" i="2"/>
  <c r="J550" i="2" s="1"/>
  <c r="E551" i="2"/>
  <c r="J549" i="2"/>
  <c r="I549" i="2"/>
  <c r="G551" i="2"/>
  <c r="I544" i="2"/>
  <c r="I545" i="2" s="1"/>
  <c r="H544" i="2"/>
  <c r="J544" i="2" s="1"/>
  <c r="H537" i="2"/>
  <c r="J537" i="2" s="1"/>
  <c r="E539" i="2"/>
  <c r="E545" i="2"/>
  <c r="H543" i="2"/>
  <c r="G545" i="2"/>
  <c r="G532" i="2"/>
  <c r="G533" i="2" s="1"/>
  <c r="I538" i="2"/>
  <c r="I539" i="2" s="1"/>
  <c r="H538" i="2"/>
  <c r="J538" i="2" s="1"/>
  <c r="G539" i="2"/>
  <c r="I522" i="2"/>
  <c r="E524" i="2"/>
  <c r="J522" i="2"/>
  <c r="I523" i="2"/>
  <c r="H523" i="2"/>
  <c r="J523" i="2" s="1"/>
  <c r="H516" i="2"/>
  <c r="J516" i="2" s="1"/>
  <c r="G518" i="2"/>
  <c r="G524" i="2"/>
  <c r="I507" i="2"/>
  <c r="E509" i="2"/>
  <c r="E503" i="2"/>
  <c r="G503" i="2"/>
  <c r="J507" i="2"/>
  <c r="I501" i="2"/>
  <c r="I508" i="2"/>
  <c r="H508" i="2"/>
  <c r="J508" i="2" s="1"/>
  <c r="H501" i="2"/>
  <c r="J501" i="2" s="1"/>
  <c r="G509" i="2"/>
  <c r="H486" i="2"/>
  <c r="J486" i="2" s="1"/>
  <c r="I502" i="2"/>
  <c r="H502" i="2"/>
  <c r="J502" i="2" s="1"/>
  <c r="E488" i="2"/>
  <c r="H468" i="2"/>
  <c r="J468" i="2" s="1"/>
  <c r="E482" i="2"/>
  <c r="I487" i="2"/>
  <c r="I488" i="2" s="1"/>
  <c r="H487" i="2"/>
  <c r="J487" i="2" s="1"/>
  <c r="G488" i="2"/>
  <c r="I474" i="2"/>
  <c r="I481" i="2"/>
  <c r="H481" i="2"/>
  <c r="J481" i="2" s="1"/>
  <c r="J480" i="2"/>
  <c r="I480" i="2"/>
  <c r="G482" i="2"/>
  <c r="J474" i="2"/>
  <c r="I475" i="2"/>
  <c r="H475" i="2"/>
  <c r="J475" i="2" s="1"/>
  <c r="E476" i="2"/>
  <c r="G476" i="2"/>
  <c r="H462" i="2"/>
  <c r="J462" i="2" s="1"/>
  <c r="I469" i="2"/>
  <c r="I470" i="2" s="1"/>
  <c r="H469" i="2"/>
  <c r="J469" i="2" s="1"/>
  <c r="H450" i="2"/>
  <c r="J450" i="2" s="1"/>
  <c r="E470" i="2"/>
  <c r="G470" i="2"/>
  <c r="I438" i="2"/>
  <c r="I463" i="2"/>
  <c r="I464" i="2" s="1"/>
  <c r="H463" i="2"/>
  <c r="J463" i="2" s="1"/>
  <c r="E458" i="2"/>
  <c r="E464" i="2"/>
  <c r="E452" i="2"/>
  <c r="G464" i="2"/>
  <c r="J456" i="2"/>
  <c r="I457" i="2"/>
  <c r="H457" i="2"/>
  <c r="J457" i="2" s="1"/>
  <c r="I456" i="2"/>
  <c r="G458" i="2"/>
  <c r="I451" i="2"/>
  <c r="I452" i="2" s="1"/>
  <c r="H451" i="2"/>
  <c r="J451" i="2" s="1"/>
  <c r="H444" i="2"/>
  <c r="J444" i="2" s="1"/>
  <c r="G452" i="2"/>
  <c r="I445" i="2"/>
  <c r="I446" i="2" s="1"/>
  <c r="H445" i="2"/>
  <c r="J445" i="2" s="1"/>
  <c r="E446" i="2"/>
  <c r="G446" i="2"/>
  <c r="J438" i="2"/>
  <c r="I439" i="2"/>
  <c r="H439" i="2"/>
  <c r="J439" i="2" s="1"/>
  <c r="E440" i="2"/>
  <c r="G440" i="2"/>
  <c r="G424" i="2"/>
  <c r="H424" i="2" s="1"/>
  <c r="J424" i="2" s="1"/>
  <c r="E416" i="2"/>
  <c r="I414" i="2"/>
  <c r="I408" i="2"/>
  <c r="I415" i="2"/>
  <c r="H415" i="2"/>
  <c r="J415" i="2" s="1"/>
  <c r="J414" i="2"/>
  <c r="G416" i="2"/>
  <c r="J408" i="2"/>
  <c r="E410" i="2"/>
  <c r="I409" i="2"/>
  <c r="H409" i="2"/>
  <c r="J409" i="2" s="1"/>
  <c r="G410" i="2"/>
  <c r="H403" i="2"/>
  <c r="J403" i="2" s="1"/>
  <c r="I403" i="2"/>
  <c r="E398" i="2"/>
  <c r="E404" i="2"/>
  <c r="J402" i="2"/>
  <c r="I402" i="2"/>
  <c r="G404" i="2"/>
  <c r="I397" i="2"/>
  <c r="I398" i="2" s="1"/>
  <c r="H397" i="2"/>
  <c r="J397" i="2" s="1"/>
  <c r="H396" i="2"/>
  <c r="G398" i="2"/>
  <c r="H381" i="2"/>
  <c r="J381" i="2" s="1"/>
  <c r="G383" i="2"/>
  <c r="G386" i="2" s="1"/>
  <c r="E374" i="2"/>
  <c r="H373" i="2"/>
  <c r="J373" i="2" s="1"/>
  <c r="I373" i="2"/>
  <c r="I336" i="2"/>
  <c r="E365" i="2"/>
  <c r="H364" i="2"/>
  <c r="J364" i="2" s="1"/>
  <c r="I364" i="2"/>
  <c r="H330" i="2"/>
  <c r="J330" i="2" s="1"/>
  <c r="H342" i="2"/>
  <c r="J342" i="2" s="1"/>
  <c r="H354" i="2"/>
  <c r="J354" i="2" s="1"/>
  <c r="E356" i="2"/>
  <c r="I355" i="2"/>
  <c r="I356" i="2" s="1"/>
  <c r="H355" i="2"/>
  <c r="J355" i="2" s="1"/>
  <c r="G356" i="2"/>
  <c r="E344" i="2"/>
  <c r="E350" i="2"/>
  <c r="H349" i="2"/>
  <c r="J349" i="2" s="1"/>
  <c r="I349" i="2"/>
  <c r="I350" i="2" s="1"/>
  <c r="H348" i="2"/>
  <c r="G350" i="2"/>
  <c r="H343" i="2"/>
  <c r="J343" i="2" s="1"/>
  <c r="I343" i="2"/>
  <c r="I344" i="2" s="1"/>
  <c r="G344" i="2"/>
  <c r="J336" i="2"/>
  <c r="H337" i="2"/>
  <c r="J337" i="2" s="1"/>
  <c r="I337" i="2"/>
  <c r="E338" i="2"/>
  <c r="G338" i="2"/>
  <c r="H282" i="2"/>
  <c r="J282" i="2" s="1"/>
  <c r="E323" i="2"/>
  <c r="H322" i="2"/>
  <c r="J322" i="2" s="1"/>
  <c r="I312" i="2"/>
  <c r="J312" i="2"/>
  <c r="I306" i="2"/>
  <c r="E314" i="2"/>
  <c r="H313" i="2"/>
  <c r="J313" i="2" s="1"/>
  <c r="I313" i="2"/>
  <c r="G314" i="2"/>
  <c r="H288" i="2"/>
  <c r="J288" i="2" s="1"/>
  <c r="H307" i="2"/>
  <c r="J307" i="2" s="1"/>
  <c r="I307" i="2"/>
  <c r="I300" i="2"/>
  <c r="E308" i="2"/>
  <c r="J306" i="2"/>
  <c r="G308" i="2"/>
  <c r="H301" i="2"/>
  <c r="J301" i="2" s="1"/>
  <c r="I301" i="2"/>
  <c r="E302" i="2"/>
  <c r="J300" i="2"/>
  <c r="G302" i="2"/>
  <c r="E296" i="2"/>
  <c r="H295" i="2"/>
  <c r="J295" i="2" s="1"/>
  <c r="I295" i="2"/>
  <c r="J294" i="2"/>
  <c r="I294" i="2"/>
  <c r="G296" i="2"/>
  <c r="E290" i="2"/>
  <c r="H289" i="2"/>
  <c r="J289" i="2" s="1"/>
  <c r="I289" i="2"/>
  <c r="I290" i="2" s="1"/>
  <c r="G290" i="2"/>
  <c r="I219" i="2"/>
  <c r="E203" i="2"/>
  <c r="I202" i="2"/>
  <c r="I203" i="2" s="1"/>
  <c r="H202" i="2"/>
  <c r="J202" i="2" s="1"/>
  <c r="H255" i="2"/>
  <c r="J255" i="2" s="1"/>
  <c r="H256" i="2"/>
  <c r="J256" i="2" s="1"/>
  <c r="I256" i="2"/>
  <c r="I257" i="2" s="1"/>
  <c r="E257" i="2"/>
  <c r="G257" i="2"/>
  <c r="I231" i="2"/>
  <c r="I250" i="2"/>
  <c r="H250" i="2"/>
  <c r="J250" i="2" s="1"/>
  <c r="J249" i="2"/>
  <c r="E251" i="2"/>
  <c r="I249" i="2"/>
  <c r="G251" i="2"/>
  <c r="H244" i="2"/>
  <c r="J244" i="2" s="1"/>
  <c r="I244" i="2"/>
  <c r="J243" i="2"/>
  <c r="E245" i="2"/>
  <c r="I243" i="2"/>
  <c r="G245" i="2"/>
  <c r="E239" i="2"/>
  <c r="I207" i="2"/>
  <c r="I238" i="2"/>
  <c r="I239" i="2" s="1"/>
  <c r="H238" i="2"/>
  <c r="J238" i="2" s="1"/>
  <c r="H237" i="2"/>
  <c r="G239" i="2"/>
  <c r="J231" i="2"/>
  <c r="E233" i="2"/>
  <c r="H232" i="2"/>
  <c r="J232" i="2" s="1"/>
  <c r="I232" i="2"/>
  <c r="G233" i="2"/>
  <c r="J225" i="2"/>
  <c r="I226" i="2"/>
  <c r="H226" i="2"/>
  <c r="J226" i="2" s="1"/>
  <c r="E227" i="2"/>
  <c r="I225" i="2"/>
  <c r="G227" i="2"/>
  <c r="J219" i="2"/>
  <c r="H220" i="2"/>
  <c r="J220" i="2" s="1"/>
  <c r="I220" i="2"/>
  <c r="E221" i="2"/>
  <c r="G221" i="2"/>
  <c r="E215" i="2"/>
  <c r="H214" i="2"/>
  <c r="J214" i="2" s="1"/>
  <c r="I214" i="2"/>
  <c r="I215" i="2" s="1"/>
  <c r="H213" i="2"/>
  <c r="G215" i="2"/>
  <c r="J207" i="2"/>
  <c r="I186" i="2"/>
  <c r="E209" i="2"/>
  <c r="H208" i="2"/>
  <c r="J208" i="2" s="1"/>
  <c r="I208" i="2"/>
  <c r="G209" i="2"/>
  <c r="I192" i="2"/>
  <c r="J192" i="2"/>
  <c r="E194" i="2"/>
  <c r="H193" i="2"/>
  <c r="J193" i="2" s="1"/>
  <c r="I193" i="2"/>
  <c r="G194" i="2"/>
  <c r="G177" i="2"/>
  <c r="E178" i="2"/>
  <c r="G178" i="2" s="1"/>
  <c r="H423" i="2"/>
  <c r="J423" i="2" s="1"/>
  <c r="G162" i="2"/>
  <c r="H162" i="2" s="1"/>
  <c r="G168" i="2"/>
  <c r="G169" i="2"/>
  <c r="E154" i="2"/>
  <c r="G154" i="2" s="1"/>
  <c r="G153" i="2"/>
  <c r="I153" i="2" s="1"/>
  <c r="I681" i="2"/>
  <c r="G144" i="2"/>
  <c r="G145" i="2"/>
  <c r="H681" i="2"/>
  <c r="J681" i="2" s="1"/>
  <c r="H750" i="2"/>
  <c r="J750" i="2" s="1"/>
  <c r="H819" i="2"/>
  <c r="J819" i="2" s="1"/>
  <c r="I531" i="2"/>
  <c r="G821" i="2"/>
  <c r="H201" i="2"/>
  <c r="J201" i="2" s="1"/>
  <c r="E383" i="2"/>
  <c r="G203" i="2"/>
  <c r="E392" i="2"/>
  <c r="E770" i="2"/>
  <c r="E836" i="2"/>
  <c r="E434" i="2"/>
  <c r="E164" i="2"/>
  <c r="E761" i="2"/>
  <c r="H835" i="2"/>
  <c r="I835" i="2"/>
  <c r="I836" i="2" s="1"/>
  <c r="G836" i="2"/>
  <c r="G806" i="2"/>
  <c r="I804" i="2"/>
  <c r="H804" i="2"/>
  <c r="E797" i="2"/>
  <c r="G797" i="2"/>
  <c r="G800" i="2" s="1"/>
  <c r="H795" i="2"/>
  <c r="I795" i="2"/>
  <c r="H796" i="2"/>
  <c r="J796" i="2" s="1"/>
  <c r="I796" i="2"/>
  <c r="I759" i="2"/>
  <c r="G761" i="2"/>
  <c r="G764" i="2" s="1"/>
  <c r="H759" i="2"/>
  <c r="G692" i="2"/>
  <c r="I690" i="2"/>
  <c r="H690" i="2"/>
  <c r="H691" i="2"/>
  <c r="J691" i="2" s="1"/>
  <c r="I691" i="2"/>
  <c r="I672" i="2"/>
  <c r="G674" i="2"/>
  <c r="G677" i="2" s="1"/>
  <c r="H672" i="2"/>
  <c r="G593" i="2"/>
  <c r="H591" i="2"/>
  <c r="I591" i="2"/>
  <c r="H769" i="2"/>
  <c r="J769" i="2" s="1"/>
  <c r="I769" i="2"/>
  <c r="I770" i="2" s="1"/>
  <c r="G770" i="2"/>
  <c r="E692" i="2"/>
  <c r="H565" i="2"/>
  <c r="G566" i="2"/>
  <c r="I565" i="2"/>
  <c r="I723" i="2"/>
  <c r="G725" i="2"/>
  <c r="H723" i="2"/>
  <c r="H592" i="2"/>
  <c r="J592" i="2" s="1"/>
  <c r="I592" i="2"/>
  <c r="E593" i="2"/>
  <c r="I760" i="2"/>
  <c r="H760" i="2"/>
  <c r="J760" i="2" s="1"/>
  <c r="E566" i="2"/>
  <c r="H517" i="2"/>
  <c r="J517" i="2" s="1"/>
  <c r="I517" i="2"/>
  <c r="I518" i="2" s="1"/>
  <c r="E518" i="2"/>
  <c r="I432" i="2"/>
  <c r="G434" i="2"/>
  <c r="H432" i="2"/>
  <c r="G497" i="2"/>
  <c r="H495" i="2"/>
  <c r="I495" i="2"/>
  <c r="H331" i="2"/>
  <c r="G332" i="2"/>
  <c r="I331" i="2"/>
  <c r="I332" i="2" s="1"/>
  <c r="G365" i="2"/>
  <c r="G368" i="2" s="1"/>
  <c r="H363" i="2"/>
  <c r="I363" i="2"/>
  <c r="I433" i="2"/>
  <c r="H433" i="2"/>
  <c r="J433" i="2" s="1"/>
  <c r="I391" i="2"/>
  <c r="H391" i="2"/>
  <c r="J391" i="2" s="1"/>
  <c r="I372" i="2"/>
  <c r="G374" i="2"/>
  <c r="G377" i="2" s="1"/>
  <c r="H372" i="2"/>
  <c r="E497" i="2"/>
  <c r="I390" i="2"/>
  <c r="G392" i="2"/>
  <c r="H390" i="2"/>
  <c r="E332" i="2"/>
  <c r="H496" i="2"/>
  <c r="J496" i="2" s="1"/>
  <c r="I496" i="2"/>
  <c r="H382" i="2"/>
  <c r="J382" i="2" s="1"/>
  <c r="I382" i="2"/>
  <c r="I383" i="2" s="1"/>
  <c r="I321" i="2"/>
  <c r="I323" i="2" s="1"/>
  <c r="G323" i="2"/>
  <c r="G326" i="2" s="1"/>
  <c r="H321" i="2"/>
  <c r="H283" i="2"/>
  <c r="J283" i="2" s="1"/>
  <c r="I283" i="2"/>
  <c r="I284" i="2" s="1"/>
  <c r="E284" i="2"/>
  <c r="G284" i="2"/>
  <c r="H274" i="2"/>
  <c r="J274" i="2" s="1"/>
  <c r="I274" i="2"/>
  <c r="H264" i="2"/>
  <c r="G266" i="2"/>
  <c r="G269" i="2" s="1"/>
  <c r="I264" i="2"/>
  <c r="G187" i="2"/>
  <c r="E188" i="2"/>
  <c r="G275" i="2"/>
  <c r="G278" i="2" s="1"/>
  <c r="H273" i="2"/>
  <c r="I273" i="2"/>
  <c r="J186" i="2"/>
  <c r="H265" i="2"/>
  <c r="J265" i="2" s="1"/>
  <c r="I265" i="2"/>
  <c r="E266" i="2"/>
  <c r="E275" i="2"/>
  <c r="I163" i="2"/>
  <c r="H163" i="2"/>
  <c r="J163" i="2" s="1"/>
  <c r="D105" i="2"/>
  <c r="C105" i="2"/>
  <c r="B105" i="2"/>
  <c r="D96" i="2"/>
  <c r="C96" i="2"/>
  <c r="B96" i="2"/>
  <c r="D87" i="2"/>
  <c r="C87" i="2"/>
  <c r="B87" i="2"/>
  <c r="G857" i="2" l="1"/>
  <c r="G830" i="2"/>
  <c r="I848" i="2"/>
  <c r="J848" i="2"/>
  <c r="J852" i="2"/>
  <c r="J854" i="2" s="1"/>
  <c r="H854" i="2"/>
  <c r="H855" i="2" s="1"/>
  <c r="H848" i="2"/>
  <c r="H849" i="2" s="1"/>
  <c r="I842" i="2"/>
  <c r="H842" i="2"/>
  <c r="J842" i="2"/>
  <c r="J821" i="2"/>
  <c r="G815" i="2"/>
  <c r="H827" i="2"/>
  <c r="H828" i="2" s="1"/>
  <c r="J827" i="2"/>
  <c r="G791" i="2"/>
  <c r="G746" i="2"/>
  <c r="G719" i="2"/>
  <c r="I698" i="2"/>
  <c r="I751" i="2"/>
  <c r="I752" i="2" s="1"/>
  <c r="G752" i="2"/>
  <c r="G755" i="2" s="1"/>
  <c r="J812" i="2"/>
  <c r="I806" i="2"/>
  <c r="I812" i="2"/>
  <c r="H812" i="2"/>
  <c r="H813" i="2" s="1"/>
  <c r="I665" i="2"/>
  <c r="H782" i="2"/>
  <c r="H783" i="2" s="1"/>
  <c r="I782" i="2"/>
  <c r="H776" i="2"/>
  <c r="J782" i="2"/>
  <c r="H788" i="2"/>
  <c r="H789" i="2" s="1"/>
  <c r="J788" i="2"/>
  <c r="J776" i="2"/>
  <c r="J743" i="2"/>
  <c r="I725" i="2"/>
  <c r="H737" i="2"/>
  <c r="H738" i="2" s="1"/>
  <c r="I737" i="2"/>
  <c r="H743" i="2"/>
  <c r="H744" i="2" s="1"/>
  <c r="J737" i="2"/>
  <c r="J729" i="2"/>
  <c r="J731" i="2" s="1"/>
  <c r="H731" i="2"/>
  <c r="I557" i="2"/>
  <c r="I704" i="2"/>
  <c r="I716" i="2"/>
  <c r="H716" i="2"/>
  <c r="H717" i="2" s="1"/>
  <c r="J716" i="2"/>
  <c r="J708" i="2"/>
  <c r="J710" i="2" s="1"/>
  <c r="H710" i="2"/>
  <c r="H711" i="2" s="1"/>
  <c r="J698" i="2"/>
  <c r="H704" i="2"/>
  <c r="H705" i="2" s="1"/>
  <c r="J704" i="2"/>
  <c r="H698" i="2"/>
  <c r="H699" i="2" s="1"/>
  <c r="J683" i="2"/>
  <c r="I683" i="2"/>
  <c r="I674" i="2"/>
  <c r="G587" i="2"/>
  <c r="G527" i="2"/>
  <c r="G560" i="2"/>
  <c r="H599" i="2"/>
  <c r="H600" i="2" s="1"/>
  <c r="G512" i="2"/>
  <c r="G491" i="2"/>
  <c r="G419" i="2"/>
  <c r="I629" i="2"/>
  <c r="G668" i="2"/>
  <c r="H659" i="2"/>
  <c r="H660" i="2" s="1"/>
  <c r="H665" i="2"/>
  <c r="H666" i="2" s="1"/>
  <c r="J665" i="2"/>
  <c r="I653" i="2"/>
  <c r="I617" i="2"/>
  <c r="H623" i="2"/>
  <c r="H624" i="2" s="1"/>
  <c r="I635" i="2"/>
  <c r="J653" i="2"/>
  <c r="J659" i="2"/>
  <c r="H653" i="2"/>
  <c r="H654" i="2" s="1"/>
  <c r="J641" i="2"/>
  <c r="H629" i="2"/>
  <c r="H630" i="2" s="1"/>
  <c r="H647" i="2"/>
  <c r="H648" i="2" s="1"/>
  <c r="H641" i="2"/>
  <c r="H642" i="2" s="1"/>
  <c r="I647" i="2"/>
  <c r="J647" i="2"/>
  <c r="I623" i="2"/>
  <c r="J623" i="2"/>
  <c r="J629" i="2"/>
  <c r="H635" i="2"/>
  <c r="H636" i="2" s="1"/>
  <c r="J635" i="2"/>
  <c r="H617" i="2"/>
  <c r="H618" i="2" s="1"/>
  <c r="J605" i="2"/>
  <c r="J617" i="2"/>
  <c r="H611" i="2"/>
  <c r="H612" i="2" s="1"/>
  <c r="I599" i="2"/>
  <c r="J611" i="2"/>
  <c r="J599" i="2"/>
  <c r="H605" i="2"/>
  <c r="H606" i="2" s="1"/>
  <c r="I566" i="2"/>
  <c r="I572" i="2"/>
  <c r="I532" i="2"/>
  <c r="I533" i="2" s="1"/>
  <c r="H572" i="2"/>
  <c r="H573" i="2" s="1"/>
  <c r="J578" i="2"/>
  <c r="J582" i="2"/>
  <c r="J584" i="2" s="1"/>
  <c r="H584" i="2"/>
  <c r="H585" i="2" s="1"/>
  <c r="J572" i="2"/>
  <c r="H578" i="2"/>
  <c r="H579" i="2" s="1"/>
  <c r="H532" i="2"/>
  <c r="J532" i="2" s="1"/>
  <c r="J533" i="2" s="1"/>
  <c r="J557" i="2"/>
  <c r="H551" i="2"/>
  <c r="H552" i="2" s="1"/>
  <c r="J551" i="2"/>
  <c r="H557" i="2"/>
  <c r="H558" i="2" s="1"/>
  <c r="H539" i="2"/>
  <c r="H540" i="2" s="1"/>
  <c r="I551" i="2"/>
  <c r="J543" i="2"/>
  <c r="J545" i="2" s="1"/>
  <c r="H545" i="2"/>
  <c r="H546" i="2" s="1"/>
  <c r="I524" i="2"/>
  <c r="J539" i="2"/>
  <c r="I410" i="2"/>
  <c r="I424" i="2"/>
  <c r="I425" i="2" s="1"/>
  <c r="G359" i="2"/>
  <c r="G317" i="2"/>
  <c r="G260" i="2"/>
  <c r="J524" i="2"/>
  <c r="H524" i="2"/>
  <c r="H525" i="2" s="1"/>
  <c r="I476" i="2"/>
  <c r="I509" i="2"/>
  <c r="I503" i="2"/>
  <c r="H503" i="2"/>
  <c r="H504" i="2" s="1"/>
  <c r="H509" i="2"/>
  <c r="H510" i="2" s="1"/>
  <c r="J509" i="2"/>
  <c r="J503" i="2"/>
  <c r="G425" i="2"/>
  <c r="G428" i="2" s="1"/>
  <c r="H470" i="2"/>
  <c r="H471" i="2" s="1"/>
  <c r="I440" i="2"/>
  <c r="H452" i="2"/>
  <c r="H453" i="2" s="1"/>
  <c r="H464" i="2"/>
  <c r="H465" i="2" s="1"/>
  <c r="J482" i="2"/>
  <c r="I482" i="2"/>
  <c r="H488" i="2"/>
  <c r="H489" i="2" s="1"/>
  <c r="J488" i="2"/>
  <c r="H446" i="2"/>
  <c r="H447" i="2" s="1"/>
  <c r="J476" i="2"/>
  <c r="H482" i="2"/>
  <c r="H483" i="2" s="1"/>
  <c r="H476" i="2"/>
  <c r="H477" i="2" s="1"/>
  <c r="J470" i="2"/>
  <c r="J458" i="2"/>
  <c r="J464" i="2"/>
  <c r="I458" i="2"/>
  <c r="H458" i="2"/>
  <c r="H459" i="2" s="1"/>
  <c r="J452" i="2"/>
  <c r="H440" i="2"/>
  <c r="H441" i="2" s="1"/>
  <c r="J446" i="2"/>
  <c r="J440" i="2"/>
  <c r="I416" i="2"/>
  <c r="J404" i="2"/>
  <c r="H404" i="2"/>
  <c r="H405" i="2" s="1"/>
  <c r="H416" i="2"/>
  <c r="H417" i="2" s="1"/>
  <c r="H410" i="2"/>
  <c r="H411" i="2" s="1"/>
  <c r="J416" i="2"/>
  <c r="I404" i="2"/>
  <c r="J410" i="2"/>
  <c r="J396" i="2"/>
  <c r="J398" i="2" s="1"/>
  <c r="H398" i="2"/>
  <c r="H399" i="2" s="1"/>
  <c r="J308" i="2"/>
  <c r="I374" i="2"/>
  <c r="I365" i="2"/>
  <c r="I338" i="2"/>
  <c r="H356" i="2"/>
  <c r="H357" i="2" s="1"/>
  <c r="J356" i="2"/>
  <c r="J348" i="2"/>
  <c r="J350" i="2" s="1"/>
  <c r="H350" i="2"/>
  <c r="H351" i="2" s="1"/>
  <c r="H344" i="2"/>
  <c r="H345" i="2" s="1"/>
  <c r="J344" i="2"/>
  <c r="H338" i="2"/>
  <c r="J338" i="2"/>
  <c r="H302" i="2"/>
  <c r="H303" i="2" s="1"/>
  <c r="I314" i="2"/>
  <c r="J302" i="2"/>
  <c r="H308" i="2"/>
  <c r="H309" i="2" s="1"/>
  <c r="H314" i="2"/>
  <c r="H315" i="2" s="1"/>
  <c r="I308" i="2"/>
  <c r="J296" i="2"/>
  <c r="I302" i="2"/>
  <c r="J314" i="2"/>
  <c r="I296" i="2"/>
  <c r="H290" i="2"/>
  <c r="H291" i="2" s="1"/>
  <c r="J290" i="2"/>
  <c r="H296" i="2"/>
  <c r="H297" i="2" s="1"/>
  <c r="I221" i="2"/>
  <c r="J203" i="2"/>
  <c r="J284" i="2"/>
  <c r="I233" i="2"/>
  <c r="I245" i="2"/>
  <c r="H251" i="2"/>
  <c r="H252" i="2" s="1"/>
  <c r="H257" i="2"/>
  <c r="H258" i="2" s="1"/>
  <c r="J251" i="2"/>
  <c r="J257" i="2"/>
  <c r="H245" i="2"/>
  <c r="H246" i="2" s="1"/>
  <c r="I209" i="2"/>
  <c r="I251" i="2"/>
  <c r="J245" i="2"/>
  <c r="J237" i="2"/>
  <c r="J239" i="2" s="1"/>
  <c r="H239" i="2"/>
  <c r="H240" i="2" s="1"/>
  <c r="H233" i="2"/>
  <c r="H234" i="2" s="1"/>
  <c r="J233" i="2"/>
  <c r="I227" i="2"/>
  <c r="H227" i="2"/>
  <c r="H228" i="2" s="1"/>
  <c r="J227" i="2"/>
  <c r="H221" i="2"/>
  <c r="H222" i="2" s="1"/>
  <c r="J221" i="2"/>
  <c r="J209" i="2"/>
  <c r="J213" i="2"/>
  <c r="J215" i="2" s="1"/>
  <c r="H215" i="2"/>
  <c r="H216" i="2" s="1"/>
  <c r="H209" i="2"/>
  <c r="H210" i="2" s="1"/>
  <c r="H770" i="2"/>
  <c r="I194" i="2"/>
  <c r="G179" i="2"/>
  <c r="G182" i="2" s="1"/>
  <c r="H194" i="2"/>
  <c r="H195" i="2" s="1"/>
  <c r="J194" i="2"/>
  <c r="I178" i="2"/>
  <c r="H178" i="2"/>
  <c r="J178" i="2" s="1"/>
  <c r="E179" i="2"/>
  <c r="I177" i="2"/>
  <c r="H177" i="2"/>
  <c r="J177" i="2" s="1"/>
  <c r="I162" i="2"/>
  <c r="I164" i="2" s="1"/>
  <c r="G164" i="2"/>
  <c r="E155" i="2"/>
  <c r="H169" i="2"/>
  <c r="J169" i="2" s="1"/>
  <c r="I169" i="2"/>
  <c r="E170" i="2"/>
  <c r="I168" i="2"/>
  <c r="G170" i="2"/>
  <c r="H168" i="2"/>
  <c r="H154" i="2"/>
  <c r="J154" i="2" s="1"/>
  <c r="I154" i="2"/>
  <c r="I155" i="2" s="1"/>
  <c r="H683" i="2"/>
  <c r="H686" i="2" s="1"/>
  <c r="H153" i="2"/>
  <c r="J153" i="2" s="1"/>
  <c r="G155" i="2"/>
  <c r="G158" i="2" s="1"/>
  <c r="G146" i="2"/>
  <c r="I144" i="2"/>
  <c r="H144" i="2"/>
  <c r="H145" i="2"/>
  <c r="J145" i="2" s="1"/>
  <c r="I145" i="2"/>
  <c r="E146" i="2"/>
  <c r="H203" i="2"/>
  <c r="H821" i="2"/>
  <c r="H830" i="2" s="1"/>
  <c r="I692" i="2"/>
  <c r="J518" i="2"/>
  <c r="H284" i="2"/>
  <c r="J770" i="2"/>
  <c r="I275" i="2"/>
  <c r="J425" i="2"/>
  <c r="H518" i="2"/>
  <c r="I761" i="2"/>
  <c r="I266" i="2"/>
  <c r="I593" i="2"/>
  <c r="J795" i="2"/>
  <c r="J797" i="2" s="1"/>
  <c r="H797" i="2"/>
  <c r="H806" i="2"/>
  <c r="J804" i="2"/>
  <c r="J806" i="2" s="1"/>
  <c r="J835" i="2"/>
  <c r="J836" i="2" s="1"/>
  <c r="H836" i="2"/>
  <c r="I797" i="2"/>
  <c r="H752" i="2"/>
  <c r="H755" i="2" s="1"/>
  <c r="H593" i="2"/>
  <c r="J591" i="2"/>
  <c r="J593" i="2" s="1"/>
  <c r="H674" i="2"/>
  <c r="H677" i="2" s="1"/>
  <c r="J672" i="2"/>
  <c r="J674" i="2" s="1"/>
  <c r="J752" i="2"/>
  <c r="H725" i="2"/>
  <c r="J723" i="2"/>
  <c r="J725" i="2" s="1"/>
  <c r="J690" i="2"/>
  <c r="J692" i="2" s="1"/>
  <c r="H692" i="2"/>
  <c r="J565" i="2"/>
  <c r="J566" i="2" s="1"/>
  <c r="H566" i="2"/>
  <c r="J759" i="2"/>
  <c r="J761" i="2" s="1"/>
  <c r="H761" i="2"/>
  <c r="H323" i="2"/>
  <c r="H326" i="2" s="1"/>
  <c r="J321" i="2"/>
  <c r="J323" i="2" s="1"/>
  <c r="H392" i="2"/>
  <c r="J390" i="2"/>
  <c r="J392" i="2" s="1"/>
  <c r="H425" i="2"/>
  <c r="H428" i="2" s="1"/>
  <c r="H374" i="2"/>
  <c r="J372" i="2"/>
  <c r="J374" i="2" s="1"/>
  <c r="H365" i="2"/>
  <c r="J363" i="2"/>
  <c r="J365" i="2" s="1"/>
  <c r="J331" i="2"/>
  <c r="J332" i="2" s="1"/>
  <c r="H332" i="2"/>
  <c r="J432" i="2"/>
  <c r="J434" i="2" s="1"/>
  <c r="H434" i="2"/>
  <c r="I392" i="2"/>
  <c r="H383" i="2"/>
  <c r="H386" i="2" s="1"/>
  <c r="I497" i="2"/>
  <c r="J383" i="2"/>
  <c r="J495" i="2"/>
  <c r="J497" i="2" s="1"/>
  <c r="H497" i="2"/>
  <c r="I434" i="2"/>
  <c r="H275" i="2"/>
  <c r="H278" i="2" s="1"/>
  <c r="J273" i="2"/>
  <c r="J275" i="2" s="1"/>
  <c r="I187" i="2"/>
  <c r="I188" i="2" s="1"/>
  <c r="H187" i="2"/>
  <c r="G188" i="2"/>
  <c r="G197" i="2" s="1"/>
  <c r="J264" i="2"/>
  <c r="J266" i="2" s="1"/>
  <c r="H266" i="2"/>
  <c r="H269" i="2" s="1"/>
  <c r="J162" i="2"/>
  <c r="J164" i="2" s="1"/>
  <c r="H164" i="2"/>
  <c r="B5001" i="1"/>
  <c r="B4997" i="1"/>
  <c r="B4993" i="1"/>
  <c r="J4989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6" i="1"/>
  <c r="J4884" i="1"/>
  <c r="H4882" i="1"/>
  <c r="D4881" i="1"/>
  <c r="E4877" i="1"/>
  <c r="E4875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I4775" i="1"/>
  <c r="E4774" i="1"/>
  <c r="B4771" i="1"/>
  <c r="I4767" i="1"/>
  <c r="E4766" i="1"/>
  <c r="B4763" i="1"/>
  <c r="E4760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K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K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66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J4635" i="1"/>
  <c r="J4673" i="1" s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47" i="1"/>
  <c r="E4543" i="1"/>
  <c r="E4539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H4431" i="1"/>
  <c r="B4428" i="1"/>
  <c r="B4426" i="1"/>
  <c r="H4423" i="1"/>
  <c r="B4420" i="1"/>
  <c r="J4418" i="1"/>
  <c r="J4407" i="1"/>
  <c r="J4445" i="1" s="1"/>
  <c r="J4406" i="1"/>
  <c r="J4444" i="1" s="1"/>
  <c r="J4400" i="1"/>
  <c r="J4438" i="1" s="1"/>
  <c r="J4395" i="1"/>
  <c r="J4433" i="1" s="1"/>
  <c r="I4395" i="1"/>
  <c r="H4395" i="1"/>
  <c r="H4433" i="1" s="1"/>
  <c r="E4395" i="1"/>
  <c r="E4433" i="1" s="1"/>
  <c r="D4395" i="1"/>
  <c r="D4433" i="1" s="1"/>
  <c r="C4395" i="1"/>
  <c r="C4433" i="1" s="1"/>
  <c r="B4395" i="1"/>
  <c r="B4433" i="1" s="1"/>
  <c r="J4394" i="1"/>
  <c r="J4432" i="1" s="1"/>
  <c r="I4394" i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H4393" i="1"/>
  <c r="E4393" i="1"/>
  <c r="E4431" i="1" s="1"/>
  <c r="D4393" i="1"/>
  <c r="D4431" i="1" s="1"/>
  <c r="C4393" i="1"/>
  <c r="C4431" i="1" s="1"/>
  <c r="B4393" i="1"/>
  <c r="B4431" i="1" s="1"/>
  <c r="J4392" i="1"/>
  <c r="J4430" i="1" s="1"/>
  <c r="I4392" i="1"/>
  <c r="H4392" i="1"/>
  <c r="H4430" i="1" s="1"/>
  <c r="E4392" i="1"/>
  <c r="E4430" i="1" s="1"/>
  <c r="D4392" i="1"/>
  <c r="D4430" i="1" s="1"/>
  <c r="C4392" i="1"/>
  <c r="C4430" i="1" s="1"/>
  <c r="B4392" i="1"/>
  <c r="B4430" i="1" s="1"/>
  <c r="J4391" i="1"/>
  <c r="J4429" i="1" s="1"/>
  <c r="I4391" i="1"/>
  <c r="H4391" i="1"/>
  <c r="H4429" i="1" s="1"/>
  <c r="E4391" i="1"/>
  <c r="E4429" i="1" s="1"/>
  <c r="D4391" i="1"/>
  <c r="D4429" i="1" s="1"/>
  <c r="C4391" i="1"/>
  <c r="C4429" i="1" s="1"/>
  <c r="B4391" i="1"/>
  <c r="B4429" i="1" s="1"/>
  <c r="J4390" i="1"/>
  <c r="J4428" i="1" s="1"/>
  <c r="I4390" i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H4389" i="1"/>
  <c r="H4427" i="1" s="1"/>
  <c r="E4389" i="1"/>
  <c r="E4427" i="1" s="1"/>
  <c r="D4389" i="1"/>
  <c r="D4427" i="1" s="1"/>
  <c r="C4389" i="1"/>
  <c r="C4427" i="1" s="1"/>
  <c r="B4389" i="1"/>
  <c r="B4427" i="1" s="1"/>
  <c r="J4388" i="1"/>
  <c r="J4426" i="1" s="1"/>
  <c r="I4388" i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H4387" i="1"/>
  <c r="H4425" i="1" s="1"/>
  <c r="E4387" i="1"/>
  <c r="E4425" i="1" s="1"/>
  <c r="D4387" i="1"/>
  <c r="D4425" i="1" s="1"/>
  <c r="C4387" i="1"/>
  <c r="C4425" i="1" s="1"/>
  <c r="B4387" i="1"/>
  <c r="B4425" i="1" s="1"/>
  <c r="J4386" i="1"/>
  <c r="J4424" i="1" s="1"/>
  <c r="I4386" i="1"/>
  <c r="H4386" i="1"/>
  <c r="H4424" i="1" s="1"/>
  <c r="E4386" i="1"/>
  <c r="E4424" i="1" s="1"/>
  <c r="D4386" i="1"/>
  <c r="D4424" i="1" s="1"/>
  <c r="C4386" i="1"/>
  <c r="C4424" i="1" s="1"/>
  <c r="B4386" i="1"/>
  <c r="B4424" i="1" s="1"/>
  <c r="J4385" i="1"/>
  <c r="J4423" i="1" s="1"/>
  <c r="I4385" i="1"/>
  <c r="H4385" i="1"/>
  <c r="E4385" i="1"/>
  <c r="E4423" i="1" s="1"/>
  <c r="D4385" i="1"/>
  <c r="D4423" i="1" s="1"/>
  <c r="C4385" i="1"/>
  <c r="C4423" i="1" s="1"/>
  <c r="B4385" i="1"/>
  <c r="B4423" i="1" s="1"/>
  <c r="J4384" i="1"/>
  <c r="J4422" i="1" s="1"/>
  <c r="I4384" i="1"/>
  <c r="H4384" i="1"/>
  <c r="H4422" i="1" s="1"/>
  <c r="E4384" i="1"/>
  <c r="E4422" i="1" s="1"/>
  <c r="D4384" i="1"/>
  <c r="D4422" i="1" s="1"/>
  <c r="C4384" i="1"/>
  <c r="C4422" i="1" s="1"/>
  <c r="B4384" i="1"/>
  <c r="B4422" i="1" s="1"/>
  <c r="J4383" i="1"/>
  <c r="J4421" i="1" s="1"/>
  <c r="I4383" i="1"/>
  <c r="H4383" i="1"/>
  <c r="H4421" i="1" s="1"/>
  <c r="E4383" i="1"/>
  <c r="E4421" i="1" s="1"/>
  <c r="D4383" i="1"/>
  <c r="D4421" i="1" s="1"/>
  <c r="C4383" i="1"/>
  <c r="C4421" i="1" s="1"/>
  <c r="B4383" i="1"/>
  <c r="B4421" i="1" s="1"/>
  <c r="J4382" i="1"/>
  <c r="J4420" i="1" s="1"/>
  <c r="I4382" i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B4419" i="1" s="1"/>
  <c r="J4380" i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B4418" i="1" s="1"/>
  <c r="K4418" i="1" s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19" i="1"/>
  <c r="E4318" i="1"/>
  <c r="D4317" i="1"/>
  <c r="J4315" i="1"/>
  <c r="E4314" i="1"/>
  <c r="J4313" i="1"/>
  <c r="D4313" i="1"/>
  <c r="J4311" i="1"/>
  <c r="D4310" i="1"/>
  <c r="J4309" i="1"/>
  <c r="J4308" i="1"/>
  <c r="D4306" i="1"/>
  <c r="J4305" i="1"/>
  <c r="J4304" i="1"/>
  <c r="J4293" i="1"/>
  <c r="J4331" i="1" s="1"/>
  <c r="J4292" i="1"/>
  <c r="J4330" i="1" s="1"/>
  <c r="J4286" i="1"/>
  <c r="J4324" i="1" s="1"/>
  <c r="J4281" i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D4276" i="1"/>
  <c r="D4314" i="1" s="1"/>
  <c r="C4276" i="1"/>
  <c r="C4314" i="1" s="1"/>
  <c r="B4276" i="1"/>
  <c r="J4275" i="1"/>
  <c r="I4275" i="1"/>
  <c r="I4313" i="1" s="1"/>
  <c r="H4275" i="1"/>
  <c r="H4313" i="1" s="1"/>
  <c r="E4275" i="1"/>
  <c r="E4313" i="1" s="1"/>
  <c r="D4275" i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C4272" i="1"/>
  <c r="C4310" i="1" s="1"/>
  <c r="B4272" i="1"/>
  <c r="J4271" i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C4268" i="1"/>
  <c r="C4306" i="1" s="1"/>
  <c r="B4268" i="1"/>
  <c r="J4267" i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H4205" i="1"/>
  <c r="H4203" i="1"/>
  <c r="H4201" i="1"/>
  <c r="H4199" i="1"/>
  <c r="B4197" i="1"/>
  <c r="B4195" i="1"/>
  <c r="D4182" i="1"/>
  <c r="J4179" i="1"/>
  <c r="J4217" i="1" s="1"/>
  <c r="J4178" i="1"/>
  <c r="J4216" i="1" s="1"/>
  <c r="J4172" i="1"/>
  <c r="J4210" i="1" s="1"/>
  <c r="J4167" i="1"/>
  <c r="J4205" i="1" s="1"/>
  <c r="I4167" i="1"/>
  <c r="H4167" i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H4165" i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H4163" i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H4161" i="1"/>
  <c r="E4161" i="1"/>
  <c r="E4199" i="1" s="1"/>
  <c r="D4161" i="1"/>
  <c r="D4199" i="1" s="1"/>
  <c r="C4161" i="1"/>
  <c r="C4199" i="1" s="1"/>
  <c r="B4161" i="1"/>
  <c r="B4199" i="1" s="1"/>
  <c r="J4160" i="1"/>
  <c r="J4198" i="1" s="1"/>
  <c r="I4160" i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H4159" i="1"/>
  <c r="H4197" i="1" s="1"/>
  <c r="E4159" i="1"/>
  <c r="E4197" i="1" s="1"/>
  <c r="D4159" i="1"/>
  <c r="D4197" i="1" s="1"/>
  <c r="C4159" i="1"/>
  <c r="C4197" i="1" s="1"/>
  <c r="B4159" i="1"/>
  <c r="J4158" i="1"/>
  <c r="J4196" i="1" s="1"/>
  <c r="I4158" i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H4157" i="1"/>
  <c r="H4195" i="1" s="1"/>
  <c r="E4157" i="1"/>
  <c r="E4195" i="1" s="1"/>
  <c r="D4157" i="1"/>
  <c r="D4195" i="1" s="1"/>
  <c r="C4157" i="1"/>
  <c r="C4195" i="1" s="1"/>
  <c r="B4157" i="1"/>
  <c r="J4156" i="1"/>
  <c r="J4194" i="1" s="1"/>
  <c r="I4156" i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J4090" i="1"/>
  <c r="D4090" i="1"/>
  <c r="D4089" i="1"/>
  <c r="C4089" i="1"/>
  <c r="J4088" i="1"/>
  <c r="D4088" i="1"/>
  <c r="J4086" i="1"/>
  <c r="D4086" i="1"/>
  <c r="D4085" i="1"/>
  <c r="C4085" i="1"/>
  <c r="J4084" i="1"/>
  <c r="D4084" i="1"/>
  <c r="D4083" i="1"/>
  <c r="J4082" i="1"/>
  <c r="D4082" i="1"/>
  <c r="D4081" i="1"/>
  <c r="C4081" i="1"/>
  <c r="J4080" i="1"/>
  <c r="I4079" i="1"/>
  <c r="J4078" i="1"/>
  <c r="I4077" i="1"/>
  <c r="C4077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I4052" i="1"/>
  <c r="I4090" i="1" s="1"/>
  <c r="H4052" i="1"/>
  <c r="H4090" i="1" s="1"/>
  <c r="E4052" i="1"/>
  <c r="E4090" i="1" s="1"/>
  <c r="D4052" i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C4051" i="1"/>
  <c r="B4051" i="1"/>
  <c r="B4089" i="1" s="1"/>
  <c r="J4050" i="1"/>
  <c r="I4050" i="1"/>
  <c r="I4088" i="1" s="1"/>
  <c r="H4050" i="1"/>
  <c r="H4088" i="1" s="1"/>
  <c r="E4050" i="1"/>
  <c r="E4088" i="1" s="1"/>
  <c r="D4050" i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I4048" i="1"/>
  <c r="I4086" i="1" s="1"/>
  <c r="H4048" i="1"/>
  <c r="H4086" i="1" s="1"/>
  <c r="E4048" i="1"/>
  <c r="E4086" i="1" s="1"/>
  <c r="D4048" i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C4047" i="1"/>
  <c r="B4047" i="1"/>
  <c r="B4085" i="1" s="1"/>
  <c r="J4046" i="1"/>
  <c r="I4046" i="1"/>
  <c r="I4084" i="1" s="1"/>
  <c r="H4046" i="1"/>
  <c r="H4084" i="1" s="1"/>
  <c r="E4046" i="1"/>
  <c r="E4084" i="1" s="1"/>
  <c r="D4046" i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C4045" i="1"/>
  <c r="C4083" i="1" s="1"/>
  <c r="B4045" i="1"/>
  <c r="B4083" i="1" s="1"/>
  <c r="J4044" i="1"/>
  <c r="I4044" i="1"/>
  <c r="I4082" i="1" s="1"/>
  <c r="H4044" i="1"/>
  <c r="H4082" i="1" s="1"/>
  <c r="E4044" i="1"/>
  <c r="E4082" i="1" s="1"/>
  <c r="D4044" i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C4043" i="1"/>
  <c r="B4043" i="1"/>
  <c r="B4081" i="1" s="1"/>
  <c r="J4042" i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E3977" i="1"/>
  <c r="J3976" i="1"/>
  <c r="D3976" i="1"/>
  <c r="E3975" i="1"/>
  <c r="J3974" i="1"/>
  <c r="D3974" i="1"/>
  <c r="E3973" i="1"/>
  <c r="J3972" i="1"/>
  <c r="D3972" i="1"/>
  <c r="E3971" i="1"/>
  <c r="J3970" i="1"/>
  <c r="D3970" i="1"/>
  <c r="E3969" i="1"/>
  <c r="J3968" i="1"/>
  <c r="D3968" i="1"/>
  <c r="J3966" i="1"/>
  <c r="E3965" i="1"/>
  <c r="J3964" i="1"/>
  <c r="D3964" i="1"/>
  <c r="J3962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D3939" i="1"/>
  <c r="D3977" i="1" s="1"/>
  <c r="C3939" i="1"/>
  <c r="C3977" i="1" s="1"/>
  <c r="B3939" i="1"/>
  <c r="J3938" i="1"/>
  <c r="I3938" i="1"/>
  <c r="I3976" i="1" s="1"/>
  <c r="H3938" i="1"/>
  <c r="H3976" i="1" s="1"/>
  <c r="E3938" i="1"/>
  <c r="E3976" i="1" s="1"/>
  <c r="D3938" i="1"/>
  <c r="C3938" i="1"/>
  <c r="C3976" i="1" s="1"/>
  <c r="B3938" i="1"/>
  <c r="J3937" i="1"/>
  <c r="J3975" i="1" s="1"/>
  <c r="I3937" i="1"/>
  <c r="I3975" i="1" s="1"/>
  <c r="H3937" i="1"/>
  <c r="H3975" i="1" s="1"/>
  <c r="E3937" i="1"/>
  <c r="D3937" i="1"/>
  <c r="D3975" i="1" s="1"/>
  <c r="C3937" i="1"/>
  <c r="C3975" i="1" s="1"/>
  <c r="B3937" i="1"/>
  <c r="J3936" i="1"/>
  <c r="I3936" i="1"/>
  <c r="I3974" i="1" s="1"/>
  <c r="H3936" i="1"/>
  <c r="H3974" i="1" s="1"/>
  <c r="E3936" i="1"/>
  <c r="E3974" i="1" s="1"/>
  <c r="D3936" i="1"/>
  <c r="C3936" i="1"/>
  <c r="C3974" i="1" s="1"/>
  <c r="B3936" i="1"/>
  <c r="J3935" i="1"/>
  <c r="J3973" i="1" s="1"/>
  <c r="I3935" i="1"/>
  <c r="I3973" i="1" s="1"/>
  <c r="H3935" i="1"/>
  <c r="H3973" i="1" s="1"/>
  <c r="E3935" i="1"/>
  <c r="D3935" i="1"/>
  <c r="D3973" i="1" s="1"/>
  <c r="C3935" i="1"/>
  <c r="C3973" i="1" s="1"/>
  <c r="B3935" i="1"/>
  <c r="J3934" i="1"/>
  <c r="I3934" i="1"/>
  <c r="I3972" i="1" s="1"/>
  <c r="H3934" i="1"/>
  <c r="H3972" i="1" s="1"/>
  <c r="E3934" i="1"/>
  <c r="E3972" i="1" s="1"/>
  <c r="D3934" i="1"/>
  <c r="C3934" i="1"/>
  <c r="C3972" i="1" s="1"/>
  <c r="B3934" i="1"/>
  <c r="J3933" i="1"/>
  <c r="J3971" i="1" s="1"/>
  <c r="I3933" i="1"/>
  <c r="I3971" i="1" s="1"/>
  <c r="H3933" i="1"/>
  <c r="H3971" i="1" s="1"/>
  <c r="E3933" i="1"/>
  <c r="D3933" i="1"/>
  <c r="D3971" i="1" s="1"/>
  <c r="C3933" i="1"/>
  <c r="C3971" i="1" s="1"/>
  <c r="B3933" i="1"/>
  <c r="J3932" i="1"/>
  <c r="I3932" i="1"/>
  <c r="I3970" i="1" s="1"/>
  <c r="H3932" i="1"/>
  <c r="H3970" i="1" s="1"/>
  <c r="E3932" i="1"/>
  <c r="E3970" i="1" s="1"/>
  <c r="D3932" i="1"/>
  <c r="C3932" i="1"/>
  <c r="C3970" i="1" s="1"/>
  <c r="B3932" i="1"/>
  <c r="J3931" i="1"/>
  <c r="J3969" i="1" s="1"/>
  <c r="I3931" i="1"/>
  <c r="I3969" i="1" s="1"/>
  <c r="H3931" i="1"/>
  <c r="H3969" i="1" s="1"/>
  <c r="E3931" i="1"/>
  <c r="D3931" i="1"/>
  <c r="D3969" i="1" s="1"/>
  <c r="C3931" i="1"/>
  <c r="C3969" i="1" s="1"/>
  <c r="B3931" i="1"/>
  <c r="J3930" i="1"/>
  <c r="I3930" i="1"/>
  <c r="I3968" i="1" s="1"/>
  <c r="H3930" i="1"/>
  <c r="H3968" i="1" s="1"/>
  <c r="E3930" i="1"/>
  <c r="E3968" i="1" s="1"/>
  <c r="D3930" i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D3927" i="1"/>
  <c r="D3965" i="1" s="1"/>
  <c r="C3927" i="1"/>
  <c r="C3965" i="1" s="1"/>
  <c r="B3927" i="1"/>
  <c r="J3926" i="1"/>
  <c r="I3926" i="1"/>
  <c r="I3964" i="1" s="1"/>
  <c r="H3926" i="1"/>
  <c r="H3964" i="1" s="1"/>
  <c r="E3926" i="1"/>
  <c r="E3964" i="1" s="1"/>
  <c r="D3926" i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9" i="1"/>
  <c r="D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H3749" i="1"/>
  <c r="H3748" i="1"/>
  <c r="B3748" i="1"/>
  <c r="H3747" i="1"/>
  <c r="E3747" i="1"/>
  <c r="E3740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D3702" i="1"/>
  <c r="D3740" i="1" s="1"/>
  <c r="C3702" i="1"/>
  <c r="C3740" i="1" s="1"/>
  <c r="B3702" i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B3634" i="1"/>
  <c r="B3633" i="1"/>
  <c r="B3630" i="1"/>
  <c r="B3629" i="1"/>
  <c r="B3626" i="1"/>
  <c r="B3625" i="1"/>
  <c r="I3620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K3597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K3596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K3595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K3594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K3593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K3592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K3591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K3590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K3589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K3588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K3587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K3586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K3585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J3582" i="1"/>
  <c r="J3620" i="1" s="1"/>
  <c r="I3582" i="1"/>
  <c r="H3582" i="1"/>
  <c r="H3620" i="1" s="1"/>
  <c r="E3582" i="1"/>
  <c r="E3620" i="1" s="1"/>
  <c r="D3582" i="1"/>
  <c r="D3620" i="1" s="1"/>
  <c r="C3582" i="1"/>
  <c r="C3620" i="1" s="1"/>
  <c r="B3582" i="1"/>
  <c r="K3582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C3521" i="1"/>
  <c r="B3520" i="1"/>
  <c r="B3518" i="1"/>
  <c r="B3517" i="1"/>
  <c r="B3516" i="1"/>
  <c r="B3514" i="1"/>
  <c r="B3513" i="1"/>
  <c r="B3512" i="1"/>
  <c r="B3508" i="1"/>
  <c r="D3500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E3407" i="1"/>
  <c r="J3404" i="1"/>
  <c r="E3404" i="1"/>
  <c r="E3400" i="1"/>
  <c r="E3397" i="1"/>
  <c r="E3396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0" i="1"/>
  <c r="H3289" i="1"/>
  <c r="B3286" i="1"/>
  <c r="H3285" i="1"/>
  <c r="B3282" i="1"/>
  <c r="H3281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I3291" i="1" s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2" i="1" s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I3287" i="1" s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8" i="1" s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I3283" i="1" s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4" i="1" s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I3279" i="1" s="1"/>
  <c r="H3241" i="1"/>
  <c r="H3279" i="1" s="1"/>
  <c r="E3241" i="1"/>
  <c r="E3279" i="1" s="1"/>
  <c r="D3241" i="1"/>
  <c r="D3279" i="1" s="1"/>
  <c r="C3241" i="1"/>
  <c r="C3279" i="1" s="1"/>
  <c r="B3241" i="1"/>
  <c r="B3279" i="1" s="1"/>
  <c r="K3279" i="1" s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78" i="1"/>
  <c r="J3174" i="1"/>
  <c r="J3173" i="1"/>
  <c r="I3172" i="1"/>
  <c r="C3172" i="1"/>
  <c r="C3171" i="1"/>
  <c r="J3169" i="1"/>
  <c r="I3168" i="1"/>
  <c r="C3168" i="1"/>
  <c r="C3167" i="1"/>
  <c r="J3165" i="1"/>
  <c r="I3164" i="1"/>
  <c r="C3164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J3177" i="1" s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J3176" i="1" s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J3175" i="1" s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J3172" i="1" s="1"/>
  <c r="I3134" i="1"/>
  <c r="H3134" i="1"/>
  <c r="H3172" i="1" s="1"/>
  <c r="E3134" i="1"/>
  <c r="E3172" i="1" s="1"/>
  <c r="D3134" i="1"/>
  <c r="D3172" i="1" s="1"/>
  <c r="C3134" i="1"/>
  <c r="B3134" i="1"/>
  <c r="B3172" i="1" s="1"/>
  <c r="J3133" i="1"/>
  <c r="J3171" i="1" s="1"/>
  <c r="I3133" i="1"/>
  <c r="I3171" i="1" s="1"/>
  <c r="H3133" i="1"/>
  <c r="H3171" i="1" s="1"/>
  <c r="E3133" i="1"/>
  <c r="E3171" i="1" s="1"/>
  <c r="D3133" i="1"/>
  <c r="D3171" i="1" s="1"/>
  <c r="C3133" i="1"/>
  <c r="B3133" i="1"/>
  <c r="B3171" i="1" s="1"/>
  <c r="J3132" i="1"/>
  <c r="J3170" i="1" s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J3168" i="1" s="1"/>
  <c r="I3130" i="1"/>
  <c r="H3130" i="1"/>
  <c r="H3168" i="1" s="1"/>
  <c r="E3130" i="1"/>
  <c r="E3168" i="1" s="1"/>
  <c r="D3130" i="1"/>
  <c r="D3168" i="1" s="1"/>
  <c r="C3130" i="1"/>
  <c r="B3130" i="1"/>
  <c r="B3168" i="1" s="1"/>
  <c r="J3129" i="1"/>
  <c r="J3167" i="1" s="1"/>
  <c r="I3129" i="1"/>
  <c r="I3167" i="1" s="1"/>
  <c r="H3129" i="1"/>
  <c r="H3167" i="1" s="1"/>
  <c r="E3129" i="1"/>
  <c r="E3167" i="1" s="1"/>
  <c r="D3129" i="1"/>
  <c r="D3167" i="1" s="1"/>
  <c r="C3129" i="1"/>
  <c r="B3129" i="1"/>
  <c r="B3167" i="1" s="1"/>
  <c r="J3128" i="1"/>
  <c r="J3166" i="1" s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J3164" i="1" s="1"/>
  <c r="I3126" i="1"/>
  <c r="H3126" i="1"/>
  <c r="H3164" i="1" s="1"/>
  <c r="E3126" i="1"/>
  <c r="E3164" i="1" s="1"/>
  <c r="D3126" i="1"/>
  <c r="D3164" i="1" s="1"/>
  <c r="C3126" i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1" i="1"/>
  <c r="E3054" i="1"/>
  <c r="H3052" i="1"/>
  <c r="E3051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0" i="1"/>
  <c r="B2948" i="1"/>
  <c r="K2948" i="1" s="1"/>
  <c r="B2946" i="1"/>
  <c r="B2944" i="1"/>
  <c r="K2944" i="1" s="1"/>
  <c r="B2942" i="1"/>
  <c r="J2925" i="1"/>
  <c r="J2963" i="1" s="1"/>
  <c r="J2924" i="1"/>
  <c r="J2962" i="1" s="1"/>
  <c r="J2918" i="1"/>
  <c r="J2913" i="1"/>
  <c r="J2951" i="1" s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J2950" i="1" s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K2912" i="1" s="1"/>
  <c r="J2911" i="1"/>
  <c r="J2949" i="1" s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K2911" i="1" s="1"/>
  <c r="J2910" i="1"/>
  <c r="J2948" i="1" s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K2910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K2908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K2907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K2906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K2904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K2900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I2837" i="1"/>
  <c r="I2836" i="1"/>
  <c r="I2835" i="1"/>
  <c r="I2833" i="1"/>
  <c r="I2832" i="1"/>
  <c r="I2831" i="1"/>
  <c r="I2830" i="1"/>
  <c r="C2830" i="1"/>
  <c r="I2829" i="1"/>
  <c r="C2829" i="1"/>
  <c r="I2828" i="1"/>
  <c r="C2828" i="1"/>
  <c r="I2827" i="1"/>
  <c r="C2827" i="1"/>
  <c r="I2826" i="1"/>
  <c r="C2826" i="1"/>
  <c r="I2825" i="1"/>
  <c r="C2825" i="1"/>
  <c r="I2824" i="1"/>
  <c r="C2824" i="1"/>
  <c r="I2823" i="1"/>
  <c r="C2823" i="1"/>
  <c r="H2817" i="1"/>
  <c r="J2811" i="1"/>
  <c r="J2849" i="1" s="1"/>
  <c r="J2810" i="1"/>
  <c r="J2848" i="1" s="1"/>
  <c r="J2804" i="1"/>
  <c r="J2842" i="1" s="1"/>
  <c r="J2799" i="1"/>
  <c r="J2837" i="1" s="1"/>
  <c r="I2799" i="1"/>
  <c r="H2799" i="1"/>
  <c r="H2837" i="1" s="1"/>
  <c r="E2799" i="1"/>
  <c r="E2837" i="1" s="1"/>
  <c r="D2799" i="1"/>
  <c r="D2837" i="1" s="1"/>
  <c r="C2799" i="1"/>
  <c r="C2837" i="1" s="1"/>
  <c r="B2799" i="1"/>
  <c r="J2798" i="1"/>
  <c r="J2836" i="1" s="1"/>
  <c r="I2798" i="1"/>
  <c r="H2798" i="1"/>
  <c r="H2836" i="1" s="1"/>
  <c r="E2798" i="1"/>
  <c r="E2836" i="1" s="1"/>
  <c r="D2798" i="1"/>
  <c r="D2836" i="1" s="1"/>
  <c r="C2798" i="1"/>
  <c r="C2836" i="1" s="1"/>
  <c r="B2798" i="1"/>
  <c r="J2797" i="1"/>
  <c r="J2835" i="1" s="1"/>
  <c r="I2797" i="1"/>
  <c r="H2797" i="1"/>
  <c r="H2835" i="1" s="1"/>
  <c r="E2797" i="1"/>
  <c r="E2835" i="1" s="1"/>
  <c r="D2797" i="1"/>
  <c r="D2835" i="1" s="1"/>
  <c r="C2797" i="1"/>
  <c r="C2835" i="1" s="1"/>
  <c r="B2797" i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J2795" i="1"/>
  <c r="J2833" i="1" s="1"/>
  <c r="I2795" i="1"/>
  <c r="H2795" i="1"/>
  <c r="H2833" i="1" s="1"/>
  <c r="E2795" i="1"/>
  <c r="E2833" i="1" s="1"/>
  <c r="D2795" i="1"/>
  <c r="D2833" i="1" s="1"/>
  <c r="C2795" i="1"/>
  <c r="C2833" i="1" s="1"/>
  <c r="B2795" i="1"/>
  <c r="J2794" i="1"/>
  <c r="J2832" i="1" s="1"/>
  <c r="I2794" i="1"/>
  <c r="H2794" i="1"/>
  <c r="H2832" i="1" s="1"/>
  <c r="E2794" i="1"/>
  <c r="E2832" i="1" s="1"/>
  <c r="D2794" i="1"/>
  <c r="D2832" i="1" s="1"/>
  <c r="C2794" i="1"/>
  <c r="C2832" i="1" s="1"/>
  <c r="B2794" i="1"/>
  <c r="J2793" i="1"/>
  <c r="J2831" i="1" s="1"/>
  <c r="I2793" i="1"/>
  <c r="H2793" i="1"/>
  <c r="H2831" i="1" s="1"/>
  <c r="E2793" i="1"/>
  <c r="E2831" i="1" s="1"/>
  <c r="D2793" i="1"/>
  <c r="D2831" i="1" s="1"/>
  <c r="C2793" i="1"/>
  <c r="C2831" i="1" s="1"/>
  <c r="B2793" i="1"/>
  <c r="J2792" i="1"/>
  <c r="J2830" i="1" s="1"/>
  <c r="I2792" i="1"/>
  <c r="H2792" i="1"/>
  <c r="H2830" i="1" s="1"/>
  <c r="E2792" i="1"/>
  <c r="E2830" i="1" s="1"/>
  <c r="D2792" i="1"/>
  <c r="D2830" i="1" s="1"/>
  <c r="C2792" i="1"/>
  <c r="B2792" i="1"/>
  <c r="J2791" i="1"/>
  <c r="J2829" i="1" s="1"/>
  <c r="I2791" i="1"/>
  <c r="H2791" i="1"/>
  <c r="H2829" i="1" s="1"/>
  <c r="E2791" i="1"/>
  <c r="E2829" i="1" s="1"/>
  <c r="D2791" i="1"/>
  <c r="D2829" i="1" s="1"/>
  <c r="C2791" i="1"/>
  <c r="B2791" i="1"/>
  <c r="J2790" i="1"/>
  <c r="J2828" i="1" s="1"/>
  <c r="I2790" i="1"/>
  <c r="H2790" i="1"/>
  <c r="H2828" i="1" s="1"/>
  <c r="E2790" i="1"/>
  <c r="E2828" i="1" s="1"/>
  <c r="D2790" i="1"/>
  <c r="D2828" i="1" s="1"/>
  <c r="C2790" i="1"/>
  <c r="B2790" i="1"/>
  <c r="J2789" i="1"/>
  <c r="J2827" i="1" s="1"/>
  <c r="I2789" i="1"/>
  <c r="H2789" i="1"/>
  <c r="H2827" i="1" s="1"/>
  <c r="E2789" i="1"/>
  <c r="E2827" i="1" s="1"/>
  <c r="D2789" i="1"/>
  <c r="D2827" i="1" s="1"/>
  <c r="C2789" i="1"/>
  <c r="B2789" i="1"/>
  <c r="J2788" i="1"/>
  <c r="J2826" i="1" s="1"/>
  <c r="I2788" i="1"/>
  <c r="H2788" i="1"/>
  <c r="H2826" i="1" s="1"/>
  <c r="E2788" i="1"/>
  <c r="E2826" i="1" s="1"/>
  <c r="D2788" i="1"/>
  <c r="D2826" i="1" s="1"/>
  <c r="C2788" i="1"/>
  <c r="B2788" i="1"/>
  <c r="J2787" i="1"/>
  <c r="J2825" i="1" s="1"/>
  <c r="I2787" i="1"/>
  <c r="H2787" i="1"/>
  <c r="H2825" i="1" s="1"/>
  <c r="E2787" i="1"/>
  <c r="E2825" i="1" s="1"/>
  <c r="D2787" i="1"/>
  <c r="D2825" i="1" s="1"/>
  <c r="C2787" i="1"/>
  <c r="B2787" i="1"/>
  <c r="J2786" i="1"/>
  <c r="J2824" i="1" s="1"/>
  <c r="I2786" i="1"/>
  <c r="H2786" i="1"/>
  <c r="H2824" i="1" s="1"/>
  <c r="E2786" i="1"/>
  <c r="E2824" i="1" s="1"/>
  <c r="D2786" i="1"/>
  <c r="D2824" i="1" s="1"/>
  <c r="C2786" i="1"/>
  <c r="B2786" i="1"/>
  <c r="J2785" i="1"/>
  <c r="J2823" i="1" s="1"/>
  <c r="I2785" i="1"/>
  <c r="H2785" i="1"/>
  <c r="H2823" i="1" s="1"/>
  <c r="E2785" i="1"/>
  <c r="E2823" i="1" s="1"/>
  <c r="D2785" i="1"/>
  <c r="D2823" i="1" s="1"/>
  <c r="C2785" i="1"/>
  <c r="B2785" i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09" i="1"/>
  <c r="I2609" i="1"/>
  <c r="J2608" i="1"/>
  <c r="D2608" i="1"/>
  <c r="J2606" i="1"/>
  <c r="D2606" i="1"/>
  <c r="J2605" i="1"/>
  <c r="I2605" i="1"/>
  <c r="J2604" i="1"/>
  <c r="D2604" i="1"/>
  <c r="J2602" i="1"/>
  <c r="D2602" i="1"/>
  <c r="J2601" i="1"/>
  <c r="I2601" i="1"/>
  <c r="J2600" i="1"/>
  <c r="D2600" i="1"/>
  <c r="J2599" i="1"/>
  <c r="J2598" i="1"/>
  <c r="D2598" i="1"/>
  <c r="J2597" i="1"/>
  <c r="I2597" i="1"/>
  <c r="J2596" i="1"/>
  <c r="J2594" i="1"/>
  <c r="D2586" i="1"/>
  <c r="J2583" i="1"/>
  <c r="J2582" i="1"/>
  <c r="J2620" i="1" s="1"/>
  <c r="J2576" i="1"/>
  <c r="J2614" i="1" s="1"/>
  <c r="J2571" i="1"/>
  <c r="I2571" i="1"/>
  <c r="H2571" i="1"/>
  <c r="H2609" i="1" s="1"/>
  <c r="E2571" i="1"/>
  <c r="E2609" i="1" s="1"/>
  <c r="D2571" i="1"/>
  <c r="D2609" i="1" s="1"/>
  <c r="C2571" i="1"/>
  <c r="C2609" i="1" s="1"/>
  <c r="B2571" i="1"/>
  <c r="B2609" i="1" s="1"/>
  <c r="K2609" i="1" s="1"/>
  <c r="J2570" i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I2568" i="1"/>
  <c r="I2606" i="1" s="1"/>
  <c r="H2568" i="1"/>
  <c r="H2606" i="1" s="1"/>
  <c r="E2568" i="1"/>
  <c r="E2606" i="1" s="1"/>
  <c r="D2568" i="1"/>
  <c r="C2568" i="1"/>
  <c r="C2606" i="1" s="1"/>
  <c r="B2568" i="1"/>
  <c r="B2606" i="1" s="1"/>
  <c r="J2567" i="1"/>
  <c r="I2567" i="1"/>
  <c r="H2567" i="1"/>
  <c r="H2605" i="1" s="1"/>
  <c r="E2567" i="1"/>
  <c r="E2605" i="1" s="1"/>
  <c r="D2567" i="1"/>
  <c r="D2605" i="1" s="1"/>
  <c r="C2567" i="1"/>
  <c r="C2605" i="1" s="1"/>
  <c r="B2567" i="1"/>
  <c r="B2605" i="1" s="1"/>
  <c r="K2605" i="1" s="1"/>
  <c r="J2566" i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I2564" i="1"/>
  <c r="I2602" i="1" s="1"/>
  <c r="H2564" i="1"/>
  <c r="H2602" i="1" s="1"/>
  <c r="E2564" i="1"/>
  <c r="E2602" i="1" s="1"/>
  <c r="D2564" i="1"/>
  <c r="C2564" i="1"/>
  <c r="C2602" i="1" s="1"/>
  <c r="B2564" i="1"/>
  <c r="B2602" i="1" s="1"/>
  <c r="J2563" i="1"/>
  <c r="I2563" i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I2559" i="1"/>
  <c r="H2559" i="1"/>
  <c r="H2597" i="1" s="1"/>
  <c r="E2559" i="1"/>
  <c r="E2597" i="1" s="1"/>
  <c r="D2559" i="1"/>
  <c r="D2597" i="1" s="1"/>
  <c r="C2559" i="1"/>
  <c r="C2597" i="1" s="1"/>
  <c r="B2559" i="1"/>
  <c r="B2597" i="1" s="1"/>
  <c r="K2597" i="1" s="1"/>
  <c r="J2558" i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E2495" i="1"/>
  <c r="J2494" i="1"/>
  <c r="D2494" i="1"/>
  <c r="E2493" i="1"/>
  <c r="J2492" i="1"/>
  <c r="D2492" i="1"/>
  <c r="E2491" i="1"/>
  <c r="J2490" i="1"/>
  <c r="D2490" i="1"/>
  <c r="E2489" i="1"/>
  <c r="J2488" i="1"/>
  <c r="D2488" i="1"/>
  <c r="E2487" i="1"/>
  <c r="J2486" i="1"/>
  <c r="D2486" i="1"/>
  <c r="E2485" i="1"/>
  <c r="J2484" i="1"/>
  <c r="J2482" i="1"/>
  <c r="J2480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D2457" i="1"/>
  <c r="D2495" i="1" s="1"/>
  <c r="C2457" i="1"/>
  <c r="C2495" i="1" s="1"/>
  <c r="B2457" i="1"/>
  <c r="J2456" i="1"/>
  <c r="I2456" i="1"/>
  <c r="I2494" i="1" s="1"/>
  <c r="H2456" i="1"/>
  <c r="H2494" i="1" s="1"/>
  <c r="E2456" i="1"/>
  <c r="E2494" i="1" s="1"/>
  <c r="D2456" i="1"/>
  <c r="C2456" i="1"/>
  <c r="C2494" i="1" s="1"/>
  <c r="B2456" i="1"/>
  <c r="J2455" i="1"/>
  <c r="J2493" i="1" s="1"/>
  <c r="I2455" i="1"/>
  <c r="I2493" i="1" s="1"/>
  <c r="H2455" i="1"/>
  <c r="H2493" i="1" s="1"/>
  <c r="E2455" i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C2454" i="1"/>
  <c r="C2492" i="1" s="1"/>
  <c r="B2454" i="1"/>
  <c r="J2453" i="1"/>
  <c r="J2491" i="1" s="1"/>
  <c r="I2453" i="1"/>
  <c r="I2491" i="1" s="1"/>
  <c r="H2453" i="1"/>
  <c r="H2491" i="1" s="1"/>
  <c r="E2453" i="1"/>
  <c r="D2453" i="1"/>
  <c r="D2491" i="1" s="1"/>
  <c r="C2453" i="1"/>
  <c r="C2491" i="1" s="1"/>
  <c r="B2453" i="1"/>
  <c r="J2452" i="1"/>
  <c r="I2452" i="1"/>
  <c r="I2490" i="1" s="1"/>
  <c r="H2452" i="1"/>
  <c r="H2490" i="1" s="1"/>
  <c r="E2452" i="1"/>
  <c r="E2490" i="1" s="1"/>
  <c r="D2452" i="1"/>
  <c r="C2452" i="1"/>
  <c r="C2490" i="1" s="1"/>
  <c r="B2452" i="1"/>
  <c r="J2451" i="1"/>
  <c r="J2489" i="1" s="1"/>
  <c r="I2451" i="1"/>
  <c r="I2489" i="1" s="1"/>
  <c r="H2451" i="1"/>
  <c r="H2489" i="1" s="1"/>
  <c r="E2451" i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C2450" i="1"/>
  <c r="C2488" i="1" s="1"/>
  <c r="B2450" i="1"/>
  <c r="J2449" i="1"/>
  <c r="J2487" i="1" s="1"/>
  <c r="I2449" i="1"/>
  <c r="I2487" i="1" s="1"/>
  <c r="H2449" i="1"/>
  <c r="H2487" i="1" s="1"/>
  <c r="E2449" i="1"/>
  <c r="D2449" i="1"/>
  <c r="D2487" i="1" s="1"/>
  <c r="C2449" i="1"/>
  <c r="C2487" i="1" s="1"/>
  <c r="B2449" i="1"/>
  <c r="J2448" i="1"/>
  <c r="I2448" i="1"/>
  <c r="I2486" i="1" s="1"/>
  <c r="H2448" i="1"/>
  <c r="H2486" i="1" s="1"/>
  <c r="E2448" i="1"/>
  <c r="E2486" i="1" s="1"/>
  <c r="D2448" i="1"/>
  <c r="C2448" i="1"/>
  <c r="C2486" i="1" s="1"/>
  <c r="B2448" i="1"/>
  <c r="J2447" i="1"/>
  <c r="J2485" i="1" s="1"/>
  <c r="I2447" i="1"/>
  <c r="I2485" i="1" s="1"/>
  <c r="H2447" i="1"/>
  <c r="H2485" i="1" s="1"/>
  <c r="E2447" i="1"/>
  <c r="D2447" i="1"/>
  <c r="D2485" i="1" s="1"/>
  <c r="C2447" i="1"/>
  <c r="C2485" i="1" s="1"/>
  <c r="B2447" i="1"/>
  <c r="J2446" i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E2381" i="1"/>
  <c r="E2380" i="1"/>
  <c r="B2379" i="1"/>
  <c r="H2378" i="1"/>
  <c r="H2377" i="1"/>
  <c r="K2377" i="1" s="1"/>
  <c r="E2377" i="1"/>
  <c r="B2376" i="1"/>
  <c r="E2375" i="1"/>
  <c r="H2374" i="1"/>
  <c r="B2374" i="1"/>
  <c r="B2373" i="1"/>
  <c r="B2372" i="1"/>
  <c r="E2371" i="1"/>
  <c r="H2370" i="1"/>
  <c r="H2369" i="1"/>
  <c r="E2369" i="1"/>
  <c r="B2368" i="1"/>
  <c r="H2366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B2377" i="1" s="1"/>
  <c r="J2338" i="1"/>
  <c r="J2376" i="1" s="1"/>
  <c r="I2338" i="1"/>
  <c r="K2338" i="1" s="1"/>
  <c r="H2338" i="1"/>
  <c r="H2376" i="1" s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H2337" i="1"/>
  <c r="H2375" i="1" s="1"/>
  <c r="E2337" i="1"/>
  <c r="D2337" i="1"/>
  <c r="D2375" i="1" s="1"/>
  <c r="C2337" i="1"/>
  <c r="C2375" i="1" s="1"/>
  <c r="B2337" i="1"/>
  <c r="B2375" i="1" s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J2334" i="1"/>
  <c r="J2372" i="1" s="1"/>
  <c r="I2334" i="1"/>
  <c r="K2334" i="1" s="1"/>
  <c r="H2334" i="1"/>
  <c r="H2372" i="1" s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H2333" i="1"/>
  <c r="H2371" i="1" s="1"/>
  <c r="E2333" i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E2331" i="1"/>
  <c r="D2331" i="1"/>
  <c r="D2369" i="1" s="1"/>
  <c r="C2331" i="1"/>
  <c r="C2369" i="1" s="1"/>
  <c r="B2331" i="1"/>
  <c r="B2369" i="1" s="1"/>
  <c r="J2330" i="1"/>
  <c r="J2368" i="1" s="1"/>
  <c r="I2330" i="1"/>
  <c r="K2330" i="1" s="1"/>
  <c r="H2330" i="1"/>
  <c r="H2368" i="1" s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67" i="1"/>
  <c r="E2265" i="1"/>
  <c r="E2263" i="1"/>
  <c r="E2261" i="1"/>
  <c r="E2259" i="1"/>
  <c r="E2257" i="1"/>
  <c r="E2253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B2150" i="1"/>
  <c r="K2150" i="1" s="1"/>
  <c r="B2146" i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B2039" i="1"/>
  <c r="B2038" i="1"/>
  <c r="H2036" i="1"/>
  <c r="H2035" i="1"/>
  <c r="E2035" i="1"/>
  <c r="H2034" i="1"/>
  <c r="B2032" i="1"/>
  <c r="B2031" i="1"/>
  <c r="B2030" i="1"/>
  <c r="H2027" i="1"/>
  <c r="H202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E1997" i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E1996" i="1"/>
  <c r="E2034" i="1" s="1"/>
  <c r="D1996" i="1"/>
  <c r="D2034" i="1" s="1"/>
  <c r="C1996" i="1"/>
  <c r="C2034" i="1" s="1"/>
  <c r="B1996" i="1"/>
  <c r="B2034" i="1" s="1"/>
  <c r="K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E1988" i="1"/>
  <c r="E2026" i="1" s="1"/>
  <c r="D1988" i="1"/>
  <c r="D2026" i="1" s="1"/>
  <c r="C1988" i="1"/>
  <c r="C2026" i="1" s="1"/>
  <c r="B1988" i="1"/>
  <c r="B2026" i="1" s="1"/>
  <c r="K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I1924" i="1"/>
  <c r="H1923" i="1"/>
  <c r="H1921" i="1"/>
  <c r="I1920" i="1"/>
  <c r="H1919" i="1"/>
  <c r="B1917" i="1"/>
  <c r="H1915" i="1"/>
  <c r="B1913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I1811" i="1"/>
  <c r="I1810" i="1"/>
  <c r="I1808" i="1"/>
  <c r="I1807" i="1"/>
  <c r="I1806" i="1"/>
  <c r="I1804" i="1"/>
  <c r="I1803" i="1"/>
  <c r="I1802" i="1"/>
  <c r="I1800" i="1"/>
  <c r="I1799" i="1"/>
  <c r="I1798" i="1"/>
  <c r="H1791" i="1"/>
  <c r="J1785" i="1"/>
  <c r="J1823" i="1" s="1"/>
  <c r="J1784" i="1"/>
  <c r="J1822" i="1" s="1"/>
  <c r="J1778" i="1"/>
  <c r="J1816" i="1" s="1"/>
  <c r="J1773" i="1"/>
  <c r="J1811" i="1" s="1"/>
  <c r="I1773" i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97" i="1"/>
  <c r="D1695" i="1"/>
  <c r="J1693" i="1"/>
  <c r="J1689" i="1"/>
  <c r="E1688" i="1"/>
  <c r="J1685" i="1"/>
  <c r="E1684" i="1"/>
  <c r="D1683" i="1"/>
  <c r="J1671" i="1"/>
  <c r="J1709" i="1" s="1"/>
  <c r="J1670" i="1"/>
  <c r="J1708" i="1" s="1"/>
  <c r="J1664" i="1"/>
  <c r="J1702" i="1" s="1"/>
  <c r="J1659" i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83" i="1"/>
  <c r="E1581" i="1"/>
  <c r="E1578" i="1"/>
  <c r="H1575" i="1"/>
  <c r="E1573" i="1"/>
  <c r="J1568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H1469" i="1"/>
  <c r="B1468" i="1"/>
  <c r="H1466" i="1"/>
  <c r="E1465" i="1"/>
  <c r="E1463" i="1"/>
  <c r="J1460" i="1"/>
  <c r="D1459" i="1"/>
  <c r="B1458" i="1"/>
  <c r="E1456" i="1"/>
  <c r="J1454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K1429" i="1" s="1"/>
  <c r="J1428" i="1"/>
  <c r="J1466" i="1" s="1"/>
  <c r="I1428" i="1"/>
  <c r="I1466" i="1" s="1"/>
  <c r="H1428" i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D1425" i="1"/>
  <c r="D1463" i="1" s="1"/>
  <c r="C1425" i="1"/>
  <c r="C1463" i="1" s="1"/>
  <c r="B1425" i="1"/>
  <c r="K1425" i="1" s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C1421" i="1"/>
  <c r="C1459" i="1" s="1"/>
  <c r="B1421" i="1"/>
  <c r="K1421" i="1" s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B1354" i="1"/>
  <c r="H1352" i="1"/>
  <c r="E1351" i="1"/>
  <c r="B1350" i="1"/>
  <c r="E1347" i="1"/>
  <c r="B1346" i="1"/>
  <c r="B1342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38" i="1"/>
  <c r="I1233" i="1"/>
  <c r="C1232" i="1"/>
  <c r="C1227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K1201" i="1" s="1"/>
  <c r="J1200" i="1"/>
  <c r="J1238" i="1" s="1"/>
  <c r="I1200" i="1"/>
  <c r="I1238" i="1" s="1"/>
  <c r="H1200" i="1"/>
  <c r="H1238" i="1" s="1"/>
  <c r="E1200" i="1"/>
  <c r="E1238" i="1" s="1"/>
  <c r="D1200" i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K1199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38" i="1" l="1"/>
  <c r="K1190" i="1"/>
  <c r="K1192" i="1"/>
  <c r="K1194" i="1"/>
  <c r="K1196" i="1"/>
  <c r="K2025" i="1"/>
  <c r="K2033" i="1"/>
  <c r="K2381" i="1"/>
  <c r="B2825" i="1"/>
  <c r="K2825" i="1" s="1"/>
  <c r="K2787" i="1"/>
  <c r="B2829" i="1"/>
  <c r="K2829" i="1" s="1"/>
  <c r="K2791" i="1"/>
  <c r="B2833" i="1"/>
  <c r="K2833" i="1" s="1"/>
  <c r="K2795" i="1"/>
  <c r="B2837" i="1"/>
  <c r="K2837" i="1" s="1"/>
  <c r="K2799" i="1"/>
  <c r="K2905" i="1"/>
  <c r="B2943" i="1"/>
  <c r="K2943" i="1" s="1"/>
  <c r="K2909" i="1"/>
  <c r="B2947" i="1"/>
  <c r="K2947" i="1" s="1"/>
  <c r="K2913" i="1"/>
  <c r="B2951" i="1"/>
  <c r="K2951" i="1" s="1"/>
  <c r="B2830" i="1"/>
  <c r="K2830" i="1" s="1"/>
  <c r="K2792" i="1"/>
  <c r="B2834" i="1"/>
  <c r="K2834" i="1" s="1"/>
  <c r="K2796" i="1"/>
  <c r="H837" i="2"/>
  <c r="H857" i="2"/>
  <c r="J1168" i="1"/>
  <c r="K1191" i="1"/>
  <c r="K1193" i="1"/>
  <c r="K1195" i="1"/>
  <c r="B1236" i="1"/>
  <c r="K1236" i="1" s="1"/>
  <c r="K1198" i="1"/>
  <c r="K1227" i="1"/>
  <c r="K1232" i="1"/>
  <c r="K1234" i="1"/>
  <c r="B1235" i="1"/>
  <c r="K1197" i="1"/>
  <c r="K1345" i="1"/>
  <c r="K1353" i="1"/>
  <c r="K1468" i="1"/>
  <c r="K2030" i="1"/>
  <c r="K2380" i="1"/>
  <c r="K2601" i="1"/>
  <c r="B2824" i="1"/>
  <c r="K2824" i="1" s="1"/>
  <c r="K2786" i="1"/>
  <c r="B2828" i="1"/>
  <c r="K2828" i="1" s="1"/>
  <c r="K2790" i="1"/>
  <c r="B2832" i="1"/>
  <c r="K2832" i="1" s="1"/>
  <c r="K2794" i="1"/>
  <c r="B2836" i="1"/>
  <c r="K2836" i="1" s="1"/>
  <c r="K2798" i="1"/>
  <c r="B1237" i="1"/>
  <c r="B2826" i="1"/>
  <c r="K2826" i="1" s="1"/>
  <c r="K2788" i="1"/>
  <c r="K1189" i="1"/>
  <c r="K1228" i="1"/>
  <c r="K1230" i="1"/>
  <c r="K1349" i="1"/>
  <c r="K1462" i="1"/>
  <c r="K1466" i="1"/>
  <c r="K1458" i="1"/>
  <c r="K2379" i="1"/>
  <c r="B2823" i="1"/>
  <c r="K2823" i="1" s="1"/>
  <c r="K2785" i="1"/>
  <c r="B2827" i="1"/>
  <c r="K2827" i="1" s="1"/>
  <c r="K2789" i="1"/>
  <c r="B2831" i="1"/>
  <c r="K2831" i="1" s="1"/>
  <c r="K2793" i="1"/>
  <c r="B2835" i="1"/>
  <c r="K2835" i="1" s="1"/>
  <c r="K2797" i="1"/>
  <c r="B1239" i="1"/>
  <c r="K1306" i="1"/>
  <c r="K1310" i="1"/>
  <c r="K1314" i="1"/>
  <c r="K1454" i="1"/>
  <c r="J1624" i="1"/>
  <c r="K2104" i="1"/>
  <c r="K2108" i="1"/>
  <c r="K2112" i="1"/>
  <c r="B2142" i="1"/>
  <c r="K2142" i="1" s="1"/>
  <c r="K2366" i="1"/>
  <c r="K2367" i="1"/>
  <c r="K2371" i="1"/>
  <c r="K2375" i="1"/>
  <c r="J2536" i="1"/>
  <c r="K2538" i="1" s="1"/>
  <c r="K2596" i="1"/>
  <c r="K2600" i="1"/>
  <c r="K2604" i="1"/>
  <c r="K2608" i="1"/>
  <c r="K2710" i="1"/>
  <c r="K2714" i="1"/>
  <c r="K2718" i="1"/>
  <c r="B2945" i="1"/>
  <c r="K2945" i="1" s="1"/>
  <c r="B2949" i="1"/>
  <c r="K2949" i="1" s="1"/>
  <c r="K1200" i="1"/>
  <c r="K1202" i="1"/>
  <c r="K1203" i="1"/>
  <c r="J1282" i="1"/>
  <c r="K1343" i="1"/>
  <c r="K1347" i="1"/>
  <c r="K1351" i="1"/>
  <c r="K1355" i="1"/>
  <c r="J1510" i="1"/>
  <c r="J1738" i="1"/>
  <c r="K1740" i="1" s="1"/>
  <c r="K2146" i="1"/>
  <c r="K2595" i="1"/>
  <c r="K2599" i="1"/>
  <c r="K2603" i="1"/>
  <c r="K2607" i="1"/>
  <c r="K2671" i="1"/>
  <c r="K2713" i="1"/>
  <c r="K2717" i="1"/>
  <c r="K2721" i="1"/>
  <c r="K2942" i="1"/>
  <c r="K2946" i="1"/>
  <c r="K2950" i="1"/>
  <c r="K3164" i="1"/>
  <c r="K3168" i="1"/>
  <c r="K3172" i="1"/>
  <c r="K3518" i="1"/>
  <c r="K1238" i="1"/>
  <c r="K1240" i="1"/>
  <c r="K1304" i="1"/>
  <c r="K1308" i="1"/>
  <c r="K1312" i="1"/>
  <c r="K1316" i="1"/>
  <c r="J1396" i="1"/>
  <c r="J1966" i="1"/>
  <c r="K1988" i="1"/>
  <c r="K2027" i="1"/>
  <c r="K2028" i="1"/>
  <c r="K1992" i="1"/>
  <c r="K2031" i="1"/>
  <c r="K2032" i="1"/>
  <c r="K1996" i="1"/>
  <c r="K2035" i="1"/>
  <c r="K2036" i="1"/>
  <c r="K2000" i="1"/>
  <c r="K2039" i="1"/>
  <c r="J2308" i="1"/>
  <c r="K2369" i="1"/>
  <c r="K2373" i="1"/>
  <c r="K2378" i="1"/>
  <c r="K2598" i="1"/>
  <c r="K2602" i="1"/>
  <c r="K2606" i="1"/>
  <c r="K2712" i="1"/>
  <c r="K2716" i="1"/>
  <c r="K2720" i="1"/>
  <c r="K3514" i="1"/>
  <c r="I4197" i="1"/>
  <c r="K4159" i="1"/>
  <c r="I4201" i="1"/>
  <c r="K4163" i="1"/>
  <c r="I4205" i="1"/>
  <c r="K4167" i="1"/>
  <c r="K2899" i="1"/>
  <c r="J2992" i="1"/>
  <c r="K3167" i="1"/>
  <c r="K3171" i="1"/>
  <c r="K3136" i="1"/>
  <c r="K3137" i="1"/>
  <c r="K3138" i="1"/>
  <c r="K3139" i="1"/>
  <c r="K3140" i="1"/>
  <c r="K3141" i="1"/>
  <c r="K3243" i="1"/>
  <c r="K3245" i="1"/>
  <c r="K3246" i="1"/>
  <c r="K3247" i="1"/>
  <c r="K3249" i="1"/>
  <c r="K3250" i="1"/>
  <c r="K3251" i="1"/>
  <c r="K3253" i="1"/>
  <c r="K3254" i="1"/>
  <c r="K3255" i="1"/>
  <c r="K3355" i="1"/>
  <c r="K3359" i="1"/>
  <c r="K3363" i="1"/>
  <c r="K3367" i="1"/>
  <c r="B3627" i="1"/>
  <c r="B3631" i="1"/>
  <c r="B3635" i="1"/>
  <c r="I4196" i="1"/>
  <c r="K4158" i="1"/>
  <c r="K4199" i="1"/>
  <c r="I4200" i="1"/>
  <c r="K4162" i="1"/>
  <c r="I4204" i="1"/>
  <c r="K4166" i="1"/>
  <c r="K2898" i="1"/>
  <c r="K3166" i="1"/>
  <c r="K3170" i="1"/>
  <c r="K3174" i="1"/>
  <c r="K3175" i="1"/>
  <c r="K3281" i="1"/>
  <c r="K3283" i="1"/>
  <c r="K3285" i="1"/>
  <c r="K3287" i="1"/>
  <c r="K3289" i="1"/>
  <c r="K3291" i="1"/>
  <c r="K3293" i="1"/>
  <c r="K3354" i="1"/>
  <c r="K3358" i="1"/>
  <c r="K3362" i="1"/>
  <c r="K3366" i="1"/>
  <c r="K3512" i="1"/>
  <c r="K3516" i="1"/>
  <c r="K3520" i="1"/>
  <c r="B3624" i="1"/>
  <c r="B3628" i="1"/>
  <c r="B3632" i="1"/>
  <c r="K4194" i="1"/>
  <c r="I4195" i="1"/>
  <c r="K4157" i="1"/>
  <c r="I4199" i="1"/>
  <c r="K4161" i="1"/>
  <c r="I4203" i="1"/>
  <c r="K4165" i="1"/>
  <c r="K4195" i="1"/>
  <c r="K4201" i="1"/>
  <c r="K2901" i="1"/>
  <c r="K3165" i="1"/>
  <c r="K3169" i="1"/>
  <c r="K3173" i="1"/>
  <c r="K3748" i="1"/>
  <c r="I4194" i="1"/>
  <c r="K4156" i="1"/>
  <c r="I4198" i="1"/>
  <c r="K4198" i="1" s="1"/>
  <c r="K4160" i="1"/>
  <c r="I4202" i="1"/>
  <c r="K4164" i="1"/>
  <c r="K4205" i="1"/>
  <c r="I4423" i="1"/>
  <c r="K4385" i="1"/>
  <c r="I4427" i="1"/>
  <c r="K4427" i="1" s="1"/>
  <c r="K4389" i="1"/>
  <c r="I4431" i="1"/>
  <c r="K4393" i="1"/>
  <c r="K3698" i="1"/>
  <c r="K3702" i="1"/>
  <c r="K3706" i="1"/>
  <c r="K3710" i="1"/>
  <c r="K3749" i="1"/>
  <c r="J3790" i="1"/>
  <c r="K4381" i="1"/>
  <c r="I4422" i="1"/>
  <c r="K4422" i="1" s="1"/>
  <c r="K4384" i="1"/>
  <c r="I4426" i="1"/>
  <c r="K4388" i="1"/>
  <c r="I4430" i="1"/>
  <c r="K4430" i="1" s="1"/>
  <c r="K4392" i="1"/>
  <c r="K4767" i="1"/>
  <c r="K4775" i="1"/>
  <c r="J3562" i="1"/>
  <c r="K3564" i="1" s="1"/>
  <c r="J3566" i="1" s="1"/>
  <c r="K3584" i="1"/>
  <c r="K3709" i="1"/>
  <c r="B3747" i="1"/>
  <c r="K3747" i="1" s="1"/>
  <c r="K4203" i="1"/>
  <c r="J4246" i="1"/>
  <c r="I4421" i="1"/>
  <c r="K4383" i="1"/>
  <c r="I4425" i="1"/>
  <c r="K4387" i="1"/>
  <c r="I4429" i="1"/>
  <c r="K4391" i="1"/>
  <c r="I4433" i="1"/>
  <c r="K4395" i="1"/>
  <c r="K3583" i="1"/>
  <c r="J3600" i="1" s="1"/>
  <c r="J3904" i="1"/>
  <c r="K4196" i="1"/>
  <c r="K4200" i="1"/>
  <c r="K4202" i="1"/>
  <c r="K4204" i="1"/>
  <c r="I4420" i="1"/>
  <c r="K4382" i="1"/>
  <c r="I4424" i="1"/>
  <c r="K4424" i="1" s="1"/>
  <c r="K4386" i="1"/>
  <c r="I4428" i="1"/>
  <c r="K4390" i="1"/>
  <c r="I4432" i="1"/>
  <c r="K4432" i="1" s="1"/>
  <c r="K4394" i="1"/>
  <c r="K4428" i="1"/>
  <c r="K4882" i="1"/>
  <c r="K4886" i="1"/>
  <c r="K4495" i="1"/>
  <c r="K4499" i="1"/>
  <c r="K4503" i="1"/>
  <c r="K4507" i="1"/>
  <c r="J458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959" i="1"/>
  <c r="K4963" i="1"/>
  <c r="K4420" i="1"/>
  <c r="K4426" i="1"/>
  <c r="K4498" i="1"/>
  <c r="K4502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702" i="1"/>
  <c r="K4762" i="1"/>
  <c r="K4766" i="1"/>
  <c r="K4770" i="1"/>
  <c r="K4774" i="1"/>
  <c r="K4837" i="1"/>
  <c r="K4841" i="1"/>
  <c r="K4845" i="1"/>
  <c r="K4849" i="1"/>
  <c r="K4991" i="1"/>
  <c r="K4995" i="1"/>
  <c r="K4999" i="1"/>
  <c r="K5003" i="1"/>
  <c r="H843" i="2"/>
  <c r="H822" i="2"/>
  <c r="J830" i="2" s="1"/>
  <c r="H815" i="2"/>
  <c r="J4930" i="1"/>
  <c r="K4936" i="1" s="1"/>
  <c r="J4816" i="1"/>
  <c r="H798" i="2"/>
  <c r="J800" i="2" s="1"/>
  <c r="H800" i="2"/>
  <c r="H771" i="2"/>
  <c r="H791" i="2"/>
  <c r="H762" i="2"/>
  <c r="J764" i="2" s="1"/>
  <c r="H764" i="2"/>
  <c r="H726" i="2"/>
  <c r="H746" i="2"/>
  <c r="H719" i="2"/>
  <c r="H807" i="2"/>
  <c r="J815" i="2" s="1"/>
  <c r="H777" i="2"/>
  <c r="H753" i="2"/>
  <c r="J755" i="2" s="1"/>
  <c r="H732" i="2"/>
  <c r="H693" i="2"/>
  <c r="J719" i="2" s="1"/>
  <c r="K4760" i="1"/>
  <c r="K4608" i="1"/>
  <c r="K4646" i="1"/>
  <c r="J4474" i="1"/>
  <c r="K4494" i="1"/>
  <c r="K4496" i="1"/>
  <c r="K4380" i="1"/>
  <c r="K4152" i="1"/>
  <c r="K4153" i="1"/>
  <c r="K4154" i="1"/>
  <c r="K4155" i="1"/>
  <c r="J4132" i="1"/>
  <c r="H684" i="2"/>
  <c r="J686" i="2" s="1"/>
  <c r="H675" i="2"/>
  <c r="J677" i="2" s="1"/>
  <c r="H587" i="2"/>
  <c r="H512" i="2"/>
  <c r="H527" i="2"/>
  <c r="H419" i="2"/>
  <c r="H491" i="2"/>
  <c r="H594" i="2"/>
  <c r="J668" i="2" s="1"/>
  <c r="H668" i="2"/>
  <c r="H533" i="2"/>
  <c r="H567" i="2"/>
  <c r="J587" i="2" s="1"/>
  <c r="J3676" i="1"/>
  <c r="K3734" i="1"/>
  <c r="K3737" i="1"/>
  <c r="K3738" i="1"/>
  <c r="K3741" i="1"/>
  <c r="K3742" i="1"/>
  <c r="K3745" i="1"/>
  <c r="K3746" i="1"/>
  <c r="K3697" i="1"/>
  <c r="K3701" i="1"/>
  <c r="K3705" i="1"/>
  <c r="B3735" i="1"/>
  <c r="K3735" i="1" s="1"/>
  <c r="B3736" i="1"/>
  <c r="K3736" i="1" s="1"/>
  <c r="B3739" i="1"/>
  <c r="K3739" i="1" s="1"/>
  <c r="B3740" i="1"/>
  <c r="K3740" i="1" s="1"/>
  <c r="B3743" i="1"/>
  <c r="K3743" i="1" s="1"/>
  <c r="B3744" i="1"/>
  <c r="K3744" i="1" s="1"/>
  <c r="H375" i="2"/>
  <c r="J377" i="2" s="1"/>
  <c r="H377" i="2"/>
  <c r="H366" i="2"/>
  <c r="J368" i="2" s="1"/>
  <c r="H368" i="2"/>
  <c r="H333" i="2"/>
  <c r="H359" i="2"/>
  <c r="H317" i="2"/>
  <c r="B3620" i="1"/>
  <c r="B3621" i="1"/>
  <c r="K3621" i="1" s="1"/>
  <c r="B3622" i="1"/>
  <c r="B3623" i="1"/>
  <c r="K3623" i="1" s="1"/>
  <c r="K3506" i="1"/>
  <c r="K3508" i="1"/>
  <c r="K3510" i="1"/>
  <c r="J3448" i="1"/>
  <c r="K3450" i="1" s="1"/>
  <c r="K3240" i="1"/>
  <c r="K3241" i="1"/>
  <c r="K3242" i="1"/>
  <c r="J3220" i="1"/>
  <c r="K3222" i="1" s="1"/>
  <c r="J3224" i="1" s="1"/>
  <c r="K3126" i="1"/>
  <c r="K3127" i="1"/>
  <c r="K3128" i="1"/>
  <c r="K3129" i="1"/>
  <c r="K3130" i="1"/>
  <c r="K3131" i="1"/>
  <c r="K3132" i="1"/>
  <c r="K3133" i="1"/>
  <c r="K3134" i="1"/>
  <c r="K3135" i="1"/>
  <c r="K2903" i="1"/>
  <c r="J2878" i="1"/>
  <c r="K2902" i="1"/>
  <c r="J2916" i="1" s="1"/>
  <c r="K2918" i="1" s="1"/>
  <c r="K2922" i="1" s="1"/>
  <c r="B2936" i="1"/>
  <c r="K2936" i="1" s="1"/>
  <c r="B2937" i="1"/>
  <c r="K2937" i="1" s="1"/>
  <c r="B2938" i="1"/>
  <c r="K2938" i="1" s="1"/>
  <c r="B2939" i="1"/>
  <c r="K2939" i="1" s="1"/>
  <c r="B2940" i="1"/>
  <c r="K2940" i="1" s="1"/>
  <c r="B2941" i="1"/>
  <c r="K2941" i="1" s="1"/>
  <c r="H260" i="2"/>
  <c r="I179" i="2"/>
  <c r="G173" i="2"/>
  <c r="H519" i="2"/>
  <c r="J527" i="2" s="1"/>
  <c r="K2822" i="1"/>
  <c r="K2784" i="1"/>
  <c r="J2802" i="1" s="1"/>
  <c r="K2804" i="1" s="1"/>
  <c r="H498" i="2"/>
  <c r="J512" i="2" s="1"/>
  <c r="H435" i="2"/>
  <c r="J491" i="2" s="1"/>
  <c r="H426" i="2"/>
  <c r="J428" i="2" s="1"/>
  <c r="H393" i="2"/>
  <c r="J419" i="2" s="1"/>
  <c r="H384" i="2"/>
  <c r="J386" i="2" s="1"/>
  <c r="K2708" i="1"/>
  <c r="K2594" i="1"/>
  <c r="J2612" i="1" s="1"/>
  <c r="J2422" i="1"/>
  <c r="J2194" i="1"/>
  <c r="K2024" i="1"/>
  <c r="H339" i="2"/>
  <c r="H324" i="2"/>
  <c r="J326" i="2" s="1"/>
  <c r="K1568" i="1"/>
  <c r="K1341" i="1"/>
  <c r="K1302" i="1"/>
  <c r="K1226" i="1"/>
  <c r="K1188" i="1"/>
  <c r="H285" i="2"/>
  <c r="J317" i="2" s="1"/>
  <c r="H276" i="2"/>
  <c r="J278" i="2" s="1"/>
  <c r="H267" i="2"/>
  <c r="J269" i="2" s="1"/>
  <c r="H204" i="2"/>
  <c r="J260" i="2" s="1"/>
  <c r="J179" i="2"/>
  <c r="H179" i="2"/>
  <c r="H165" i="2"/>
  <c r="J155" i="2"/>
  <c r="I170" i="2"/>
  <c r="J168" i="2"/>
  <c r="J170" i="2" s="1"/>
  <c r="H170" i="2"/>
  <c r="H155" i="2"/>
  <c r="H146" i="2"/>
  <c r="H147" i="2" s="1"/>
  <c r="J144" i="2"/>
  <c r="J146" i="2" s="1"/>
  <c r="I146" i="2"/>
  <c r="J187" i="2"/>
  <c r="J188" i="2" s="1"/>
  <c r="H188" i="2"/>
  <c r="H197" i="2" s="1"/>
  <c r="K4590" i="1"/>
  <c r="J4592" i="1" s="1"/>
  <c r="K4761" i="1"/>
  <c r="K4769" i="1"/>
  <c r="K4704" i="1"/>
  <c r="J4706" i="1" s="1"/>
  <c r="K4763" i="1"/>
  <c r="K4771" i="1"/>
  <c r="K4874" i="1"/>
  <c r="K4932" i="1"/>
  <c r="K4765" i="1"/>
  <c r="K4773" i="1"/>
  <c r="K4818" i="1"/>
  <c r="J4820" i="1" s="1"/>
  <c r="K4878" i="1"/>
  <c r="B5002" i="1"/>
  <c r="K5002" i="1" s="1"/>
  <c r="K4964" i="1"/>
  <c r="K500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B4994" i="1"/>
  <c r="K4994" i="1" s="1"/>
  <c r="K4956" i="1"/>
  <c r="B4998" i="1"/>
  <c r="K4998" i="1" s="1"/>
  <c r="K4960" i="1"/>
  <c r="K4997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4952" i="1"/>
  <c r="B4990" i="1"/>
  <c r="K4990" i="1" s="1"/>
  <c r="K4993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K3792" i="1"/>
  <c r="J3794" i="1" s="1"/>
  <c r="K3796" i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2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170" i="1"/>
  <c r="J1172" i="1" s="1"/>
  <c r="K1174" i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3" i="1"/>
  <c r="K1914" i="1"/>
  <c r="K1915" i="1"/>
  <c r="K1916" i="1"/>
  <c r="K1917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78" i="2"/>
  <c r="B78" i="2"/>
  <c r="K3602" i="1" l="1"/>
  <c r="K3606" i="1" s="1"/>
  <c r="K2618" i="1"/>
  <c r="J4436" i="1"/>
  <c r="J1472" i="1"/>
  <c r="J1320" i="1"/>
  <c r="J2384" i="1"/>
  <c r="K2386" i="1" s="1"/>
  <c r="K2390" i="1" s="1"/>
  <c r="J4512" i="1"/>
  <c r="J4934" i="1"/>
  <c r="K4708" i="1"/>
  <c r="J2042" i="1"/>
  <c r="K2044" i="1" s="1"/>
  <c r="J2046" i="1" s="1"/>
  <c r="J2840" i="1"/>
  <c r="J857" i="2"/>
  <c r="K1284" i="1"/>
  <c r="J1286" i="1" s="1"/>
  <c r="J3372" i="1"/>
  <c r="K3374" i="1" s="1"/>
  <c r="K3378" i="1" s="1"/>
  <c r="J2726" i="1"/>
  <c r="J1206" i="1"/>
  <c r="K1208" i="1" s="1"/>
  <c r="J1210" i="1" s="1"/>
  <c r="J4398" i="1"/>
  <c r="K4400" i="1" s="1"/>
  <c r="J4402" i="1" s="1"/>
  <c r="J4664" i="1"/>
  <c r="K4666" i="1" s="1"/>
  <c r="J2118" i="1"/>
  <c r="J1586" i="1"/>
  <c r="J1244" i="1"/>
  <c r="J3182" i="1"/>
  <c r="K3184" i="1" s="1"/>
  <c r="K3188" i="1" s="1"/>
  <c r="K2614" i="1"/>
  <c r="J2616" i="1" s="1"/>
  <c r="K4480" i="1"/>
  <c r="J3524" i="1"/>
  <c r="J4626" i="1"/>
  <c r="K4822" i="1"/>
  <c r="J791" i="2"/>
  <c r="J746" i="2"/>
  <c r="J4778" i="1"/>
  <c r="J4782" i="1" s="1"/>
  <c r="K4594" i="1"/>
  <c r="K4404" i="1"/>
  <c r="J4170" i="1"/>
  <c r="J3908" i="1"/>
  <c r="H534" i="2"/>
  <c r="J560" i="2" s="1"/>
  <c r="H560" i="2"/>
  <c r="K3682" i="1"/>
  <c r="J3752" i="1"/>
  <c r="J359" i="2"/>
  <c r="K3454" i="1"/>
  <c r="J3452" i="1"/>
  <c r="K3340" i="1"/>
  <c r="J3258" i="1"/>
  <c r="J3144" i="1"/>
  <c r="J2954" i="1"/>
  <c r="H180" i="2"/>
  <c r="J182" i="2" s="1"/>
  <c r="H182" i="2"/>
  <c r="H171" i="2"/>
  <c r="J173" i="2" s="1"/>
  <c r="H173" i="2"/>
  <c r="H156" i="2"/>
  <c r="J158" i="2" s="1"/>
  <c r="H158" i="2"/>
  <c r="K2808" i="1"/>
  <c r="K2428" i="1"/>
  <c r="J2198" i="1"/>
  <c r="K1972" i="1"/>
  <c r="K2048" i="1"/>
  <c r="K1630" i="1"/>
  <c r="K1402" i="1"/>
  <c r="H189" i="2"/>
  <c r="J197" i="2" s="1"/>
  <c r="K4780" i="1"/>
  <c r="J5006" i="1"/>
  <c r="J4892" i="1"/>
  <c r="J4968" i="1"/>
  <c r="J4854" i="1"/>
  <c r="J4740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K4366" i="1"/>
  <c r="J4284" i="1"/>
  <c r="K2728" i="1"/>
  <c r="K2732" i="1" s="1"/>
  <c r="J3068" i="1"/>
  <c r="K2766" i="1"/>
  <c r="K2770" i="1" s="1"/>
  <c r="J2768" i="1"/>
  <c r="J2346" i="1"/>
  <c r="K3108" i="1"/>
  <c r="K3112" i="1" s="1"/>
  <c r="J3110" i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78" i="2"/>
  <c r="D72" i="2"/>
  <c r="C72" i="2"/>
  <c r="B72" i="2"/>
  <c r="D63" i="2"/>
  <c r="B63" i="2"/>
  <c r="C63" i="2"/>
  <c r="D57" i="2"/>
  <c r="C57" i="2"/>
  <c r="B57" i="2"/>
  <c r="D48" i="2"/>
  <c r="B48" i="2"/>
  <c r="C48" i="2"/>
  <c r="D42" i="2"/>
  <c r="C42" i="2"/>
  <c r="B42" i="2"/>
  <c r="K4628" i="1" l="1"/>
  <c r="J4630" i="1" s="1"/>
  <c r="J1476" i="1"/>
  <c r="J2730" i="1"/>
  <c r="J2654" i="1"/>
  <c r="J3528" i="1"/>
  <c r="K4784" i="1"/>
  <c r="K4670" i="1"/>
  <c r="J3604" i="1"/>
  <c r="J4668" i="1"/>
  <c r="K2842" i="1"/>
  <c r="K2846" i="1"/>
  <c r="J2844" i="1"/>
  <c r="K1288" i="1"/>
  <c r="K4518" i="1"/>
  <c r="K4172" i="1"/>
  <c r="J4174" i="1" s="1"/>
  <c r="K3754" i="1"/>
  <c r="K3758" i="1" s="1"/>
  <c r="K3260" i="1"/>
  <c r="J3262" i="1" s="1"/>
  <c r="K3146" i="1"/>
  <c r="J3148" i="1" s="1"/>
  <c r="K2956" i="1"/>
  <c r="J2958" i="1" s="1"/>
  <c r="K1858" i="1"/>
  <c r="J1324" i="1"/>
  <c r="K4742" i="1"/>
  <c r="J4744" i="1" s="1"/>
  <c r="K4970" i="1"/>
  <c r="J4972" i="1" s="1"/>
  <c r="K4894" i="1"/>
  <c r="J4896" i="1" s="1"/>
  <c r="K4856" i="1"/>
  <c r="J4858" i="1" s="1"/>
  <c r="K5008" i="1"/>
  <c r="J5010" i="1" s="1"/>
  <c r="K3488" i="1"/>
  <c r="K3492" i="1" s="1"/>
  <c r="K3716" i="1"/>
  <c r="K3720" i="1" s="1"/>
  <c r="K4210" i="1"/>
  <c r="J4212" i="1" s="1"/>
  <c r="K4096" i="1"/>
  <c r="J4098" i="1" s="1"/>
  <c r="K4442" i="1"/>
  <c r="K4328" i="1"/>
  <c r="K4324" i="1"/>
  <c r="J4326" i="1" s="1"/>
  <c r="K4058" i="1"/>
  <c r="K4062" i="1" s="1"/>
  <c r="J3642" i="1"/>
  <c r="K3640" i="1"/>
  <c r="K3644" i="1"/>
  <c r="K4024" i="1"/>
  <c r="K4552" i="1"/>
  <c r="K4556" i="1" s="1"/>
  <c r="K3868" i="1"/>
  <c r="K3872" i="1" s="1"/>
  <c r="J4288" i="1"/>
  <c r="K4286" i="1"/>
  <c r="K4290" i="1"/>
  <c r="K3982" i="1"/>
  <c r="J3984" i="1" s="1"/>
  <c r="K3830" i="1"/>
  <c r="J3832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K2580" i="1"/>
  <c r="J2388" i="1"/>
  <c r="J3186" i="1"/>
  <c r="K3032" i="1"/>
  <c r="J3034" i="1" s="1"/>
  <c r="J2350" i="1"/>
  <c r="K2348" i="1"/>
  <c r="K2352" i="1" s="1"/>
  <c r="K3070" i="1"/>
  <c r="J3072" i="1" s="1"/>
  <c r="K2234" i="1"/>
  <c r="K2238" i="1" s="1"/>
  <c r="K1930" i="1"/>
  <c r="J1932" i="1" s="1"/>
  <c r="K1778" i="1"/>
  <c r="J1780" i="1" s="1"/>
  <c r="K1782" i="1"/>
  <c r="K2006" i="1"/>
  <c r="K2010" i="1" s="1"/>
  <c r="K1550" i="1"/>
  <c r="K1554" i="1" s="1"/>
  <c r="J2122" i="1"/>
  <c r="K2086" i="1"/>
  <c r="J1666" i="1"/>
  <c r="K1664" i="1"/>
  <c r="K1668" i="1"/>
  <c r="K2158" i="1"/>
  <c r="J2160" i="1" s="1"/>
  <c r="K1436" i="1"/>
  <c r="J1438" i="1" s="1"/>
  <c r="K1892" i="1"/>
  <c r="J1894" i="1" s="1"/>
  <c r="K1816" i="1"/>
  <c r="K1820" i="1" s="1"/>
  <c r="K2272" i="1"/>
  <c r="K2276" i="1" s="1"/>
  <c r="J2274" i="1"/>
  <c r="K1702" i="1"/>
  <c r="K1706" i="1" s="1"/>
  <c r="K1360" i="1"/>
  <c r="J1362" i="1" s="1"/>
  <c r="D33" i="2"/>
  <c r="C33" i="2"/>
  <c r="B33" i="2"/>
  <c r="D24" i="2"/>
  <c r="D18" i="2"/>
  <c r="B24" i="2"/>
  <c r="B18" i="2"/>
  <c r="C18" i="2"/>
  <c r="C24" i="2"/>
  <c r="D12" i="2"/>
  <c r="C12" i="2"/>
  <c r="B12" i="2"/>
  <c r="K1364" i="1" l="1"/>
  <c r="J4554" i="1"/>
  <c r="K4746" i="1"/>
  <c r="K3264" i="1"/>
  <c r="K3150" i="1"/>
  <c r="K4632" i="1"/>
  <c r="J1552" i="1"/>
  <c r="K3302" i="1"/>
  <c r="J3870" i="1"/>
  <c r="J4060" i="1"/>
  <c r="K4974" i="1"/>
  <c r="K5012" i="1"/>
  <c r="K4860" i="1"/>
  <c r="K4176" i="1"/>
  <c r="K4100" i="1"/>
  <c r="K3834" i="1"/>
  <c r="J3756" i="1"/>
  <c r="J3490" i="1"/>
  <c r="K3036" i="1"/>
  <c r="K2960" i="1"/>
  <c r="K2504" i="1"/>
  <c r="K2466" i="1"/>
  <c r="J2236" i="1"/>
  <c r="K1934" i="1"/>
  <c r="K1440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3" i="2"/>
  <c r="C3" i="2"/>
  <c r="B3" i="2"/>
  <c r="B1" i="2"/>
  <c r="E138" i="2"/>
  <c r="E139" i="2" s="1"/>
  <c r="E129" i="2"/>
  <c r="E120" i="2"/>
  <c r="E111" i="2"/>
  <c r="E112" i="2" s="1"/>
  <c r="E105" i="2"/>
  <c r="E106" i="2" s="1"/>
  <c r="E96" i="2"/>
  <c r="E87" i="2"/>
  <c r="E88" i="2" s="1"/>
  <c r="E78" i="2"/>
  <c r="E79" i="2" s="1"/>
  <c r="E72" i="2"/>
  <c r="E73" i="2" s="1"/>
  <c r="E63" i="2"/>
  <c r="E64" i="2" s="1"/>
  <c r="E57" i="2"/>
  <c r="E58" i="2" s="1"/>
  <c r="E48" i="2"/>
  <c r="E42" i="2"/>
  <c r="E33" i="2"/>
  <c r="E24" i="2"/>
  <c r="E25" i="2" s="1"/>
  <c r="E18" i="2"/>
  <c r="E12" i="2"/>
  <c r="E13" i="2" s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230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J256" i="1" l="1"/>
  <c r="K278" i="1"/>
  <c r="K282" i="1"/>
  <c r="K286" i="1"/>
  <c r="K397" i="1"/>
  <c r="K401" i="1"/>
  <c r="K405" i="1"/>
  <c r="K660" i="1"/>
  <c r="K664" i="1"/>
  <c r="K668" i="1"/>
  <c r="K886" i="1"/>
  <c r="K890" i="1"/>
  <c r="K894" i="1"/>
  <c r="K898" i="1"/>
  <c r="E130" i="2"/>
  <c r="G130" i="2" s="1"/>
  <c r="K656" i="1"/>
  <c r="G139" i="2"/>
  <c r="E121" i="2"/>
  <c r="G121" i="2" s="1"/>
  <c r="E97" i="2"/>
  <c r="G97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31" i="2"/>
  <c r="E43" i="2"/>
  <c r="G43" i="2" s="1"/>
  <c r="E49" i="2"/>
  <c r="G49" i="2" s="1"/>
  <c r="E34" i="2"/>
  <c r="G34" i="2" s="1"/>
  <c r="E19" i="2"/>
  <c r="E20" i="2" s="1"/>
  <c r="G18" i="2"/>
  <c r="H18" i="2" s="1"/>
  <c r="J18" i="2" s="1"/>
  <c r="G78" i="2"/>
  <c r="H78" i="2" s="1"/>
  <c r="J78" i="2" s="1"/>
  <c r="E14" i="2"/>
  <c r="G12" i="2"/>
  <c r="H12" i="2" s="1"/>
  <c r="J12" i="2" s="1"/>
  <c r="E26" i="2"/>
  <c r="G24" i="2"/>
  <c r="H24" i="2" s="1"/>
  <c r="J24" i="2" s="1"/>
  <c r="G72" i="2"/>
  <c r="H72" i="2" s="1"/>
  <c r="J72" i="2" s="1"/>
  <c r="G79" i="2"/>
  <c r="I79" i="2" s="1"/>
  <c r="E80" i="2"/>
  <c r="G96" i="2"/>
  <c r="G42" i="2"/>
  <c r="G48" i="2"/>
  <c r="G120" i="2"/>
  <c r="G138" i="2"/>
  <c r="H138" i="2" s="1"/>
  <c r="G129" i="2"/>
  <c r="G131" i="2" s="1"/>
  <c r="G134" i="2" s="1"/>
  <c r="E140" i="2"/>
  <c r="G106" i="2"/>
  <c r="G105" i="2"/>
  <c r="G112" i="2"/>
  <c r="G111" i="2"/>
  <c r="G88" i="2"/>
  <c r="G87" i="2"/>
  <c r="G57" i="2"/>
  <c r="G58" i="2"/>
  <c r="G63" i="2"/>
  <c r="G64" i="2"/>
  <c r="G33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40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750" i="1" l="1"/>
  <c r="J294" i="1"/>
  <c r="J522" i="1"/>
  <c r="E131" i="2"/>
  <c r="I130" i="2"/>
  <c r="H130" i="2"/>
  <c r="J130" i="2" s="1"/>
  <c r="J1058" i="1"/>
  <c r="K946" i="1"/>
  <c r="J902" i="1"/>
  <c r="E122" i="2"/>
  <c r="H139" i="2"/>
  <c r="J139" i="2" s="1"/>
  <c r="I139" i="2"/>
  <c r="E98" i="2"/>
  <c r="I121" i="2"/>
  <c r="H121" i="2"/>
  <c r="J121" i="2" s="1"/>
  <c r="I97" i="2"/>
  <c r="H97" i="2"/>
  <c r="J97" i="2" s="1"/>
  <c r="G98" i="2"/>
  <c r="G101" i="2" s="1"/>
  <c r="E50" i="2"/>
  <c r="K718" i="1"/>
  <c r="J716" i="1"/>
  <c r="G19" i="2"/>
  <c r="I19" i="2" s="1"/>
  <c r="E44" i="2"/>
  <c r="I49" i="2"/>
  <c r="H49" i="2"/>
  <c r="J49" i="2" s="1"/>
  <c r="I43" i="2"/>
  <c r="H43" i="2"/>
  <c r="J43" i="2" s="1"/>
  <c r="G44" i="2"/>
  <c r="E35" i="2"/>
  <c r="H34" i="2"/>
  <c r="J34" i="2" s="1"/>
  <c r="I34" i="2"/>
  <c r="I24" i="2"/>
  <c r="H79" i="2"/>
  <c r="J79" i="2" s="1"/>
  <c r="J80" i="2" s="1"/>
  <c r="I138" i="2"/>
  <c r="I72" i="2"/>
  <c r="I12" i="2"/>
  <c r="I78" i="2"/>
  <c r="I80" i="2" s="1"/>
  <c r="I18" i="2"/>
  <c r="G140" i="2"/>
  <c r="G149" i="2" s="1"/>
  <c r="G13" i="2"/>
  <c r="I13" i="2" s="1"/>
  <c r="G25" i="2"/>
  <c r="I25" i="2" s="1"/>
  <c r="G73" i="2"/>
  <c r="G74" i="2" s="1"/>
  <c r="E74" i="2"/>
  <c r="H42" i="2"/>
  <c r="I42" i="2"/>
  <c r="I96" i="2"/>
  <c r="H96" i="2"/>
  <c r="J96" i="2" s="1"/>
  <c r="H120" i="2"/>
  <c r="G122" i="2"/>
  <c r="G125" i="2" s="1"/>
  <c r="I120" i="2"/>
  <c r="G80" i="2"/>
  <c r="H48" i="2"/>
  <c r="I48" i="2"/>
  <c r="G50" i="2"/>
  <c r="J138" i="2"/>
  <c r="H129" i="2"/>
  <c r="I129" i="2"/>
  <c r="H105" i="2"/>
  <c r="G107" i="2"/>
  <c r="I105" i="2"/>
  <c r="H111" i="2"/>
  <c r="G113" i="2"/>
  <c r="I111" i="2"/>
  <c r="H106" i="2"/>
  <c r="J106" i="2" s="1"/>
  <c r="I106" i="2"/>
  <c r="H112" i="2"/>
  <c r="J112" i="2" s="1"/>
  <c r="I112" i="2"/>
  <c r="E107" i="2"/>
  <c r="E113" i="2"/>
  <c r="G89" i="2"/>
  <c r="G92" i="2" s="1"/>
  <c r="I87" i="2"/>
  <c r="H87" i="2"/>
  <c r="E89" i="2"/>
  <c r="H88" i="2"/>
  <c r="J88" i="2" s="1"/>
  <c r="I88" i="2"/>
  <c r="G65" i="2"/>
  <c r="I63" i="2"/>
  <c r="H63" i="2"/>
  <c r="E65" i="2"/>
  <c r="H58" i="2"/>
  <c r="J58" i="2" s="1"/>
  <c r="I58" i="2"/>
  <c r="G59" i="2"/>
  <c r="I57" i="2"/>
  <c r="H57" i="2"/>
  <c r="H64" i="2"/>
  <c r="J64" i="2" s="1"/>
  <c r="I64" i="2"/>
  <c r="E59" i="2"/>
  <c r="G35" i="2"/>
  <c r="G38" i="2" s="1"/>
  <c r="I33" i="2"/>
  <c r="H33" i="2"/>
  <c r="J1092" i="1"/>
  <c r="J636" i="1"/>
  <c r="K638" i="1" s="1"/>
  <c r="K642" i="1" s="1"/>
  <c r="J864" i="1"/>
  <c r="K866" i="1" s="1"/>
  <c r="J868" i="1" s="1"/>
  <c r="J674" i="1"/>
  <c r="K604" i="1"/>
  <c r="E458" i="1"/>
  <c r="B55" i="2" s="1"/>
  <c r="E382" i="1"/>
  <c r="E420" i="1" s="1"/>
  <c r="K676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I131" i="2" l="1"/>
  <c r="G116" i="2"/>
  <c r="H131" i="2"/>
  <c r="H134" i="2" s="1"/>
  <c r="G83" i="2"/>
  <c r="G68" i="2"/>
  <c r="G53" i="2"/>
  <c r="J98" i="2"/>
  <c r="I140" i="2"/>
  <c r="K680" i="1"/>
  <c r="J678" i="1"/>
  <c r="H19" i="2"/>
  <c r="H20" i="2" s="1"/>
  <c r="J140" i="2"/>
  <c r="H140" i="2"/>
  <c r="H149" i="2" s="1"/>
  <c r="I122" i="2"/>
  <c r="I98" i="2"/>
  <c r="K414" i="1"/>
  <c r="J906" i="1"/>
  <c r="K1098" i="1"/>
  <c r="G20" i="2"/>
  <c r="I50" i="2"/>
  <c r="I44" i="2"/>
  <c r="I35" i="2"/>
  <c r="I26" i="2"/>
  <c r="H98" i="2"/>
  <c r="H80" i="2"/>
  <c r="H81" i="2" s="1"/>
  <c r="G14" i="2"/>
  <c r="G26" i="2"/>
  <c r="H25" i="2"/>
  <c r="J25" i="2" s="1"/>
  <c r="J26" i="2" s="1"/>
  <c r="I14" i="2"/>
  <c r="H13" i="2"/>
  <c r="H14" i="2" s="1"/>
  <c r="I20" i="2"/>
  <c r="I107" i="2"/>
  <c r="I73" i="2"/>
  <c r="I74" i="2" s="1"/>
  <c r="H73" i="2"/>
  <c r="I59" i="2"/>
  <c r="I113" i="2"/>
  <c r="H50" i="2"/>
  <c r="H51" i="2" s="1"/>
  <c r="J48" i="2"/>
  <c r="J50" i="2" s="1"/>
  <c r="H122" i="2"/>
  <c r="H125" i="2" s="1"/>
  <c r="J120" i="2"/>
  <c r="J122" i="2" s="1"/>
  <c r="H44" i="2"/>
  <c r="J42" i="2"/>
  <c r="J44" i="2" s="1"/>
  <c r="J129" i="2"/>
  <c r="J131" i="2" s="1"/>
  <c r="H113" i="2"/>
  <c r="H114" i="2" s="1"/>
  <c r="J111" i="2"/>
  <c r="J113" i="2" s="1"/>
  <c r="H107" i="2"/>
  <c r="J105" i="2"/>
  <c r="J107" i="2" s="1"/>
  <c r="J87" i="2"/>
  <c r="J89" i="2" s="1"/>
  <c r="H89" i="2"/>
  <c r="I89" i="2"/>
  <c r="I65" i="2"/>
  <c r="H59" i="2"/>
  <c r="J57" i="2"/>
  <c r="J59" i="2" s="1"/>
  <c r="H65" i="2"/>
  <c r="H66" i="2" s="1"/>
  <c r="J63" i="2"/>
  <c r="J65" i="2" s="1"/>
  <c r="H35" i="2"/>
  <c r="H38" i="2" s="1"/>
  <c r="J33" i="2"/>
  <c r="J35" i="2" s="1"/>
  <c r="K300" i="1"/>
  <c r="E496" i="1"/>
  <c r="E534" i="1" s="1"/>
  <c r="E572" i="1"/>
  <c r="B7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H132" i="2" l="1"/>
  <c r="J134" i="2" s="1"/>
  <c r="H116" i="2"/>
  <c r="H99" i="2"/>
  <c r="J101" i="2" s="1"/>
  <c r="H101" i="2"/>
  <c r="H90" i="2"/>
  <c r="J92" i="2" s="1"/>
  <c r="H92" i="2"/>
  <c r="J19" i="2"/>
  <c r="J20" i="2" s="1"/>
  <c r="H68" i="2"/>
  <c r="H45" i="2"/>
  <c r="J53" i="2" s="1"/>
  <c r="H53" i="2"/>
  <c r="G29" i="2"/>
  <c r="K566" i="1"/>
  <c r="H141" i="2"/>
  <c r="J149" i="2" s="1"/>
  <c r="H123" i="2"/>
  <c r="J125" i="2" s="1"/>
  <c r="H21" i="2"/>
  <c r="H15" i="2"/>
  <c r="J13" i="2"/>
  <c r="J14" i="2" s="1"/>
  <c r="H26" i="2"/>
  <c r="H27" i="2" s="1"/>
  <c r="J73" i="2"/>
  <c r="J74" i="2" s="1"/>
  <c r="H74" i="2"/>
  <c r="H108" i="2"/>
  <c r="J116" i="2" s="1"/>
  <c r="H60" i="2"/>
  <c r="J68" i="2" s="1"/>
  <c r="H36" i="2"/>
  <c r="J38" i="2" s="1"/>
  <c r="J1134" i="1"/>
  <c r="E686" i="1"/>
  <c r="B8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75" i="2" l="1"/>
  <c r="J83" i="2" s="1"/>
  <c r="H83" i="2"/>
  <c r="H29" i="2"/>
  <c r="J29" i="2"/>
  <c r="E800" i="1"/>
  <c r="B94" i="2" s="1"/>
  <c r="E724" i="1"/>
  <c r="E762" i="1" s="1"/>
  <c r="J108" i="1"/>
  <c r="E914" i="1" l="1"/>
  <c r="B103" i="2" s="1"/>
  <c r="E838" i="1"/>
  <c r="E876" i="1" s="1"/>
  <c r="E952" i="1" l="1"/>
  <c r="E990" i="1" s="1"/>
  <c r="E1028" i="1"/>
  <c r="B118" i="2" l="1"/>
  <c r="E1142" i="1"/>
  <c r="E1066" i="1"/>
  <c r="E1104" i="1" s="1"/>
  <c r="E3" i="2"/>
  <c r="E4" i="2" s="1"/>
  <c r="B127" i="2" l="1"/>
  <c r="E1180" i="1"/>
  <c r="E1218" i="1" s="1"/>
  <c r="E1256" i="1"/>
  <c r="G3" i="2"/>
  <c r="H3" i="2" s="1"/>
  <c r="G4" i="2"/>
  <c r="H4" i="2" s="1"/>
  <c r="E1370" i="1" l="1"/>
  <c r="B136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51" i="2" l="1"/>
  <c r="E1484" i="1"/>
  <c r="E1408" i="1"/>
  <c r="E1446" i="1" s="1"/>
  <c r="I5" i="2"/>
  <c r="J28" i="1"/>
  <c r="K30" i="1" s="1"/>
  <c r="J5" i="2"/>
  <c r="H5" i="2"/>
  <c r="H8" i="2" s="1"/>
  <c r="B160" i="2" l="1"/>
  <c r="E1522" i="1"/>
  <c r="E1560" i="1" s="1"/>
  <c r="E1598" i="1"/>
  <c r="H6" i="2"/>
  <c r="J8" i="2" s="1"/>
  <c r="J32" i="1"/>
  <c r="K34" i="1"/>
  <c r="B175" i="2" l="1"/>
  <c r="E1636" i="1"/>
  <c r="E1674" i="1" s="1"/>
  <c r="E1712" i="1"/>
  <c r="B184" i="2" l="1"/>
  <c r="E1750" i="1"/>
  <c r="E1788" i="1" s="1"/>
  <c r="E1826" i="1"/>
  <c r="B199" i="2" l="1"/>
  <c r="E1864" i="1"/>
  <c r="E1902" i="1" s="1"/>
  <c r="E1940" i="1"/>
  <c r="B262" i="2" l="1"/>
  <c r="E2054" i="1"/>
  <c r="E1978" i="1"/>
  <c r="E2016" i="1" s="1"/>
  <c r="B271" i="2" l="1"/>
  <c r="E2168" i="1"/>
  <c r="E2092" i="1"/>
  <c r="E2130" i="1" s="1"/>
  <c r="E2206" i="1" l="1"/>
  <c r="E2244" i="1" s="1"/>
  <c r="B280" i="2"/>
  <c r="E2282" i="1"/>
  <c r="B319" i="2" l="1"/>
  <c r="E2320" i="1"/>
  <c r="E2358" i="1" s="1"/>
  <c r="E2396" i="1"/>
  <c r="B328" i="2" s="1"/>
  <c r="E2434" i="1" l="1"/>
  <c r="E2472" i="1" s="1"/>
  <c r="E2510" i="1"/>
  <c r="B361" i="2" s="1"/>
  <c r="E2624" i="1" l="1"/>
  <c r="B370" i="2" s="1"/>
  <c r="E2548" i="1"/>
  <c r="E2586" i="1" s="1"/>
  <c r="E2662" i="1" l="1"/>
  <c r="E2700" i="1" s="1"/>
  <c r="E2738" i="1"/>
  <c r="B379" i="2" s="1"/>
  <c r="E2776" i="1" l="1"/>
  <c r="E2814" i="1" s="1"/>
  <c r="E2852" i="1"/>
  <c r="B388" i="2" s="1"/>
  <c r="E2890" i="1" l="1"/>
  <c r="E2928" i="1" s="1"/>
  <c r="E2966" i="1"/>
  <c r="B421" i="2" s="1"/>
  <c r="E3004" i="1" l="1"/>
  <c r="E3042" i="1" s="1"/>
  <c r="E3080" i="1"/>
  <c r="B430" i="2" s="1"/>
  <c r="E3194" i="1" l="1"/>
  <c r="B493" i="2" s="1"/>
  <c r="E3118" i="1"/>
  <c r="E3156" i="1" s="1"/>
  <c r="E3308" i="1" l="1"/>
  <c r="B514" i="2" s="1"/>
  <c r="E3232" i="1"/>
  <c r="E3270" i="1" s="1"/>
  <c r="E3346" i="1" l="1"/>
  <c r="E3384" i="1" s="1"/>
  <c r="E3422" i="1"/>
  <c r="B529" i="2" s="1"/>
  <c r="E3536" i="1" l="1"/>
  <c r="B562" i="2" s="1"/>
  <c r="E3460" i="1"/>
  <c r="E3498" i="1" s="1"/>
  <c r="E3650" i="1" l="1"/>
  <c r="B589" i="2" s="1"/>
  <c r="E3574" i="1"/>
  <c r="E3612" i="1" s="1"/>
  <c r="E3764" i="1" l="1"/>
  <c r="B670" i="2" s="1"/>
  <c r="E3688" i="1"/>
  <c r="E3726" i="1" s="1"/>
  <c r="E3802" i="1" l="1"/>
  <c r="E3840" i="1" s="1"/>
  <c r="E3878" i="1"/>
  <c r="B679" i="2" s="1"/>
  <c r="E3992" i="1" l="1"/>
  <c r="B688" i="2" s="1"/>
  <c r="E3916" i="1"/>
  <c r="E3954" i="1" s="1"/>
  <c r="E4030" i="1" l="1"/>
  <c r="E4068" i="1" s="1"/>
  <c r="E4106" i="1"/>
  <c r="B721" i="2" s="1"/>
  <c r="E4144" i="1" l="1"/>
  <c r="E4182" i="1" s="1"/>
  <c r="E4220" i="1"/>
  <c r="B748" i="2" s="1"/>
  <c r="E4258" i="1" l="1"/>
  <c r="E4296" i="1" s="1"/>
  <c r="E4334" i="1"/>
  <c r="B757" i="2" s="1"/>
  <c r="E4448" i="1" l="1"/>
  <c r="B766" i="2" s="1"/>
  <c r="E4372" i="1"/>
  <c r="E4410" i="1" s="1"/>
  <c r="E4486" i="1" l="1"/>
  <c r="E4524" i="1" s="1"/>
  <c r="E4562" i="1"/>
  <c r="B793" i="2" s="1"/>
  <c r="E4600" i="1" l="1"/>
  <c r="E4638" i="1" s="1"/>
  <c r="E4676" i="1"/>
  <c r="B802" i="2" s="1"/>
  <c r="E4790" i="1" l="1"/>
  <c r="B817" i="2" s="1"/>
  <c r="E4714" i="1"/>
  <c r="E4752" i="1" s="1"/>
  <c r="E4904" i="1" l="1"/>
  <c r="B832" i="2" s="1"/>
  <c r="E4828" i="1"/>
  <c r="E4866" i="1" s="1"/>
  <c r="E4942" i="1" l="1"/>
  <c r="E4980" i="1" s="1"/>
</calcChain>
</file>

<file path=xl/sharedStrings.xml><?xml version="1.0" encoding="utf-8"?>
<sst xmlns="http://schemas.openxmlformats.org/spreadsheetml/2006/main" count="4460" uniqueCount="210">
  <si>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</si>
  <si>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</si>
  <si>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</si>
  <si>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</si>
  <si>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</si>
  <si>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</si>
  <si>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</si>
  <si>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</si>
  <si>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</si>
  <si>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</si>
  <si>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</si>
  <si>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</si>
  <si>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</si>
  <si>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</si>
  <si>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</si>
  <si>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</si>
  <si>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</si>
  <si>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</si>
  <si>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</si>
  <si>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</si>
  <si>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</si>
  <si>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</si>
  <si>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</si>
  <si>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</si>
  <si>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</si>
  <si>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</si>
  <si>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</si>
  <si>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</si>
  <si>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</si>
  <si>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</si>
  <si>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</si>
  <si>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</si>
  <si>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</si>
  <si>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1182</t>
  </si>
  <si>
    <t>LSN</t>
  </si>
  <si>
    <t>STAPLER KENKO HD-10</t>
  </si>
  <si>
    <t>NOVI / CONDRO</t>
  </si>
  <si>
    <t>CV TRINITY CENTRAAL</t>
  </si>
  <si>
    <t/>
  </si>
  <si>
    <t>KO 1097</t>
  </si>
  <si>
    <t>PCS</t>
  </si>
  <si>
    <t>CRAYON / OIL PASTEL JOYKO OP-72S PP CASE SEA WORLD</t>
  </si>
  <si>
    <t>GRS</t>
  </si>
  <si>
    <t>BINDER CLIP KENKO NO. 260</t>
  </si>
  <si>
    <t>PLAKBAND KAIN HITAM KENKO 48 MM (2") BLUE CORE</t>
  </si>
  <si>
    <t>LILY JULIAWATI</t>
  </si>
  <si>
    <t>(REJO AGUNG)</t>
  </si>
  <si>
    <t>JOMBANG</t>
  </si>
  <si>
    <t>G 1012</t>
  </si>
  <si>
    <t>ISI CUTTER 18 MM KENKO L-150 (BESAR)</t>
  </si>
  <si>
    <t>CV  WISUDA</t>
  </si>
  <si>
    <t>KO 1192</t>
  </si>
  <si>
    <t>BINDER CLIP JOYKO 105</t>
  </si>
  <si>
    <t>PENSIL WARNA KENKO CP-12F CLASSIC (PANJANG)</t>
  </si>
  <si>
    <t>BOX</t>
  </si>
  <si>
    <t>LEM STICK KENKO 8 GR (KECIL) isi 30 pc</t>
  </si>
  <si>
    <t>LEM STICK KENKO 15 GR (TANGGUNG) isi 20 pc</t>
  </si>
  <si>
    <t>KO 2906</t>
  </si>
  <si>
    <t>KO 2907</t>
  </si>
  <si>
    <t>GEL PEN KENKO KE-303 T-GEL TRIANGULAR HITAM</t>
  </si>
  <si>
    <t>HARNOYO</t>
  </si>
  <si>
    <t>(BENDAN)</t>
  </si>
  <si>
    <t>PEKALONGAN</t>
  </si>
  <si>
    <t>KO 2909</t>
  </si>
  <si>
    <t>PAK</t>
  </si>
  <si>
    <t>ISI STAPLER (STAPLES) GREATWALL GW-NO. 10 (KECIL)</t>
  </si>
  <si>
    <t>SOEYANTO LOPULUSI</t>
  </si>
  <si>
    <t>( LANCAR )</t>
  </si>
  <si>
    <t>MALANG</t>
  </si>
  <si>
    <t>KO 1009</t>
  </si>
  <si>
    <t>SET</t>
  </si>
  <si>
    <t>PENSIL WARNA JOYKO CP-12PB (PANJANG)</t>
  </si>
  <si>
    <t>KO 0734</t>
  </si>
  <si>
    <t>CORRECTION TAPE JOYKO CT-533</t>
  </si>
  <si>
    <t>PUNCH JOYKO 30XL</t>
  </si>
  <si>
    <t>KO 1224</t>
  </si>
  <si>
    <t>GEL PEN KENKO EASY GEL</t>
  </si>
  <si>
    <t>CV UTAMA PUTRA</t>
  </si>
  <si>
    <t>TULUNG AGUNG</t>
  </si>
  <si>
    <t>G 2966</t>
  </si>
  <si>
    <t>GEL PEN KENKO HI-TECH-H 0.28 MM FUN COLOR BIRU</t>
  </si>
  <si>
    <t>KO 2970</t>
  </si>
  <si>
    <t>STAPLER KENKO HD-50</t>
  </si>
  <si>
    <t>LABEL HARGA JOYKO LB-P2CC (2 LINE, CAH-CAH)</t>
  </si>
  <si>
    <t>CRAYON / OIL PASTEL JOYKO OP-48S PP CASE SEA WORLD</t>
  </si>
  <si>
    <t>KO 2977</t>
  </si>
  <si>
    <t>KO 2981</t>
  </si>
  <si>
    <t>PAPER TRIGONAL CLIP KENKO NO. 1</t>
  </si>
  <si>
    <t>PUSH PIN KENKO PN-30</t>
  </si>
  <si>
    <t>KO 2985</t>
  </si>
  <si>
    <t>G 2989</t>
  </si>
  <si>
    <t>GEL PEN TIZO 1.0 MM TG-340 HITAM</t>
  </si>
  <si>
    <t>HIGHLIGHTER / STABILLO TIZO TF-616 (isi 24 pc)</t>
  </si>
  <si>
    <t>KO 0748</t>
  </si>
  <si>
    <t>STAPLER JOYKO HD-10CL</t>
  </si>
  <si>
    <t>STIP / PENGHAPUS JOYKO 526-B40P PUTIH</t>
  </si>
  <si>
    <t>STIP / PENGHAPUS JOYKO 526-B20 PUTIH</t>
  </si>
  <si>
    <t>CLIP BULLDOG JOYKO 6-145</t>
  </si>
  <si>
    <t>GUNTING JOYKO SC-828</t>
  </si>
  <si>
    <t>GUNTING JOYKO SC-838</t>
  </si>
  <si>
    <t>GUNTING JOYKO SC-848</t>
  </si>
  <si>
    <t>PENSIL WARNA JOYKO CP-S12 MINI (PENDEK)</t>
  </si>
  <si>
    <t>PENSIL WARNA JOYKO CP-24PB (PANJANG)</t>
  </si>
  <si>
    <t>CALCULATOR JOYKO DTC-1313CH</t>
  </si>
  <si>
    <t>G 2991</t>
  </si>
  <si>
    <t>G 2998</t>
  </si>
  <si>
    <t>GEL PEN TIZO 1.0 MM TG-340BI BIRU</t>
  </si>
  <si>
    <t>RENI</t>
  </si>
  <si>
    <t>(JATI MULYO)</t>
  </si>
  <si>
    <t>KEBUMEN</t>
  </si>
  <si>
    <t>GEL PEN TIZO TG31763-EL FANCY</t>
  </si>
  <si>
    <t>GEL PEN TIZO TG31035-E FANCY</t>
  </si>
  <si>
    <t>GEL PEN TIZO TG30802-E FANCY</t>
  </si>
  <si>
    <t>GEL PEN TIZO TG30801-E FANCY</t>
  </si>
  <si>
    <t>GEL PEN TIZO TG31590-E FANCY</t>
  </si>
  <si>
    <t>GEL PEN TIZO TG31762-E FANCY</t>
  </si>
  <si>
    <t>N 1302</t>
  </si>
  <si>
    <t>KO 1307</t>
  </si>
  <si>
    <t>CV DWI JAYA</t>
  </si>
  <si>
    <t>YOGYAKARTA</t>
  </si>
  <si>
    <t>STAND PEN SPIRAL KENKO STP-300SG</t>
  </si>
  <si>
    <t>GEL PEN KENKO HI-TECH-H 0.28 MM HITAM</t>
  </si>
  <si>
    <t>CORRECTION FLUID KENKO KE-01</t>
  </si>
  <si>
    <t>PENSIL KENKO 2B-6800 PLATINUM</t>
  </si>
  <si>
    <t>PUSH PIN KENKO PN-30 WARNA</t>
  </si>
  <si>
    <t>KO 1232</t>
  </si>
  <si>
    <t>SANTOSO BUDIONO</t>
  </si>
  <si>
    <t>(  ARMADA  )</t>
  </si>
  <si>
    <t>KO 1318</t>
  </si>
  <si>
    <t>KO 1324</t>
  </si>
  <si>
    <t>PUNCH KENKO NO. 30XL</t>
  </si>
  <si>
    <t>G 1330</t>
  </si>
  <si>
    <t>CUTTER 18 MM JOYKO L-500 + ISI (BESAR)</t>
  </si>
  <si>
    <t>BINDER CLIP KENKO NO. 200</t>
  </si>
  <si>
    <t>CV GANESHA</t>
  </si>
  <si>
    <t>WONOSOBO</t>
  </si>
  <si>
    <t>KO 1332</t>
  </si>
  <si>
    <t>SINAR BHAKTI</t>
  </si>
  <si>
    <t>G 1333</t>
  </si>
  <si>
    <t>BALLPEN KENKO NK-7 / 7B HITAM</t>
  </si>
  <si>
    <t>LEM STICK JOYKO 8 GR GS-09 isi 12 pc</t>
  </si>
  <si>
    <t>LEM STICK JOYKO 15 GR GS-104 TG (ANIMAL KINGDOM) isi 24 pc</t>
  </si>
  <si>
    <t>STIP / PENGHAPUS JOYKO ER-B20BL HITAM</t>
  </si>
  <si>
    <t>STAPLER JOYKO HD-10</t>
  </si>
  <si>
    <t>JANGKA (MATH SET) JOYKO MS-402</t>
  </si>
  <si>
    <t>BINDER NOTE JOYKO A5 (CAMPUS/CLASSIC)</t>
  </si>
  <si>
    <t>PENCIL CASE KENKO PC-0719 POLOS</t>
  </si>
  <si>
    <t>PENCIL CASE KENKO PC-0719 FANCY</t>
  </si>
  <si>
    <t>CALCULATOR JOYKO CC-8A</t>
  </si>
  <si>
    <t>KUAS SET JOYKO BR-1</t>
  </si>
  <si>
    <t>G 1338</t>
  </si>
  <si>
    <t>KO 1339</t>
  </si>
  <si>
    <t>PAPER FASTENER (ACCO) KENKO PF-508 ISI 50 PC WARNA</t>
  </si>
  <si>
    <t>PAPER TRIGONAL CLIP KENKO NO. 3</t>
  </si>
  <si>
    <t>PAPER JUMBO CLIP KENKO NO. 5</t>
  </si>
  <si>
    <t>KO 1342</t>
  </si>
  <si>
    <t>KO 1345</t>
  </si>
  <si>
    <t>PUNCH KENKO NO. 30</t>
  </si>
  <si>
    <t>PAPER CLIP WARNA KENKO 3100</t>
  </si>
  <si>
    <t>KENKO HIGHLIGHTER HL-100 HIJAU</t>
  </si>
  <si>
    <t>KENKO HIGHLIGHTER HL-100 PINK</t>
  </si>
  <si>
    <t>CV TIARA</t>
  </si>
  <si>
    <t>SOLO</t>
  </si>
  <si>
    <t>N 1346</t>
  </si>
  <si>
    <t>GEL PEN ZHIXIN G-5001 + REFILL</t>
  </si>
  <si>
    <t>GEL PEN ZHIXIN G-3132 + REFILL</t>
  </si>
  <si>
    <t>GEL PEN ZHIXIN G-3136 + REFILL</t>
  </si>
  <si>
    <t>GEL PEN ZHIXIN G-5004 + REFILL</t>
  </si>
  <si>
    <t>CV SINAR CAHAYA NIRMALA</t>
  </si>
  <si>
    <t>BREBES</t>
  </si>
  <si>
    <t>KO 1243</t>
  </si>
  <si>
    <t>GEL PEN JOYKO GP-266 ITECH 2 HITAM</t>
  </si>
  <si>
    <t>ISI BENSIA LANTU LT 11-32 (40 SET)</t>
  </si>
  <si>
    <t>PENSIL WARNA KENKO CP-24F CLASSIC (PANJANG)</t>
  </si>
  <si>
    <t>GEL PEN VANCO GP-559 HI-TOUCH HITAM</t>
  </si>
  <si>
    <t>BUKU KAS KWARTO</t>
  </si>
  <si>
    <t>LOOSE LEAF JOYKO A5-7020 (50S)</t>
  </si>
  <si>
    <t>STIP / PENGHAPUS KENKO ERB-40SQ HITAM</t>
  </si>
  <si>
    <t>ISI CUTTER 9 MM KENKO A-100 (KECIL)</t>
  </si>
  <si>
    <t>BINDER CLIP KENKO NO. 105</t>
  </si>
  <si>
    <t>BINDER CLIP KENKO NO. 111</t>
  </si>
  <si>
    <t>RISMA / CONDRO</t>
  </si>
  <si>
    <t>KO 1364</t>
  </si>
  <si>
    <t>KO 1371</t>
  </si>
  <si>
    <t>KO 1370</t>
  </si>
  <si>
    <t>PUNCH KENKO NO. 85XL</t>
  </si>
  <si>
    <t xml:space="preserve">BOX </t>
  </si>
  <si>
    <t>ISI STAPLER (STAPLES) KENKO 1210 PREMIUM (23/10)</t>
  </si>
  <si>
    <t>KO 1249</t>
  </si>
  <si>
    <t>KO 1376</t>
  </si>
  <si>
    <t>KO 1250</t>
  </si>
  <si>
    <t>STAMP PLATE DATER KENKO S-68 (Cap Lunas)</t>
  </si>
  <si>
    <t>G 2916</t>
  </si>
  <si>
    <t>CALCULATOR JOYKO CC-15A</t>
  </si>
  <si>
    <t>CALCULATOR JOYKO CC-8CO WARNA</t>
  </si>
  <si>
    <t>CALCULATOR JOYKO CC-47CO WARNA</t>
  </si>
  <si>
    <t>KO 2917</t>
  </si>
  <si>
    <t>BINDER CLIP KENKO NO. 155</t>
  </si>
  <si>
    <t>GEL PEN KENKO K-1 HITAM</t>
  </si>
  <si>
    <t>BENSIA SF-9939 A ISI 32 PC (LOVE DADU)</t>
  </si>
  <si>
    <t>KO 1380</t>
  </si>
  <si>
    <t>KO 1388</t>
  </si>
  <si>
    <t>PUNCH KENKO NO. 85N</t>
  </si>
  <si>
    <t>CUTTER 18 MM KENKO L-500 (BESAR)</t>
  </si>
  <si>
    <t>KO 1019</t>
  </si>
  <si>
    <t>CORRECTION TAPE KENKO CT-919 (12M x 5MM)</t>
  </si>
  <si>
    <t>JANGKA (MATH SET) JOYKO MS-75</t>
  </si>
  <si>
    <t>JANGKA (MATH SET) JOYKO MS-25</t>
  </si>
  <si>
    <t>JANGKA (MATH SET) JOYKO MS-55</t>
  </si>
  <si>
    <t>PENSIL WARNA KENKO CP-12HALF CLASSIC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</si>
</sst>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41" fontId="6" fillId="0" borderId="11" xfId="1" applyNumberFormat="1" applyFont="1" applyBorder="1" applyAlignment="1">
      <alignment vertic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17"/>
  <sheetViews>
    <sheetView topLeftCell="A4978" zoomScaleNormal="100" workbookViewId="0">
      <selection activeCell="A5018" sqref="A5018:XFD570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23030001</v>
      </c>
      <c r="G2" s="11" t="s">
        <v>2</v>
      </c>
      <c r="H2" s="359" t="s">
        <v>30</v>
      </c>
      <c r="I2" s="359"/>
      <c r="J2" s="359"/>
      <c r="K2" s="360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3" t="s">
        <v>3</v>
      </c>
      <c r="G3" s="17"/>
      <c r="H3" s="361"/>
      <c r="I3" s="361"/>
      <c r="J3" s="361"/>
      <c r="K3" s="362"/>
      <c r="L3" s="12"/>
    </row>
    <row r="4" spans="1:12" s="10" customFormat="1" ht="16.5" customHeight="1" x14ac:dyDescent="0.3">
      <c r="A4" s="5"/>
      <c r="B4" s="6" t="s">
        <v>4</v>
      </c>
      <c r="C4" s="7"/>
      <c r="D4" s="364">
        <v>44988</v>
      </c>
      <c r="E4" s="365"/>
      <c r="F4" s="363"/>
      <c r="G4" s="18"/>
      <c r="H4" s="366" t="s">
        <v>31</v>
      </c>
      <c r="I4" s="366"/>
      <c r="J4" s="366"/>
      <c r="K4" s="36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3"/>
      <c r="G5" s="18"/>
      <c r="H5" s="368" t="s">
        <v>32</v>
      </c>
      <c r="I5" s="368"/>
      <c r="J5" s="368"/>
      <c r="K5" s="36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70"/>
      <c r="I6" s="370"/>
      <c r="J6" s="370"/>
      <c r="K6" s="37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4" t="s">
        <v>35</v>
      </c>
      <c r="F10" s="48"/>
      <c r="G10" s="49"/>
      <c r="H10" s="50">
        <v>93000</v>
      </c>
      <c r="I10" s="51">
        <v>0.13500000000000001</v>
      </c>
      <c r="J10" s="51"/>
      <c r="K10" s="52">
        <f t="shared" ref="K10:K25" si="0">(B10*H10-((B10*H10)*I10))-((B10*H10-((B10*H10)*I10))*J10)</f>
        <v>8044500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4"/>
      <c r="E11" s="114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6"/>
      <c r="K27" s="347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8">
        <f>SUM(K10:K25)</f>
        <v>8044500</v>
      </c>
      <c r="K28" s="349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0"/>
      <c r="K29" s="350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7"/>
      <c r="K31" s="347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1">
        <f>((J28/1.11)+(K30/1.11))*11%</f>
        <v>797202.70270270272</v>
      </c>
      <c r="K32" s="352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7"/>
      <c r="K33" s="347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8044500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3" t="s">
        <v>36</v>
      </c>
      <c r="K36" s="354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3"/>
      <c r="K37" s="354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23030001</v>
      </c>
      <c r="F40" s="127"/>
      <c r="G40" s="128" t="s">
        <v>2</v>
      </c>
      <c r="H40" s="355" t="str">
        <f>H2</f>
        <v>CV PELITA JAYA</v>
      </c>
      <c r="I40" s="355"/>
      <c r="J40" s="355"/>
      <c r="K40" s="356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1" t="s">
        <v>3</v>
      </c>
      <c r="G41" s="134"/>
      <c r="H41" s="357"/>
      <c r="I41" s="357"/>
      <c r="J41" s="357"/>
      <c r="K41" s="358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2">
        <f>D4</f>
        <v>44988</v>
      </c>
      <c r="E42" s="333"/>
      <c r="F42" s="331"/>
      <c r="G42" s="135"/>
      <c r="H42" s="334" t="str">
        <f>H4</f>
        <v>(ANUGERAH SEJAHTERA)</v>
      </c>
      <c r="I42" s="334"/>
      <c r="J42" s="334"/>
      <c r="K42" s="335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1"/>
      <c r="G43" s="135"/>
      <c r="H43" s="336" t="str">
        <f>H5</f>
        <v>PURWOKERTO</v>
      </c>
      <c r="I43" s="336"/>
      <c r="J43" s="336"/>
      <c r="K43" s="337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1182</v>
      </c>
      <c r="E44" s="126"/>
      <c r="F44" s="137"/>
      <c r="G44" s="138"/>
      <c r="H44" s="338"/>
      <c r="I44" s="338"/>
      <c r="J44" s="338"/>
      <c r="K44" s="339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</v>
      </c>
      <c r="C48" s="291" t="str">
        <f t="shared" si="1"/>
        <v>LSN</v>
      </c>
      <c r="D48" s="292">
        <f t="shared" si="1"/>
        <v>5</v>
      </c>
      <c r="E48" s="293" t="str">
        <f t="shared" si="1"/>
        <v>STAPLER KENKO HD-10</v>
      </c>
      <c r="F48" s="162"/>
      <c r="G48" s="163"/>
      <c r="H48" s="164">
        <f t="shared" ref="H48:J63" si="2">H10</f>
        <v>93000</v>
      </c>
      <c r="I48" s="165">
        <f t="shared" si="2"/>
        <v>0.13500000000000001</v>
      </c>
      <c r="J48" s="165">
        <f t="shared" si="2"/>
        <v>0</v>
      </c>
      <c r="K48" s="166">
        <f t="shared" ref="K48:K63" si="3">(B48*H48-((B48*H48)*I48))-((B48*H48-((B48*H48)*I48))*J48)</f>
        <v>8044500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0</v>
      </c>
      <c r="C49" s="291">
        <f t="shared" si="1"/>
        <v>0</v>
      </c>
      <c r="D49" s="292">
        <f t="shared" si="1"/>
        <v>0</v>
      </c>
      <c r="E49" s="293">
        <f t="shared" si="1"/>
        <v>0</v>
      </c>
      <c r="F49" s="162"/>
      <c r="G49" s="163"/>
      <c r="H49" s="164">
        <f t="shared" si="2"/>
        <v>0</v>
      </c>
      <c r="I49" s="165">
        <f t="shared" si="2"/>
        <v>0</v>
      </c>
      <c r="J49" s="165">
        <f t="shared" si="2"/>
        <v>0</v>
      </c>
      <c r="K49" s="166">
        <f t="shared" si="3"/>
        <v>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0"/>
      <c r="K65" s="314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1">
        <f>SUM(K48:K63)</f>
        <v>8044500</v>
      </c>
      <c r="K66" s="342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3"/>
      <c r="K67" s="343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4"/>
      <c r="K69" s="314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4">
        <f>((J66/1.11)+(K68/1.11))*11%</f>
        <v>797202.70270270272</v>
      </c>
      <c r="K70" s="345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4"/>
      <c r="K71" s="314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8044500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5" t="str">
        <f>J36</f>
        <v>NOVI / CONDRO</v>
      </c>
      <c r="K74" s="316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5">
        <f>J37</f>
        <v>0</v>
      </c>
      <c r="K75" s="316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23030001</v>
      </c>
      <c r="F78" s="204"/>
      <c r="G78" s="205" t="s">
        <v>2</v>
      </c>
      <c r="H78" s="317" t="str">
        <f>H40</f>
        <v>CV PELITA JAYA</v>
      </c>
      <c r="I78" s="317"/>
      <c r="J78" s="317"/>
      <c r="K78" s="318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1" t="s">
        <v>3</v>
      </c>
      <c r="G79" s="211"/>
      <c r="H79" s="319"/>
      <c r="I79" s="319"/>
      <c r="J79" s="319"/>
      <c r="K79" s="320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2">
        <f>D42</f>
        <v>44988</v>
      </c>
      <c r="E80" s="323"/>
      <c r="F80" s="321"/>
      <c r="G80" s="212"/>
      <c r="H80" s="324" t="str">
        <f>H42</f>
        <v>(ANUGERAH SEJAHTERA)</v>
      </c>
      <c r="I80" s="324"/>
      <c r="J80" s="324"/>
      <c r="K80" s="325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1"/>
      <c r="G81" s="212"/>
      <c r="H81" s="326" t="str">
        <f>H43</f>
        <v>PURWOKERTO</v>
      </c>
      <c r="I81" s="326"/>
      <c r="J81" s="326"/>
      <c r="K81" s="327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1182</v>
      </c>
      <c r="E82" s="203"/>
      <c r="F82" s="214"/>
      <c r="G82" s="215"/>
      <c r="H82" s="328"/>
      <c r="I82" s="328"/>
      <c r="J82" s="328"/>
      <c r="K82" s="329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</v>
      </c>
      <c r="C86" s="296" t="str">
        <f t="shared" si="4"/>
        <v>LSN</v>
      </c>
      <c r="D86" s="297">
        <f t="shared" si="4"/>
        <v>5</v>
      </c>
      <c r="E86" s="298" t="str">
        <f t="shared" si="4"/>
        <v>STAPLER KENKO HD-10</v>
      </c>
      <c r="F86" s="239"/>
      <c r="G86" s="240"/>
      <c r="H86" s="241">
        <f t="shared" ref="H86:J101" si="5">H48</f>
        <v>93000</v>
      </c>
      <c r="I86" s="242">
        <f t="shared" si="5"/>
        <v>0.13500000000000001</v>
      </c>
      <c r="J86" s="242">
        <f t="shared" si="5"/>
        <v>0</v>
      </c>
      <c r="K86" s="243">
        <f t="shared" ref="K86:K101" si="6">(B86*H86-((B86*H86)*I86))-((B86*H86-((B86*H86)*I86))*J86)</f>
        <v>8044500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0</v>
      </c>
      <c r="C87" s="296">
        <f t="shared" si="4"/>
        <v>0</v>
      </c>
      <c r="D87" s="297">
        <f t="shared" si="4"/>
        <v>0</v>
      </c>
      <c r="E87" s="298">
        <f t="shared" si="4"/>
        <v>0</v>
      </c>
      <c r="F87" s="239"/>
      <c r="G87" s="240"/>
      <c r="H87" s="241">
        <f t="shared" si="5"/>
        <v>0</v>
      </c>
      <c r="I87" s="242">
        <f t="shared" si="5"/>
        <v>0</v>
      </c>
      <c r="J87" s="242">
        <f t="shared" si="5"/>
        <v>0</v>
      </c>
      <c r="K87" s="243">
        <f t="shared" si="6"/>
        <v>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0"/>
      <c r="K103" s="309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6">
        <f>SUM(K86:K101)</f>
        <v>8044500</v>
      </c>
      <c r="K104" s="307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8"/>
      <c r="K105" s="308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09"/>
      <c r="K107" s="309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0">
        <f>((J104/1.11)+(K106/1.11))*11%</f>
        <v>797202.70270270272</v>
      </c>
      <c r="K108" s="311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09"/>
      <c r="K109" s="309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8044500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2" t="str">
        <f>J74</f>
        <v>NOVI / CONDRO</v>
      </c>
      <c r="K112" s="313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2">
        <f>J75</f>
        <v>0</v>
      </c>
      <c r="K113" s="313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23030002</v>
      </c>
      <c r="G116" s="11" t="s">
        <v>2</v>
      </c>
      <c r="H116" s="359" t="s">
        <v>37</v>
      </c>
      <c r="I116" s="359"/>
      <c r="J116" s="359"/>
      <c r="K116" s="360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3" t="s">
        <v>3</v>
      </c>
      <c r="G117" s="17"/>
      <c r="H117" s="361"/>
      <c r="I117" s="361"/>
      <c r="J117" s="361"/>
      <c r="K117" s="362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4">
        <v>44988</v>
      </c>
      <c r="E118" s="365"/>
      <c r="F118" s="363"/>
      <c r="G118" s="18"/>
      <c r="H118" s="366" t="s">
        <v>38</v>
      </c>
      <c r="I118" s="366"/>
      <c r="J118" s="366"/>
      <c r="K118" s="36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3"/>
      <c r="G119" s="18"/>
      <c r="H119" s="368" t="s">
        <v>32</v>
      </c>
      <c r="I119" s="368"/>
      <c r="J119" s="368"/>
      <c r="K119" s="36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70"/>
      <c r="I120" s="370"/>
      <c r="J120" s="370"/>
      <c r="K120" s="37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24</v>
      </c>
      <c r="C124" s="46" t="s">
        <v>40</v>
      </c>
      <c r="D124" s="94">
        <v>1</v>
      </c>
      <c r="E124" s="114" t="s">
        <v>41</v>
      </c>
      <c r="F124" s="48"/>
      <c r="G124" s="49"/>
      <c r="H124" s="50">
        <v>96000</v>
      </c>
      <c r="I124" s="51">
        <v>0.13</v>
      </c>
      <c r="J124" s="51"/>
      <c r="K124" s="52">
        <f t="shared" ref="K124:K139" si="7">(B124*H124-((B124*H124)*I124))-((B124*H124-((B124*H124)*I124))*J124)</f>
        <v>2004480</v>
      </c>
      <c r="L124" s="36"/>
    </row>
    <row r="125" spans="1:12" s="10" customFormat="1" ht="14.1" customHeight="1" x14ac:dyDescent="0.25">
      <c r="A125" s="45">
        <v>2</v>
      </c>
      <c r="B125" s="46">
        <v>5</v>
      </c>
      <c r="C125" s="46" t="s">
        <v>42</v>
      </c>
      <c r="D125" s="94">
        <v>1</v>
      </c>
      <c r="E125" s="114" t="s">
        <v>43</v>
      </c>
      <c r="F125" s="48"/>
      <c r="G125" s="49"/>
      <c r="H125" s="50">
        <v>177000</v>
      </c>
      <c r="I125" s="51">
        <v>0.13</v>
      </c>
      <c r="J125" s="51"/>
      <c r="K125" s="52">
        <f t="shared" si="7"/>
        <v>769950</v>
      </c>
      <c r="L125" s="36"/>
    </row>
    <row r="126" spans="1:12" s="10" customFormat="1" ht="14.1" customHeight="1" x14ac:dyDescent="0.25">
      <c r="A126" s="45">
        <v>3</v>
      </c>
      <c r="B126" s="46">
        <v>120</v>
      </c>
      <c r="C126" s="46" t="s">
        <v>40</v>
      </c>
      <c r="D126" s="94">
        <v>1</v>
      </c>
      <c r="E126" s="114" t="s">
        <v>44</v>
      </c>
      <c r="F126" s="48"/>
      <c r="G126" s="49"/>
      <c r="H126" s="50">
        <v>12200</v>
      </c>
      <c r="I126" s="51">
        <v>0.13</v>
      </c>
      <c r="J126" s="51"/>
      <c r="K126" s="52">
        <f t="shared" si="7"/>
        <v>1273680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6"/>
      <c r="K141" s="347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8">
        <f>SUM(K124:K139)</f>
        <v>4048110</v>
      </c>
      <c r="K142" s="349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0"/>
      <c r="K143" s="350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7"/>
      <c r="K145" s="347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1">
        <f>((J142/1.11)+(K144/1.11))*11%</f>
        <v>401164.05405405402</v>
      </c>
      <c r="K146" s="352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7"/>
      <c r="K147" s="347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4048110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3" t="s">
        <v>36</v>
      </c>
      <c r="K150" s="354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3"/>
      <c r="K151" s="354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23030002</v>
      </c>
      <c r="F154" s="127"/>
      <c r="G154" s="128" t="s">
        <v>2</v>
      </c>
      <c r="H154" s="355" t="str">
        <f>H116</f>
        <v>CV TRINITY CENTRAAL</v>
      </c>
      <c r="I154" s="355"/>
      <c r="J154" s="355"/>
      <c r="K154" s="356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1" t="s">
        <v>3</v>
      </c>
      <c r="G155" s="134"/>
      <c r="H155" s="357"/>
      <c r="I155" s="357"/>
      <c r="J155" s="357"/>
      <c r="K155" s="358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2">
        <f>D118</f>
        <v>44988</v>
      </c>
      <c r="E156" s="333"/>
      <c r="F156" s="331"/>
      <c r="G156" s="135"/>
      <c r="H156" s="334" t="str">
        <f>H118</f>
        <v/>
      </c>
      <c r="I156" s="334"/>
      <c r="J156" s="334"/>
      <c r="K156" s="335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1"/>
      <c r="G157" s="135"/>
      <c r="H157" s="336" t="str">
        <f>H119</f>
        <v>PURWOKERTO</v>
      </c>
      <c r="I157" s="336"/>
      <c r="J157" s="336"/>
      <c r="K157" s="337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1097</v>
      </c>
      <c r="E158" s="126"/>
      <c r="F158" s="137"/>
      <c r="G158" s="138"/>
      <c r="H158" s="338"/>
      <c r="I158" s="338"/>
      <c r="J158" s="338"/>
      <c r="K158" s="339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24</v>
      </c>
      <c r="C162" s="291" t="str">
        <f t="shared" si="8"/>
        <v>PCS</v>
      </c>
      <c r="D162" s="292">
        <f t="shared" si="8"/>
        <v>1</v>
      </c>
      <c r="E162" s="293" t="str">
        <f t="shared" si="8"/>
        <v>CRAYON / OIL PASTEL JOYKO OP-72S PP CASE SEA WORLD</v>
      </c>
      <c r="F162" s="162"/>
      <c r="G162" s="163"/>
      <c r="H162" s="164">
        <f t="shared" ref="H162:J162" si="9">H124</f>
        <v>96000</v>
      </c>
      <c r="I162" s="165">
        <f t="shared" si="9"/>
        <v>0.13</v>
      </c>
      <c r="J162" s="165">
        <f t="shared" si="9"/>
        <v>0</v>
      </c>
      <c r="K162" s="166">
        <f t="shared" ref="K162:K177" si="10">(B162*H162-((B162*H162)*I162))-((B162*H162-((B162*H162)*I162))*J162)</f>
        <v>2004480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5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260</v>
      </c>
      <c r="F163" s="162"/>
      <c r="G163" s="163"/>
      <c r="H163" s="164">
        <f t="shared" ref="H163:J163" si="12">H125</f>
        <v>177000</v>
      </c>
      <c r="I163" s="165">
        <f t="shared" si="12"/>
        <v>0.13</v>
      </c>
      <c r="J163" s="165">
        <f t="shared" si="12"/>
        <v>0</v>
      </c>
      <c r="K163" s="166">
        <f t="shared" si="10"/>
        <v>769950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120</v>
      </c>
      <c r="C164" s="291" t="str">
        <f t="shared" si="13"/>
        <v>PCS</v>
      </c>
      <c r="D164" s="292">
        <f t="shared" si="13"/>
        <v>1</v>
      </c>
      <c r="E164" s="293" t="str">
        <f t="shared" si="13"/>
        <v>PLAKBAND KAIN HITAM KENKO 48 MM (2") BLUE CORE</v>
      </c>
      <c r="F164" s="162"/>
      <c r="G164" s="163"/>
      <c r="H164" s="164">
        <f t="shared" ref="H164:J164" si="14">H126</f>
        <v>12200</v>
      </c>
      <c r="I164" s="165">
        <f t="shared" si="14"/>
        <v>0.13</v>
      </c>
      <c r="J164" s="165">
        <f t="shared" si="14"/>
        <v>0</v>
      </c>
      <c r="K164" s="166">
        <f t="shared" si="10"/>
        <v>1273680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0"/>
      <c r="K179" s="314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1">
        <f>SUM(K162:K177)</f>
        <v>4048110</v>
      </c>
      <c r="K180" s="342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3"/>
      <c r="K181" s="343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4"/>
      <c r="K183" s="314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4">
        <f>((J180/1.11)+(K182/1.11))*11%</f>
        <v>401164.05405405402</v>
      </c>
      <c r="K184" s="345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4"/>
      <c r="K185" s="314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4048110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5" t="str">
        <f>J150</f>
        <v>NOVI / CONDRO</v>
      </c>
      <c r="K188" s="316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5">
        <f>J151</f>
        <v>0</v>
      </c>
      <c r="K189" s="316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23030002</v>
      </c>
      <c r="F192" s="204"/>
      <c r="G192" s="205" t="s">
        <v>2</v>
      </c>
      <c r="H192" s="317" t="str">
        <f>H154</f>
        <v>CV TRINITY CENTRAAL</v>
      </c>
      <c r="I192" s="317"/>
      <c r="J192" s="317"/>
      <c r="K192" s="318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1" t="s">
        <v>3</v>
      </c>
      <c r="G193" s="211"/>
      <c r="H193" s="319"/>
      <c r="I193" s="319"/>
      <c r="J193" s="319"/>
      <c r="K193" s="320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2">
        <f>D156</f>
        <v>44988</v>
      </c>
      <c r="E194" s="323"/>
      <c r="F194" s="321"/>
      <c r="G194" s="212"/>
      <c r="H194" s="324" t="str">
        <f>H156</f>
        <v/>
      </c>
      <c r="I194" s="324"/>
      <c r="J194" s="324"/>
      <c r="K194" s="325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1"/>
      <c r="G195" s="212"/>
      <c r="H195" s="326" t="str">
        <f>H157</f>
        <v>PURWOKERTO</v>
      </c>
      <c r="I195" s="326"/>
      <c r="J195" s="326"/>
      <c r="K195" s="327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1097</v>
      </c>
      <c r="E196" s="203"/>
      <c r="F196" s="214"/>
      <c r="G196" s="215"/>
      <c r="H196" s="328"/>
      <c r="I196" s="328"/>
      <c r="J196" s="328"/>
      <c r="K196" s="329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24</v>
      </c>
      <c r="C200" s="296" t="str">
        <f t="shared" si="41"/>
        <v>PCS</v>
      </c>
      <c r="D200" s="297">
        <f t="shared" si="41"/>
        <v>1</v>
      </c>
      <c r="E200" s="298" t="str">
        <f t="shared" si="41"/>
        <v>CRAYON / OIL PASTEL JOYKO OP-72S PP CASE SEA WORLD</v>
      </c>
      <c r="F200" s="239"/>
      <c r="G200" s="240"/>
      <c r="H200" s="241">
        <f t="shared" ref="H200:J200" si="42">H162</f>
        <v>96000</v>
      </c>
      <c r="I200" s="242">
        <f t="shared" si="42"/>
        <v>0.13</v>
      </c>
      <c r="J200" s="242">
        <f t="shared" si="42"/>
        <v>0</v>
      </c>
      <c r="K200" s="243">
        <f t="shared" ref="K200:K215" si="43">(B200*H200-((B200*H200)*I200))-((B200*H200-((B200*H200)*I200))*J200)</f>
        <v>2004480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5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260</v>
      </c>
      <c r="F201" s="239"/>
      <c r="G201" s="240"/>
      <c r="H201" s="241">
        <f t="shared" ref="H201:J201" si="45">H163</f>
        <v>177000</v>
      </c>
      <c r="I201" s="242">
        <f t="shared" si="45"/>
        <v>0.13</v>
      </c>
      <c r="J201" s="242">
        <f t="shared" si="45"/>
        <v>0</v>
      </c>
      <c r="K201" s="243">
        <f t="shared" si="43"/>
        <v>769950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120</v>
      </c>
      <c r="C202" s="296" t="str">
        <f t="shared" si="46"/>
        <v>PCS</v>
      </c>
      <c r="D202" s="297">
        <f t="shared" si="46"/>
        <v>1</v>
      </c>
      <c r="E202" s="298" t="str">
        <f t="shared" si="46"/>
        <v>PLAKBAND KAIN HITAM KENKO 48 MM (2") BLUE CORE</v>
      </c>
      <c r="F202" s="239"/>
      <c r="G202" s="240"/>
      <c r="H202" s="241">
        <f t="shared" ref="H202:J202" si="47">H164</f>
        <v>12200</v>
      </c>
      <c r="I202" s="242">
        <f t="shared" si="47"/>
        <v>0.13</v>
      </c>
      <c r="J202" s="242">
        <f t="shared" si="47"/>
        <v>0</v>
      </c>
      <c r="K202" s="243">
        <f t="shared" si="43"/>
        <v>1273680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0"/>
      <c r="K217" s="309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6">
        <f>SUM(K200:K215)</f>
        <v>4048110</v>
      </c>
      <c r="K218" s="307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8"/>
      <c r="K219" s="308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09"/>
      <c r="K221" s="309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0">
        <f>((J218/1.11)+(K220/1.11))*11%</f>
        <v>401164.05405405402</v>
      </c>
      <c r="K222" s="311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09"/>
      <c r="K223" s="309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4048110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2" t="str">
        <f>J188</f>
        <v>NOVI / CONDRO</v>
      </c>
      <c r="K226" s="313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2">
        <f>J189</f>
        <v>0</v>
      </c>
      <c r="K227" s="313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23030003</v>
      </c>
      <c r="G230" s="11" t="s">
        <v>2</v>
      </c>
      <c r="H230" s="359" t="s">
        <v>45</v>
      </c>
      <c r="I230" s="359"/>
      <c r="J230" s="359"/>
      <c r="K230" s="360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3" t="s">
        <v>3</v>
      </c>
      <c r="G231" s="17"/>
      <c r="H231" s="361"/>
      <c r="I231" s="361"/>
      <c r="J231" s="361"/>
      <c r="K231" s="362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4">
        <v>44988</v>
      </c>
      <c r="E232" s="365"/>
      <c r="F232" s="363"/>
      <c r="G232" s="18"/>
      <c r="H232" s="366" t="s">
        <v>46</v>
      </c>
      <c r="I232" s="366"/>
      <c r="J232" s="366"/>
      <c r="K232" s="36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3"/>
      <c r="G233" s="18"/>
      <c r="H233" s="368" t="s">
        <v>47</v>
      </c>
      <c r="I233" s="368"/>
      <c r="J233" s="368"/>
      <c r="K233" s="36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70"/>
      <c r="I234" s="370"/>
      <c r="J234" s="370"/>
      <c r="K234" s="37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180</v>
      </c>
      <c r="C238" s="46" t="s">
        <v>34</v>
      </c>
      <c r="D238" s="94">
        <v>3</v>
      </c>
      <c r="E238" s="114" t="s">
        <v>49</v>
      </c>
      <c r="F238" s="48"/>
      <c r="G238" s="49"/>
      <c r="H238" s="50">
        <v>64800</v>
      </c>
      <c r="I238" s="51">
        <v>0.125</v>
      </c>
      <c r="J238" s="51"/>
      <c r="K238" s="52">
        <f t="shared" ref="K238:K253" si="74">(B238*H238-((B238*H238)*I238))-((B238*H238-((B238*H238)*I238))*J238)</f>
        <v>10206000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6"/>
      <c r="K255" s="347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8">
        <f>SUM(K238:K253)</f>
        <v>10206000</v>
      </c>
      <c r="K256" s="349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0"/>
      <c r="K257" s="350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7"/>
      <c r="K259" s="347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1">
        <f>((J256/1.11)+(K258/1.11))*11%</f>
        <v>1011405.4054054053</v>
      </c>
      <c r="K260" s="352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7"/>
      <c r="K261" s="347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10206000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3" t="s">
        <v>36</v>
      </c>
      <c r="K264" s="354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3"/>
      <c r="K265" s="354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23030003</v>
      </c>
      <c r="F268" s="127"/>
      <c r="G268" s="128" t="s">
        <v>2</v>
      </c>
      <c r="H268" s="355" t="str">
        <f>H230</f>
        <v>LILY JULIAWATI</v>
      </c>
      <c r="I268" s="355"/>
      <c r="J268" s="355"/>
      <c r="K268" s="356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1" t="s">
        <v>3</v>
      </c>
      <c r="G269" s="134"/>
      <c r="H269" s="357"/>
      <c r="I269" s="357"/>
      <c r="J269" s="357"/>
      <c r="K269" s="358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2">
        <f>D232</f>
        <v>44988</v>
      </c>
      <c r="E270" s="333"/>
      <c r="F270" s="331"/>
      <c r="G270" s="135"/>
      <c r="H270" s="334" t="str">
        <f>H232</f>
        <v>(REJO AGUNG)</v>
      </c>
      <c r="I270" s="334"/>
      <c r="J270" s="334"/>
      <c r="K270" s="335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1"/>
      <c r="G271" s="135"/>
      <c r="H271" s="336" t="str">
        <f>H233</f>
        <v>JOMBANG</v>
      </c>
      <c r="I271" s="336"/>
      <c r="J271" s="336"/>
      <c r="K271" s="337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G 1012</v>
      </c>
      <c r="E272" s="126"/>
      <c r="F272" s="137"/>
      <c r="G272" s="138"/>
      <c r="H272" s="338"/>
      <c r="I272" s="338"/>
      <c r="J272" s="338"/>
      <c r="K272" s="339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180</v>
      </c>
      <c r="C276" s="291" t="str">
        <f t="shared" si="75"/>
        <v>LSN</v>
      </c>
      <c r="D276" s="292">
        <f t="shared" si="75"/>
        <v>3</v>
      </c>
      <c r="E276" s="293" t="str">
        <f t="shared" si="75"/>
        <v>ISI CUTTER 18 MM KENKO L-150 (BESAR)</v>
      </c>
      <c r="F276" s="162"/>
      <c r="G276" s="163"/>
      <c r="H276" s="164">
        <f t="shared" ref="H276:J276" si="76">H238</f>
        <v>64800</v>
      </c>
      <c r="I276" s="165">
        <f t="shared" si="76"/>
        <v>0.125</v>
      </c>
      <c r="J276" s="165">
        <f t="shared" si="76"/>
        <v>0</v>
      </c>
      <c r="K276" s="166">
        <f t="shared" ref="K276:K291" si="77">(B276*H276-((B276*H276)*I276))-((B276*H276-((B276*H276)*I276))*J276)</f>
        <v>10206000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0"/>
      <c r="K293" s="314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1">
        <f>SUM(K276:K291)</f>
        <v>10206000</v>
      </c>
      <c r="K294" s="342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3"/>
      <c r="K295" s="343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4"/>
      <c r="K297" s="314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4">
        <f>((J294/1.11)+(K296/1.11))*11%</f>
        <v>1011405.4054054053</v>
      </c>
      <c r="K298" s="345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4"/>
      <c r="K299" s="314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10206000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5" t="str">
        <f>J264</f>
        <v>NOVI / CONDRO</v>
      </c>
      <c r="K302" s="316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5">
        <f>J265</f>
        <v>0</v>
      </c>
      <c r="K303" s="316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23030003</v>
      </c>
      <c r="F306" s="204"/>
      <c r="G306" s="205" t="s">
        <v>2</v>
      </c>
      <c r="H306" s="317" t="str">
        <f>H268</f>
        <v>LILY JULIAWATI</v>
      </c>
      <c r="I306" s="317"/>
      <c r="J306" s="317"/>
      <c r="K306" s="318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1" t="s">
        <v>3</v>
      </c>
      <c r="G307" s="211"/>
      <c r="H307" s="319"/>
      <c r="I307" s="319"/>
      <c r="J307" s="319"/>
      <c r="K307" s="320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2">
        <f>D270</f>
        <v>44988</v>
      </c>
      <c r="E308" s="323"/>
      <c r="F308" s="321"/>
      <c r="G308" s="212"/>
      <c r="H308" s="324" t="str">
        <f>H270</f>
        <v>(REJO AGUNG)</v>
      </c>
      <c r="I308" s="324"/>
      <c r="J308" s="324"/>
      <c r="K308" s="325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1"/>
      <c r="G309" s="212"/>
      <c r="H309" s="326" t="str">
        <f>H271</f>
        <v>JOMBANG</v>
      </c>
      <c r="I309" s="326"/>
      <c r="J309" s="326"/>
      <c r="K309" s="327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G 1012</v>
      </c>
      <c r="E310" s="203"/>
      <c r="F310" s="214"/>
      <c r="G310" s="215"/>
      <c r="H310" s="328"/>
      <c r="I310" s="328"/>
      <c r="J310" s="328"/>
      <c r="K310" s="329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180</v>
      </c>
      <c r="C314" s="296" t="str">
        <f t="shared" si="108"/>
        <v>LSN</v>
      </c>
      <c r="D314" s="297">
        <f t="shared" si="108"/>
        <v>3</v>
      </c>
      <c r="E314" s="298" t="str">
        <f t="shared" si="108"/>
        <v>ISI CUTTER 18 MM KENKO L-150 (BESAR)</v>
      </c>
      <c r="F314" s="239"/>
      <c r="G314" s="240"/>
      <c r="H314" s="241">
        <f t="shared" ref="H314:J314" si="109">H276</f>
        <v>64800</v>
      </c>
      <c r="I314" s="242">
        <f t="shared" si="109"/>
        <v>0.125</v>
      </c>
      <c r="J314" s="242">
        <f t="shared" si="109"/>
        <v>0</v>
      </c>
      <c r="K314" s="243">
        <f t="shared" ref="K314:K329" si="110">(B314*H314-((B314*H314)*I314))-((B314*H314-((B314*H314)*I314))*J314)</f>
        <v>10206000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0"/>
      <c r="K331" s="309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6">
        <f>SUM(K314:K329)</f>
        <v>10206000</v>
      </c>
      <c r="K332" s="307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8"/>
      <c r="K333" s="308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09"/>
      <c r="K335" s="309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0">
        <f>((J332/1.11)+(K334/1.11))*11%</f>
        <v>1011405.4054054053</v>
      </c>
      <c r="K336" s="311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09"/>
      <c r="K337" s="309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10206000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2" t="str">
        <f>J302</f>
        <v>NOVI / CONDRO</v>
      </c>
      <c r="K340" s="313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2">
        <f>J303</f>
        <v>0</v>
      </c>
      <c r="K341" s="313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23030004</v>
      </c>
      <c r="G344" s="11" t="s">
        <v>2</v>
      </c>
      <c r="H344" s="359" t="s">
        <v>50</v>
      </c>
      <c r="I344" s="359"/>
      <c r="J344" s="359"/>
      <c r="K344" s="360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3" t="s">
        <v>3</v>
      </c>
      <c r="G345" s="17"/>
      <c r="H345" s="361"/>
      <c r="I345" s="361"/>
      <c r="J345" s="361"/>
      <c r="K345" s="362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4">
        <v>44991</v>
      </c>
      <c r="E346" s="365"/>
      <c r="F346" s="363"/>
      <c r="G346" s="18"/>
      <c r="H346" s="366" t="s">
        <v>38</v>
      </c>
      <c r="I346" s="366"/>
      <c r="J346" s="366"/>
      <c r="K346" s="36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3"/>
      <c r="G347" s="18"/>
      <c r="H347" s="368" t="s">
        <v>32</v>
      </c>
      <c r="I347" s="368"/>
      <c r="J347" s="368"/>
      <c r="K347" s="36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51</v>
      </c>
      <c r="E348" s="9"/>
      <c r="F348" s="21"/>
      <c r="G348" s="22"/>
      <c r="H348" s="370"/>
      <c r="I348" s="370"/>
      <c r="J348" s="370"/>
      <c r="K348" s="37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20</v>
      </c>
      <c r="C352" s="46" t="s">
        <v>42</v>
      </c>
      <c r="D352" s="94" t="s">
        <v>38</v>
      </c>
      <c r="E352" s="114" t="s">
        <v>52</v>
      </c>
      <c r="F352" s="48"/>
      <c r="G352" s="49"/>
      <c r="H352" s="50">
        <v>27600</v>
      </c>
      <c r="I352" s="51">
        <v>0.1</v>
      </c>
      <c r="J352" s="51"/>
      <c r="K352" s="52">
        <f t="shared" ref="K352:K367" si="141">(B352*H352-((B352*H352)*I352))-((B352*H352-((B352*H352)*I352))*J352)</f>
        <v>496800</v>
      </c>
      <c r="L352" s="36"/>
    </row>
    <row r="353" spans="1:12" s="10" customFormat="1" ht="14.1" customHeight="1" x14ac:dyDescent="0.25">
      <c r="A353" s="45">
        <v>2</v>
      </c>
      <c r="B353" s="46">
        <v>3</v>
      </c>
      <c r="C353" s="46" t="s">
        <v>34</v>
      </c>
      <c r="D353" s="94" t="s">
        <v>38</v>
      </c>
      <c r="E353" s="114" t="s">
        <v>53</v>
      </c>
      <c r="F353" s="48"/>
      <c r="G353" s="49"/>
      <c r="H353" s="50">
        <v>124200</v>
      </c>
      <c r="I353" s="51">
        <v>0.1</v>
      </c>
      <c r="J353" s="51"/>
      <c r="K353" s="52">
        <f t="shared" si="141"/>
        <v>335340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6"/>
      <c r="K369" s="347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8">
        <f>SUM(K352:K367)</f>
        <v>832140</v>
      </c>
      <c r="K370" s="349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0"/>
      <c r="K371" s="350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7"/>
      <c r="K373" s="347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1">
        <f>((J370/1.11)+(K372/1.11))*11%</f>
        <v>82464.32432432432</v>
      </c>
      <c r="K374" s="352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7"/>
      <c r="K375" s="347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832140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3" t="s">
        <v>36</v>
      </c>
      <c r="K378" s="354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3"/>
      <c r="K379" s="354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23030004</v>
      </c>
      <c r="F382" s="127"/>
      <c r="G382" s="128" t="s">
        <v>2</v>
      </c>
      <c r="H382" s="355" t="str">
        <f>H344</f>
        <v>CV  WISUDA</v>
      </c>
      <c r="I382" s="355"/>
      <c r="J382" s="355"/>
      <c r="K382" s="356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1" t="s">
        <v>3</v>
      </c>
      <c r="G383" s="134"/>
      <c r="H383" s="357"/>
      <c r="I383" s="357"/>
      <c r="J383" s="357"/>
      <c r="K383" s="358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2">
        <f>D346</f>
        <v>44991</v>
      </c>
      <c r="E384" s="333"/>
      <c r="F384" s="331"/>
      <c r="G384" s="135"/>
      <c r="H384" s="334" t="str">
        <f>H346</f>
        <v/>
      </c>
      <c r="I384" s="334"/>
      <c r="J384" s="334"/>
      <c r="K384" s="335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1"/>
      <c r="G385" s="135"/>
      <c r="H385" s="336" t="str">
        <f>H347</f>
        <v>PURWOKERTO</v>
      </c>
      <c r="I385" s="336"/>
      <c r="J385" s="336"/>
      <c r="K385" s="337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1192</v>
      </c>
      <c r="E386" s="126"/>
      <c r="F386" s="137"/>
      <c r="G386" s="138"/>
      <c r="H386" s="338"/>
      <c r="I386" s="338"/>
      <c r="J386" s="338"/>
      <c r="K386" s="339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20</v>
      </c>
      <c r="C390" s="291" t="str">
        <f t="shared" si="142"/>
        <v>GRS</v>
      </c>
      <c r="D390" s="292" t="str">
        <f t="shared" si="142"/>
        <v/>
      </c>
      <c r="E390" s="293" t="str">
        <f t="shared" si="142"/>
        <v>BINDER CLIP JOYKO 105</v>
      </c>
      <c r="F390" s="162"/>
      <c r="G390" s="163"/>
      <c r="H390" s="164">
        <f t="shared" ref="H390:J390" si="143">H352</f>
        <v>27600</v>
      </c>
      <c r="I390" s="165">
        <f t="shared" si="143"/>
        <v>0.1</v>
      </c>
      <c r="J390" s="165">
        <f t="shared" si="143"/>
        <v>0</v>
      </c>
      <c r="K390" s="166">
        <f t="shared" ref="K390:K405" si="144">(B390*H390-((B390*H390)*I390))-((B390*H390-((B390*H390)*I390))*J390)</f>
        <v>496800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</v>
      </c>
      <c r="C391" s="291" t="str">
        <f t="shared" si="145"/>
        <v>LSN</v>
      </c>
      <c r="D391" s="292" t="str">
        <f t="shared" si="145"/>
        <v/>
      </c>
      <c r="E391" s="293" t="str">
        <f t="shared" si="145"/>
        <v>PENSIL WARNA KENKO CP-12F CLASSIC (PANJANG)</v>
      </c>
      <c r="F391" s="162"/>
      <c r="G391" s="163"/>
      <c r="H391" s="164">
        <f t="shared" ref="H391:J391" si="146">H353</f>
        <v>124200</v>
      </c>
      <c r="I391" s="165">
        <f t="shared" si="146"/>
        <v>0.1</v>
      </c>
      <c r="J391" s="165">
        <f t="shared" si="146"/>
        <v>0</v>
      </c>
      <c r="K391" s="166">
        <f t="shared" si="144"/>
        <v>335340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0"/>
      <c r="K407" s="314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1">
        <f>SUM(K390:K405)</f>
        <v>832140</v>
      </c>
      <c r="K408" s="342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3"/>
      <c r="K409" s="343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4"/>
      <c r="K411" s="314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4">
        <f>((J408/1.11)+(K410/1.11))*11%</f>
        <v>82464.32432432432</v>
      </c>
      <c r="K412" s="345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4"/>
      <c r="K413" s="314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832140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5" t="str">
        <f>J378</f>
        <v>NOVI / CONDRO</v>
      </c>
      <c r="K416" s="316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5">
        <f>J379</f>
        <v>0</v>
      </c>
      <c r="K417" s="316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23030004</v>
      </c>
      <c r="F420" s="204"/>
      <c r="G420" s="205" t="s">
        <v>2</v>
      </c>
      <c r="H420" s="317" t="str">
        <f>H382</f>
        <v>CV  WISUDA</v>
      </c>
      <c r="I420" s="317"/>
      <c r="J420" s="317"/>
      <c r="K420" s="318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1" t="s">
        <v>3</v>
      </c>
      <c r="G421" s="211"/>
      <c r="H421" s="319"/>
      <c r="I421" s="319"/>
      <c r="J421" s="319"/>
      <c r="K421" s="320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2">
        <f>D384</f>
        <v>44991</v>
      </c>
      <c r="E422" s="323"/>
      <c r="F422" s="321"/>
      <c r="G422" s="212"/>
      <c r="H422" s="324" t="str">
        <f>H384</f>
        <v/>
      </c>
      <c r="I422" s="324"/>
      <c r="J422" s="324"/>
      <c r="K422" s="325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1"/>
      <c r="G423" s="212"/>
      <c r="H423" s="326" t="str">
        <f>H385</f>
        <v>PURWOKERTO</v>
      </c>
      <c r="I423" s="326"/>
      <c r="J423" s="326"/>
      <c r="K423" s="327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1192</v>
      </c>
      <c r="E424" s="203"/>
      <c r="F424" s="214"/>
      <c r="G424" s="215"/>
      <c r="H424" s="328"/>
      <c r="I424" s="328"/>
      <c r="J424" s="328"/>
      <c r="K424" s="329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20</v>
      </c>
      <c r="C428" s="296" t="str">
        <f t="shared" si="175"/>
        <v>GRS</v>
      </c>
      <c r="D428" s="297" t="str">
        <f t="shared" si="175"/>
        <v/>
      </c>
      <c r="E428" s="298" t="str">
        <f t="shared" si="175"/>
        <v>BINDER CLIP JOYKO 105</v>
      </c>
      <c r="F428" s="239"/>
      <c r="G428" s="240"/>
      <c r="H428" s="241">
        <f t="shared" ref="H428:J428" si="176">H390</f>
        <v>27600</v>
      </c>
      <c r="I428" s="242">
        <f t="shared" si="176"/>
        <v>0.1</v>
      </c>
      <c r="J428" s="242">
        <f t="shared" si="176"/>
        <v>0</v>
      </c>
      <c r="K428" s="243">
        <f t="shared" ref="K428:K443" si="177">(B428*H428-((B428*H428)*I428))-((B428*H428-((B428*H428)*I428))*J428)</f>
        <v>496800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</v>
      </c>
      <c r="C429" s="296" t="str">
        <f t="shared" si="178"/>
        <v>LSN</v>
      </c>
      <c r="D429" s="297" t="str">
        <f t="shared" si="178"/>
        <v/>
      </c>
      <c r="E429" s="298" t="str">
        <f t="shared" si="178"/>
        <v>PENSIL WARNA KENKO CP-12F CLASSIC (PANJANG)</v>
      </c>
      <c r="F429" s="239"/>
      <c r="G429" s="240"/>
      <c r="H429" s="241">
        <f t="shared" ref="H429:J429" si="179">H391</f>
        <v>124200</v>
      </c>
      <c r="I429" s="242">
        <f t="shared" si="179"/>
        <v>0.1</v>
      </c>
      <c r="J429" s="242">
        <f t="shared" si="179"/>
        <v>0</v>
      </c>
      <c r="K429" s="243">
        <f t="shared" si="177"/>
        <v>335340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0"/>
      <c r="K445" s="309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6">
        <f>SUM(K428:K443)</f>
        <v>832140</v>
      </c>
      <c r="K446" s="307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8"/>
      <c r="K447" s="308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09"/>
      <c r="K449" s="309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0">
        <f>((J446/1.11)+(K448/1.11))*11%</f>
        <v>82464.32432432432</v>
      </c>
      <c r="K450" s="311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09"/>
      <c r="K451" s="309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832140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2" t="str">
        <f>J416</f>
        <v>NOVI / CONDRO</v>
      </c>
      <c r="K454" s="313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2">
        <f>J417</f>
        <v>0</v>
      </c>
      <c r="K455" s="313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23030005</v>
      </c>
      <c r="G458" s="11" t="s">
        <v>2</v>
      </c>
      <c r="H458" s="359" t="s">
        <v>37</v>
      </c>
      <c r="I458" s="359"/>
      <c r="J458" s="359"/>
      <c r="K458" s="360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3" t="s">
        <v>3</v>
      </c>
      <c r="G459" s="17"/>
      <c r="H459" s="361"/>
      <c r="I459" s="361"/>
      <c r="J459" s="361"/>
      <c r="K459" s="362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4">
        <v>44991</v>
      </c>
      <c r="E460" s="365"/>
      <c r="F460" s="363"/>
      <c r="G460" s="18"/>
      <c r="H460" s="366" t="s">
        <v>38</v>
      </c>
      <c r="I460" s="366"/>
      <c r="J460" s="366"/>
      <c r="K460" s="36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3"/>
      <c r="G461" s="18"/>
      <c r="H461" s="368" t="s">
        <v>32</v>
      </c>
      <c r="I461" s="368"/>
      <c r="J461" s="368"/>
      <c r="K461" s="36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57</v>
      </c>
      <c r="E462" s="9"/>
      <c r="F462" s="21"/>
      <c r="G462" s="22"/>
      <c r="H462" s="370"/>
      <c r="I462" s="370"/>
      <c r="J462" s="370"/>
      <c r="K462" s="37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54</v>
      </c>
      <c r="D466" s="94">
        <v>1</v>
      </c>
      <c r="E466" s="114" t="s">
        <v>55</v>
      </c>
      <c r="F466" s="48"/>
      <c r="G466" s="49"/>
      <c r="H466" s="50">
        <v>66000</v>
      </c>
      <c r="I466" s="51">
        <v>0.13</v>
      </c>
      <c r="J466" s="51"/>
      <c r="K466" s="52">
        <f t="shared" ref="K466:K481" si="208">(B466*H466-((B466*H466)*I466))-((B466*H466-((B466*H466)*I466))*J466)</f>
        <v>2067120</v>
      </c>
      <c r="L466" s="36"/>
    </row>
    <row r="467" spans="1:12" s="10" customFormat="1" ht="14.1" customHeight="1" x14ac:dyDescent="0.25">
      <c r="A467" s="45">
        <v>2</v>
      </c>
      <c r="B467" s="46">
        <v>36</v>
      </c>
      <c r="C467" s="46" t="s">
        <v>54</v>
      </c>
      <c r="D467" s="94">
        <v>1</v>
      </c>
      <c r="E467" s="114" t="s">
        <v>56</v>
      </c>
      <c r="F467" s="48"/>
      <c r="G467" s="49"/>
      <c r="H467" s="50">
        <v>72000</v>
      </c>
      <c r="I467" s="51">
        <v>0.13</v>
      </c>
      <c r="J467" s="51"/>
      <c r="K467" s="52">
        <f t="shared" si="208"/>
        <v>2255040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6"/>
      <c r="K483" s="347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8">
        <f>SUM(K466:K481)</f>
        <v>4322160</v>
      </c>
      <c r="K484" s="349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0"/>
      <c r="K485" s="350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7"/>
      <c r="K487" s="347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1">
        <f>((J484/1.11)+(K486/1.11))*11%</f>
        <v>428322.16216216213</v>
      </c>
      <c r="K488" s="352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7"/>
      <c r="K489" s="347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4322160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3" t="s">
        <v>36</v>
      </c>
      <c r="K492" s="354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3"/>
      <c r="K493" s="354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23030005</v>
      </c>
      <c r="F496" s="127"/>
      <c r="G496" s="128" t="s">
        <v>2</v>
      </c>
      <c r="H496" s="355" t="str">
        <f>H458</f>
        <v>CV TRINITY CENTRAAL</v>
      </c>
      <c r="I496" s="355"/>
      <c r="J496" s="355"/>
      <c r="K496" s="356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1" t="s">
        <v>3</v>
      </c>
      <c r="G497" s="134"/>
      <c r="H497" s="357"/>
      <c r="I497" s="357"/>
      <c r="J497" s="357"/>
      <c r="K497" s="358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2">
        <f>D460</f>
        <v>44991</v>
      </c>
      <c r="E498" s="333"/>
      <c r="F498" s="331"/>
      <c r="G498" s="135"/>
      <c r="H498" s="334" t="str">
        <f>H460</f>
        <v/>
      </c>
      <c r="I498" s="334"/>
      <c r="J498" s="334"/>
      <c r="K498" s="335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1"/>
      <c r="G499" s="135"/>
      <c r="H499" s="336" t="str">
        <f>H461</f>
        <v>PURWOKERTO</v>
      </c>
      <c r="I499" s="336"/>
      <c r="J499" s="336"/>
      <c r="K499" s="337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2906</v>
      </c>
      <c r="E500" s="126"/>
      <c r="F500" s="137"/>
      <c r="G500" s="138"/>
      <c r="H500" s="338"/>
      <c r="I500" s="338"/>
      <c r="J500" s="338"/>
      <c r="K500" s="339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36</v>
      </c>
      <c r="C504" s="291" t="str">
        <f t="shared" si="209"/>
        <v>BOX</v>
      </c>
      <c r="D504" s="292">
        <f t="shared" si="209"/>
        <v>1</v>
      </c>
      <c r="E504" s="293" t="str">
        <f t="shared" si="209"/>
        <v>LEM STICK KENKO 8 GR (KECIL) isi 30 pc</v>
      </c>
      <c r="F504" s="162"/>
      <c r="G504" s="163"/>
      <c r="H504" s="164">
        <f t="shared" ref="H504:J504" si="210">H466</f>
        <v>66000</v>
      </c>
      <c r="I504" s="165">
        <f t="shared" si="210"/>
        <v>0.13</v>
      </c>
      <c r="J504" s="165">
        <f t="shared" si="210"/>
        <v>0</v>
      </c>
      <c r="K504" s="166">
        <f t="shared" ref="K504:K519" si="211">(B504*H504-((B504*H504)*I504))-((B504*H504-((B504*H504)*I504))*J504)</f>
        <v>2067120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36</v>
      </c>
      <c r="C505" s="291" t="str">
        <f t="shared" si="212"/>
        <v>BOX</v>
      </c>
      <c r="D505" s="292">
        <f t="shared" si="212"/>
        <v>1</v>
      </c>
      <c r="E505" s="293" t="str">
        <f t="shared" si="212"/>
        <v>LEM STICK KENKO 15 GR (TANGGUNG) isi 20 pc</v>
      </c>
      <c r="F505" s="162"/>
      <c r="G505" s="163"/>
      <c r="H505" s="164">
        <f t="shared" ref="H505:J505" si="213">H467</f>
        <v>72000</v>
      </c>
      <c r="I505" s="165">
        <f t="shared" si="213"/>
        <v>0.13</v>
      </c>
      <c r="J505" s="165">
        <f t="shared" si="213"/>
        <v>0</v>
      </c>
      <c r="K505" s="166">
        <f t="shared" si="211"/>
        <v>2255040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0"/>
      <c r="K521" s="314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1">
        <f>SUM(K504:K519)</f>
        <v>4322160</v>
      </c>
      <c r="K522" s="342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3"/>
      <c r="K523" s="343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4"/>
      <c r="K525" s="314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4">
        <f>((J522/1.11)+(K524/1.11))*11%</f>
        <v>428322.16216216213</v>
      </c>
      <c r="K526" s="345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4"/>
      <c r="K527" s="314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4322160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5" t="str">
        <f>J492</f>
        <v>NOVI / CONDRO</v>
      </c>
      <c r="K530" s="316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5">
        <f>J493</f>
        <v>0</v>
      </c>
      <c r="K531" s="316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23030005</v>
      </c>
      <c r="F534" s="204"/>
      <c r="G534" s="205" t="s">
        <v>2</v>
      </c>
      <c r="H534" s="317" t="str">
        <f>H496</f>
        <v>CV TRINITY CENTRAAL</v>
      </c>
      <c r="I534" s="317"/>
      <c r="J534" s="317"/>
      <c r="K534" s="318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1" t="s">
        <v>3</v>
      </c>
      <c r="G535" s="211"/>
      <c r="H535" s="319"/>
      <c r="I535" s="319"/>
      <c r="J535" s="319"/>
      <c r="K535" s="320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2">
        <f>D498</f>
        <v>44991</v>
      </c>
      <c r="E536" s="323"/>
      <c r="F536" s="321"/>
      <c r="G536" s="212"/>
      <c r="H536" s="324" t="str">
        <f>H498</f>
        <v/>
      </c>
      <c r="I536" s="324"/>
      <c r="J536" s="324"/>
      <c r="K536" s="325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1"/>
      <c r="G537" s="212"/>
      <c r="H537" s="326" t="str">
        <f>H499</f>
        <v>PURWOKERTO</v>
      </c>
      <c r="I537" s="326"/>
      <c r="J537" s="326"/>
      <c r="K537" s="327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2906</v>
      </c>
      <c r="E538" s="203"/>
      <c r="F538" s="214"/>
      <c r="G538" s="215"/>
      <c r="H538" s="328"/>
      <c r="I538" s="328"/>
      <c r="J538" s="328"/>
      <c r="K538" s="329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36</v>
      </c>
      <c r="C542" s="296" t="str">
        <f t="shared" si="242"/>
        <v>BOX</v>
      </c>
      <c r="D542" s="297">
        <f t="shared" si="242"/>
        <v>1</v>
      </c>
      <c r="E542" s="298" t="str">
        <f t="shared" si="242"/>
        <v>LEM STICK KENKO 8 GR (KECIL) isi 30 pc</v>
      </c>
      <c r="F542" s="239"/>
      <c r="G542" s="240"/>
      <c r="H542" s="241">
        <f t="shared" ref="H542:J542" si="243">H504</f>
        <v>66000</v>
      </c>
      <c r="I542" s="242">
        <f t="shared" si="243"/>
        <v>0.13</v>
      </c>
      <c r="J542" s="242">
        <f t="shared" si="243"/>
        <v>0</v>
      </c>
      <c r="K542" s="243">
        <f t="shared" ref="K542:K557" si="244">(B542*H542-((B542*H542)*I542))-((B542*H542-((B542*H542)*I542))*J542)</f>
        <v>2067120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36</v>
      </c>
      <c r="C543" s="296" t="str">
        <f t="shared" si="245"/>
        <v>BOX</v>
      </c>
      <c r="D543" s="297">
        <f t="shared" si="245"/>
        <v>1</v>
      </c>
      <c r="E543" s="298" t="str">
        <f t="shared" si="245"/>
        <v>LEM STICK KENKO 15 GR (TANGGUNG) isi 20 pc</v>
      </c>
      <c r="F543" s="239"/>
      <c r="G543" s="240"/>
      <c r="H543" s="241">
        <f t="shared" ref="H543:J543" si="246">H505</f>
        <v>72000</v>
      </c>
      <c r="I543" s="242">
        <f t="shared" si="246"/>
        <v>0.13</v>
      </c>
      <c r="J543" s="242">
        <f t="shared" si="246"/>
        <v>0</v>
      </c>
      <c r="K543" s="243">
        <f t="shared" si="244"/>
        <v>2255040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0"/>
      <c r="K559" s="309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6">
        <f>SUM(K542:K557)</f>
        <v>4322160</v>
      </c>
      <c r="K560" s="307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8"/>
      <c r="K561" s="308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09"/>
      <c r="K563" s="309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0">
        <f>((J560/1.11)+(K562/1.11))*11%</f>
        <v>428322.16216216213</v>
      </c>
      <c r="K564" s="311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09"/>
      <c r="K565" s="309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4322160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2" t="str">
        <f>J530</f>
        <v>NOVI / CONDRO</v>
      </c>
      <c r="K568" s="313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2">
        <f>J531</f>
        <v>0</v>
      </c>
      <c r="K569" s="313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23030006</v>
      </c>
      <c r="G572" s="11" t="s">
        <v>2</v>
      </c>
      <c r="H572" s="359" t="s">
        <v>30</v>
      </c>
      <c r="I572" s="359"/>
      <c r="J572" s="359"/>
      <c r="K572" s="360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3" t="s">
        <v>3</v>
      </c>
      <c r="G573" s="17"/>
      <c r="H573" s="361"/>
      <c r="I573" s="361"/>
      <c r="J573" s="361"/>
      <c r="K573" s="362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4">
        <v>44991</v>
      </c>
      <c r="E574" s="365"/>
      <c r="F574" s="363"/>
      <c r="G574" s="18"/>
      <c r="H574" s="366" t="s">
        <v>31</v>
      </c>
      <c r="I574" s="366"/>
      <c r="J574" s="366"/>
      <c r="K574" s="36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3"/>
      <c r="G575" s="18"/>
      <c r="H575" s="368" t="s">
        <v>32</v>
      </c>
      <c r="I575" s="368"/>
      <c r="J575" s="368"/>
      <c r="K575" s="36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58</v>
      </c>
      <c r="E576" s="9"/>
      <c r="F576" s="21"/>
      <c r="G576" s="22"/>
      <c r="H576" s="370"/>
      <c r="I576" s="370"/>
      <c r="J576" s="370"/>
      <c r="K576" s="37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36</v>
      </c>
      <c r="C580" s="46" t="s">
        <v>54</v>
      </c>
      <c r="D580" s="94">
        <v>1</v>
      </c>
      <c r="E580" s="114" t="s">
        <v>55</v>
      </c>
      <c r="F580" s="48"/>
      <c r="G580" s="49"/>
      <c r="H580" s="50">
        <v>66000</v>
      </c>
      <c r="I580" s="51">
        <v>0.13500000000000001</v>
      </c>
      <c r="J580" s="51"/>
      <c r="K580" s="52">
        <f t="shared" ref="K580:K595" si="275">(B580*H580-((B580*H580)*I580))-((B580*H580-((B580*H580)*I580))*J580)</f>
        <v>2055240</v>
      </c>
      <c r="L580" s="36"/>
    </row>
    <row r="581" spans="1:12" s="10" customFormat="1" ht="14.1" customHeight="1" x14ac:dyDescent="0.25">
      <c r="A581" s="45">
        <v>2</v>
      </c>
      <c r="B581" s="46">
        <v>432</v>
      </c>
      <c r="C581" s="46" t="s">
        <v>34</v>
      </c>
      <c r="D581" s="94">
        <v>3</v>
      </c>
      <c r="E581" s="114" t="s">
        <v>59</v>
      </c>
      <c r="F581" s="48"/>
      <c r="G581" s="49"/>
      <c r="H581" s="50">
        <v>21600</v>
      </c>
      <c r="I581" s="51">
        <v>0.13500000000000001</v>
      </c>
      <c r="J581" s="51"/>
      <c r="K581" s="52">
        <f t="shared" si="275"/>
        <v>8071488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6"/>
      <c r="K597" s="347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8">
        <f>SUM(K580:K595)</f>
        <v>10126728</v>
      </c>
      <c r="K598" s="349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0"/>
      <c r="K599" s="350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7"/>
      <c r="K601" s="347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1">
        <f>((J598/1.11)+(K600/1.11))*11%</f>
        <v>1003549.6216216217</v>
      </c>
      <c r="K602" s="352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7"/>
      <c r="K603" s="347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10126728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3" t="s">
        <v>36</v>
      </c>
      <c r="K606" s="354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3"/>
      <c r="K607" s="354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23030006</v>
      </c>
      <c r="F610" s="127"/>
      <c r="G610" s="128" t="s">
        <v>2</v>
      </c>
      <c r="H610" s="355" t="str">
        <f>H572</f>
        <v>CV PELITA JAYA</v>
      </c>
      <c r="I610" s="355"/>
      <c r="J610" s="355"/>
      <c r="K610" s="356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1" t="s">
        <v>3</v>
      </c>
      <c r="G611" s="134"/>
      <c r="H611" s="357"/>
      <c r="I611" s="357"/>
      <c r="J611" s="357"/>
      <c r="K611" s="358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2">
        <f>D574</f>
        <v>44991</v>
      </c>
      <c r="E612" s="333"/>
      <c r="F612" s="331"/>
      <c r="G612" s="135"/>
      <c r="H612" s="334" t="str">
        <f>H574</f>
        <v>(ANUGERAH SEJAHTERA)</v>
      </c>
      <c r="I612" s="334"/>
      <c r="J612" s="334"/>
      <c r="K612" s="335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1"/>
      <c r="G613" s="135"/>
      <c r="H613" s="336" t="str">
        <f>H575</f>
        <v>PURWOKERTO</v>
      </c>
      <c r="I613" s="336"/>
      <c r="J613" s="336"/>
      <c r="K613" s="337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2907</v>
      </c>
      <c r="E614" s="126"/>
      <c r="F614" s="137"/>
      <c r="G614" s="138"/>
      <c r="H614" s="338"/>
      <c r="I614" s="338"/>
      <c r="J614" s="338"/>
      <c r="K614" s="339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36</v>
      </c>
      <c r="C618" s="291" t="str">
        <f t="shared" si="276"/>
        <v>BOX</v>
      </c>
      <c r="D618" s="292">
        <f t="shared" si="276"/>
        <v>1</v>
      </c>
      <c r="E618" s="293" t="str">
        <f t="shared" si="276"/>
        <v>LEM STICK KENKO 8 GR (KECIL) isi 30 pc</v>
      </c>
      <c r="F618" s="162"/>
      <c r="G618" s="163"/>
      <c r="H618" s="164">
        <f t="shared" ref="H618:J618" si="277">H580</f>
        <v>66000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2055240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432</v>
      </c>
      <c r="C619" s="291" t="str">
        <f t="shared" si="279"/>
        <v>LSN</v>
      </c>
      <c r="D619" s="292">
        <f t="shared" si="279"/>
        <v>3</v>
      </c>
      <c r="E619" s="293" t="str">
        <f t="shared" si="279"/>
        <v>GEL PEN KENKO KE-303 T-GEL TRIANGULAR HITAM</v>
      </c>
      <c r="F619" s="162"/>
      <c r="G619" s="163"/>
      <c r="H619" s="164">
        <f t="shared" ref="H619:J619" si="280">H581</f>
        <v>21600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8071488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0"/>
      <c r="K635" s="314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1">
        <f>SUM(K618:K633)</f>
        <v>10126728</v>
      </c>
      <c r="K636" s="342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3"/>
      <c r="K637" s="343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4"/>
      <c r="K639" s="314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4">
        <f>((J636/1.11)+(K638/1.11))*11%</f>
        <v>1003549.6216216217</v>
      </c>
      <c r="K640" s="345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4"/>
      <c r="K641" s="314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10126728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5" t="str">
        <f>J606</f>
        <v>NOVI / CONDRO</v>
      </c>
      <c r="K644" s="316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5">
        <f>J607</f>
        <v>0</v>
      </c>
      <c r="K645" s="316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23030006</v>
      </c>
      <c r="F648" s="204"/>
      <c r="G648" s="205" t="s">
        <v>2</v>
      </c>
      <c r="H648" s="317" t="str">
        <f>H610</f>
        <v>CV PELITA JAYA</v>
      </c>
      <c r="I648" s="317"/>
      <c r="J648" s="317"/>
      <c r="K648" s="318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1" t="s">
        <v>3</v>
      </c>
      <c r="G649" s="211"/>
      <c r="H649" s="319"/>
      <c r="I649" s="319"/>
      <c r="J649" s="319"/>
      <c r="K649" s="320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2">
        <f>D612</f>
        <v>44991</v>
      </c>
      <c r="E650" s="323"/>
      <c r="F650" s="321"/>
      <c r="G650" s="212"/>
      <c r="H650" s="324" t="str">
        <f>H612</f>
        <v>(ANUGERAH SEJAHTERA)</v>
      </c>
      <c r="I650" s="324"/>
      <c r="J650" s="324"/>
      <c r="K650" s="325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1"/>
      <c r="G651" s="212"/>
      <c r="H651" s="326" t="str">
        <f>H613</f>
        <v>PURWOKERTO</v>
      </c>
      <c r="I651" s="326"/>
      <c r="J651" s="326"/>
      <c r="K651" s="327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2907</v>
      </c>
      <c r="E652" s="203"/>
      <c r="F652" s="214"/>
      <c r="G652" s="215"/>
      <c r="H652" s="328"/>
      <c r="I652" s="328"/>
      <c r="J652" s="328"/>
      <c r="K652" s="329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36</v>
      </c>
      <c r="C656" s="296" t="str">
        <f t="shared" si="309"/>
        <v>BOX</v>
      </c>
      <c r="D656" s="297">
        <f t="shared" si="309"/>
        <v>1</v>
      </c>
      <c r="E656" s="298" t="str">
        <f t="shared" si="309"/>
        <v>LEM STICK KENKO 8 GR (KECIL) isi 30 pc</v>
      </c>
      <c r="F656" s="239"/>
      <c r="G656" s="240"/>
      <c r="H656" s="241">
        <f t="shared" ref="H656:J656" si="310">H618</f>
        <v>66000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2055240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432</v>
      </c>
      <c r="C657" s="296" t="str">
        <f t="shared" si="312"/>
        <v>LSN</v>
      </c>
      <c r="D657" s="297">
        <f t="shared" si="312"/>
        <v>3</v>
      </c>
      <c r="E657" s="298" t="str">
        <f t="shared" si="312"/>
        <v>GEL PEN KENKO KE-303 T-GEL TRIANGULAR HITAM</v>
      </c>
      <c r="F657" s="239"/>
      <c r="G657" s="240"/>
      <c r="H657" s="241">
        <f t="shared" ref="H657:J657" si="313">H619</f>
        <v>21600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8071488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0"/>
      <c r="K673" s="309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6">
        <f>SUM(K656:K671)</f>
        <v>10126728</v>
      </c>
      <c r="K674" s="307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8"/>
      <c r="K675" s="308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09"/>
      <c r="K677" s="309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0">
        <f>((J674/1.11)+(K676/1.11))*11%</f>
        <v>1003549.6216216217</v>
      </c>
      <c r="K678" s="311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09"/>
      <c r="K679" s="309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10126728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2" t="str">
        <f>J644</f>
        <v>NOVI / CONDRO</v>
      </c>
      <c r="K682" s="313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2">
        <f>J645</f>
        <v>0</v>
      </c>
      <c r="K683" s="313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23030007</v>
      </c>
      <c r="G686" s="11" t="s">
        <v>2</v>
      </c>
      <c r="H686" s="359" t="s">
        <v>60</v>
      </c>
      <c r="I686" s="359"/>
      <c r="J686" s="359"/>
      <c r="K686" s="360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3" t="s">
        <v>3</v>
      </c>
      <c r="G687" s="17"/>
      <c r="H687" s="361"/>
      <c r="I687" s="361"/>
      <c r="J687" s="361"/>
      <c r="K687" s="362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4">
        <v>44992</v>
      </c>
      <c r="E688" s="365"/>
      <c r="F688" s="363"/>
      <c r="G688" s="18"/>
      <c r="H688" s="366" t="s">
        <v>61</v>
      </c>
      <c r="I688" s="366"/>
      <c r="J688" s="366"/>
      <c r="K688" s="36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3"/>
      <c r="G689" s="18"/>
      <c r="H689" s="368" t="s">
        <v>62</v>
      </c>
      <c r="I689" s="368"/>
      <c r="J689" s="368"/>
      <c r="K689" s="36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70"/>
      <c r="I690" s="370"/>
      <c r="J690" s="370"/>
      <c r="K690" s="37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600</v>
      </c>
      <c r="C694" s="46" t="s">
        <v>64</v>
      </c>
      <c r="D694" s="94">
        <v>6</v>
      </c>
      <c r="E694" s="114" t="s">
        <v>65</v>
      </c>
      <c r="F694" s="48"/>
      <c r="G694" s="49"/>
      <c r="H694" s="50">
        <v>13250</v>
      </c>
      <c r="I694" s="51">
        <v>0</v>
      </c>
      <c r="J694" s="51"/>
      <c r="K694" s="52">
        <f t="shared" ref="K694:K709" si="342">(B694*H694-((B694*H694)*I694))-((B694*H694-((B694*H694)*I694))*J694)</f>
        <v>7950000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6"/>
      <c r="K711" s="347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8">
        <f>SUM(K694:K709)</f>
        <v>7950000</v>
      </c>
      <c r="K712" s="349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0"/>
      <c r="K713" s="350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7"/>
      <c r="K715" s="347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1">
        <f>((J712/1.11)+(K714/1.11))*11%</f>
        <v>787837.83783783775</v>
      </c>
      <c r="K716" s="352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7"/>
      <c r="K717" s="347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7950000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3" t="s">
        <v>36</v>
      </c>
      <c r="K720" s="354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3"/>
      <c r="K721" s="354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23030007</v>
      </c>
      <c r="F724" s="127"/>
      <c r="G724" s="128" t="s">
        <v>2</v>
      </c>
      <c r="H724" s="355" t="str">
        <f>H686</f>
        <v>HARNOYO</v>
      </c>
      <c r="I724" s="355"/>
      <c r="J724" s="355"/>
      <c r="K724" s="356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1" t="s">
        <v>3</v>
      </c>
      <c r="G725" s="134"/>
      <c r="H725" s="357"/>
      <c r="I725" s="357"/>
      <c r="J725" s="357"/>
      <c r="K725" s="358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2">
        <f>D688</f>
        <v>44992</v>
      </c>
      <c r="E726" s="333"/>
      <c r="F726" s="331"/>
      <c r="G726" s="135"/>
      <c r="H726" s="334" t="str">
        <f>H688</f>
        <v>(BENDAN)</v>
      </c>
      <c r="I726" s="334"/>
      <c r="J726" s="334"/>
      <c r="K726" s="335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1"/>
      <c r="G727" s="135"/>
      <c r="H727" s="336" t="str">
        <f>H689</f>
        <v>PEKALONGAN</v>
      </c>
      <c r="I727" s="336"/>
      <c r="J727" s="336"/>
      <c r="K727" s="337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2909</v>
      </c>
      <c r="E728" s="126"/>
      <c r="F728" s="137"/>
      <c r="G728" s="138"/>
      <c r="H728" s="338"/>
      <c r="I728" s="338"/>
      <c r="J728" s="338"/>
      <c r="K728" s="339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600</v>
      </c>
      <c r="C732" s="291" t="str">
        <f t="shared" si="343"/>
        <v>PAK</v>
      </c>
      <c r="D732" s="292">
        <f t="shared" si="343"/>
        <v>6</v>
      </c>
      <c r="E732" s="293" t="str">
        <f t="shared" si="343"/>
        <v>ISI STAPLER (STAPLES) GREATWALL GW-NO. 10 (KECIL)</v>
      </c>
      <c r="F732" s="162"/>
      <c r="G732" s="163"/>
      <c r="H732" s="164">
        <f t="shared" ref="H732:J732" si="344">H694</f>
        <v>13250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7950000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0"/>
      <c r="K749" s="314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1">
        <f>SUM(K732:K747)</f>
        <v>7950000</v>
      </c>
      <c r="K750" s="342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3"/>
      <c r="K751" s="343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4"/>
      <c r="K753" s="314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4">
        <f>((J750/1.11)+(K752/1.11))*11%</f>
        <v>787837.83783783775</v>
      </c>
      <c r="K754" s="345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4"/>
      <c r="K755" s="314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7950000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5" t="str">
        <f>J720</f>
        <v>NOVI / CONDRO</v>
      </c>
      <c r="K758" s="316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5">
        <f>J721</f>
        <v>0</v>
      </c>
      <c r="K759" s="316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23030007</v>
      </c>
      <c r="F762" s="204"/>
      <c r="G762" s="205" t="s">
        <v>2</v>
      </c>
      <c r="H762" s="317" t="str">
        <f>H724</f>
        <v>HARNOYO</v>
      </c>
      <c r="I762" s="317"/>
      <c r="J762" s="317"/>
      <c r="K762" s="318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1" t="s">
        <v>3</v>
      </c>
      <c r="G763" s="211"/>
      <c r="H763" s="319"/>
      <c r="I763" s="319"/>
      <c r="J763" s="319"/>
      <c r="K763" s="320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2">
        <f>D726</f>
        <v>44992</v>
      </c>
      <c r="E764" s="323"/>
      <c r="F764" s="321"/>
      <c r="G764" s="212"/>
      <c r="H764" s="324" t="str">
        <f>H726</f>
        <v>(BENDAN)</v>
      </c>
      <c r="I764" s="324"/>
      <c r="J764" s="324"/>
      <c r="K764" s="325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1"/>
      <c r="G765" s="212"/>
      <c r="H765" s="326" t="str">
        <f>H727</f>
        <v>PEKALONGAN</v>
      </c>
      <c r="I765" s="326"/>
      <c r="J765" s="326"/>
      <c r="K765" s="327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2909</v>
      </c>
      <c r="E766" s="203"/>
      <c r="F766" s="214"/>
      <c r="G766" s="215"/>
      <c r="H766" s="328"/>
      <c r="I766" s="328"/>
      <c r="J766" s="328"/>
      <c r="K766" s="329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600</v>
      </c>
      <c r="C770" s="296" t="str">
        <f t="shared" si="376"/>
        <v>PAK</v>
      </c>
      <c r="D770" s="297">
        <f t="shared" si="376"/>
        <v>6</v>
      </c>
      <c r="E770" s="298" t="str">
        <f t="shared" si="376"/>
        <v>ISI STAPLER (STAPLES) GREATWALL GW-NO. 10 (KECIL)</v>
      </c>
      <c r="F770" s="239"/>
      <c r="G770" s="240"/>
      <c r="H770" s="241">
        <f t="shared" ref="H770:J770" si="377">H732</f>
        <v>13250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7950000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0"/>
      <c r="K787" s="309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6">
        <f>SUM(K770:K785)</f>
        <v>7950000</v>
      </c>
      <c r="K788" s="307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8"/>
      <c r="K789" s="308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09"/>
      <c r="K791" s="309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0">
        <f>((J788/1.11)+(K790/1.11))*11%</f>
        <v>787837.83783783775</v>
      </c>
      <c r="K792" s="311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09"/>
      <c r="K793" s="309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7950000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2" t="str">
        <f>J758</f>
        <v>NOVI / CONDRO</v>
      </c>
      <c r="K796" s="313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2">
        <f>J759</f>
        <v>0</v>
      </c>
      <c r="K797" s="313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23030008</v>
      </c>
      <c r="G800" s="11" t="s">
        <v>2</v>
      </c>
      <c r="H800" s="359" t="s">
        <v>66</v>
      </c>
      <c r="I800" s="359"/>
      <c r="J800" s="359"/>
      <c r="K800" s="360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3" t="s">
        <v>3</v>
      </c>
      <c r="G801" s="17"/>
      <c r="H801" s="361"/>
      <c r="I801" s="361"/>
      <c r="J801" s="361"/>
      <c r="K801" s="362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4">
        <v>44993</v>
      </c>
      <c r="E802" s="365"/>
      <c r="F802" s="363"/>
      <c r="G802" s="18"/>
      <c r="H802" s="366" t="s">
        <v>67</v>
      </c>
      <c r="I802" s="366"/>
      <c r="J802" s="366"/>
      <c r="K802" s="36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3"/>
      <c r="G803" s="18"/>
      <c r="H803" s="368" t="s">
        <v>68</v>
      </c>
      <c r="I803" s="368"/>
      <c r="J803" s="368"/>
      <c r="K803" s="36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69</v>
      </c>
      <c r="E804" s="9"/>
      <c r="F804" s="21"/>
      <c r="G804" s="22"/>
      <c r="H804" s="370"/>
      <c r="I804" s="370"/>
      <c r="J804" s="370"/>
      <c r="K804" s="37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288</v>
      </c>
      <c r="C808" s="46" t="s">
        <v>70</v>
      </c>
      <c r="D808" s="94">
        <v>2</v>
      </c>
      <c r="E808" s="114" t="s">
        <v>71</v>
      </c>
      <c r="F808" s="48"/>
      <c r="G808" s="49"/>
      <c r="H808" s="50">
        <v>10600</v>
      </c>
      <c r="I808" s="51">
        <v>0.125</v>
      </c>
      <c r="J808" s="51"/>
      <c r="K808" s="52">
        <f t="shared" ref="K808:K823" si="409">(B808*H808-((B808*H808)*I808))-((B808*H808-((B808*H808)*I808))*J808)</f>
        <v>2671200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6"/>
      <c r="K825" s="347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8">
        <f>SUM(K808:K823)</f>
        <v>2671200</v>
      </c>
      <c r="K826" s="349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0"/>
      <c r="K827" s="350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7"/>
      <c r="K829" s="347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1">
        <f>((J826/1.11)+(K828/1.11))*11%</f>
        <v>264713.51351351349</v>
      </c>
      <c r="K830" s="352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7"/>
      <c r="K831" s="347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2671200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3" t="s">
        <v>36</v>
      </c>
      <c r="K834" s="354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3"/>
      <c r="K835" s="354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23030008</v>
      </c>
      <c r="F838" s="127"/>
      <c r="G838" s="128" t="s">
        <v>2</v>
      </c>
      <c r="H838" s="355" t="str">
        <f>H800</f>
        <v>SOEYANTO LOPULUSI</v>
      </c>
      <c r="I838" s="355"/>
      <c r="J838" s="355"/>
      <c r="K838" s="356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1" t="s">
        <v>3</v>
      </c>
      <c r="G839" s="134"/>
      <c r="H839" s="357"/>
      <c r="I839" s="357"/>
      <c r="J839" s="357"/>
      <c r="K839" s="358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2">
        <f>D802</f>
        <v>44993</v>
      </c>
      <c r="E840" s="333"/>
      <c r="F840" s="331"/>
      <c r="G840" s="135"/>
      <c r="H840" s="334" t="str">
        <f>H802</f>
        <v>( LANCAR )</v>
      </c>
      <c r="I840" s="334"/>
      <c r="J840" s="334"/>
      <c r="K840" s="335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1"/>
      <c r="G841" s="135"/>
      <c r="H841" s="336" t="str">
        <f>H803</f>
        <v>MALANG</v>
      </c>
      <c r="I841" s="336"/>
      <c r="J841" s="336"/>
      <c r="K841" s="337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1009</v>
      </c>
      <c r="E842" s="126"/>
      <c r="F842" s="137"/>
      <c r="G842" s="138"/>
      <c r="H842" s="338"/>
      <c r="I842" s="338"/>
      <c r="J842" s="338"/>
      <c r="K842" s="339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288</v>
      </c>
      <c r="C846" s="291" t="str">
        <f t="shared" si="410"/>
        <v>SET</v>
      </c>
      <c r="D846" s="292">
        <f t="shared" si="410"/>
        <v>2</v>
      </c>
      <c r="E846" s="293" t="str">
        <f t="shared" si="410"/>
        <v>PENSIL WARNA JOYKO CP-12PB (PANJANG)</v>
      </c>
      <c r="F846" s="162"/>
      <c r="G846" s="163"/>
      <c r="H846" s="164">
        <f t="shared" ref="H846:J846" si="411">H808</f>
        <v>10600</v>
      </c>
      <c r="I846" s="165">
        <f t="shared" si="411"/>
        <v>0.125</v>
      </c>
      <c r="J846" s="165">
        <f t="shared" si="411"/>
        <v>0</v>
      </c>
      <c r="K846" s="166">
        <f t="shared" ref="K846:K861" si="412">(B846*H846-((B846*H846)*I846))-((B846*H846-((B846*H846)*I846))*J846)</f>
        <v>2671200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0"/>
      <c r="K863" s="314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1">
        <f>SUM(K846:K861)</f>
        <v>2671200</v>
      </c>
      <c r="K864" s="342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3"/>
      <c r="K865" s="343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4"/>
      <c r="K867" s="314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4">
        <f>((J864/1.11)+(K866/1.11))*11%</f>
        <v>264713.51351351349</v>
      </c>
      <c r="K868" s="345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4"/>
      <c r="K869" s="314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2671200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5" t="str">
        <f>J834</f>
        <v>NOVI / CONDRO</v>
      </c>
      <c r="K872" s="316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5">
        <f>J835</f>
        <v>0</v>
      </c>
      <c r="K873" s="316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23030008</v>
      </c>
      <c r="F876" s="204"/>
      <c r="G876" s="205" t="s">
        <v>2</v>
      </c>
      <c r="H876" s="317" t="str">
        <f>H838</f>
        <v>SOEYANTO LOPULUSI</v>
      </c>
      <c r="I876" s="317"/>
      <c r="J876" s="317"/>
      <c r="K876" s="318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1" t="s">
        <v>3</v>
      </c>
      <c r="G877" s="211"/>
      <c r="H877" s="319"/>
      <c r="I877" s="319"/>
      <c r="J877" s="319"/>
      <c r="K877" s="320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2">
        <f>D840</f>
        <v>44993</v>
      </c>
      <c r="E878" s="323"/>
      <c r="F878" s="321"/>
      <c r="G878" s="212"/>
      <c r="H878" s="324" t="str">
        <f>H840</f>
        <v>( LANCAR )</v>
      </c>
      <c r="I878" s="324"/>
      <c r="J878" s="324"/>
      <c r="K878" s="325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1"/>
      <c r="G879" s="212"/>
      <c r="H879" s="326" t="str">
        <f>H841</f>
        <v>MALANG</v>
      </c>
      <c r="I879" s="326"/>
      <c r="J879" s="326"/>
      <c r="K879" s="327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1009</v>
      </c>
      <c r="E880" s="203"/>
      <c r="F880" s="214"/>
      <c r="G880" s="215"/>
      <c r="H880" s="328"/>
      <c r="I880" s="328"/>
      <c r="J880" s="328"/>
      <c r="K880" s="329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288</v>
      </c>
      <c r="C884" s="296" t="str">
        <f t="shared" si="443"/>
        <v>SET</v>
      </c>
      <c r="D884" s="297">
        <f t="shared" si="443"/>
        <v>2</v>
      </c>
      <c r="E884" s="298" t="str">
        <f t="shared" si="443"/>
        <v>PENSIL WARNA JOYKO CP-12PB (PANJANG)</v>
      </c>
      <c r="F884" s="239"/>
      <c r="G884" s="240"/>
      <c r="H884" s="241">
        <f t="shared" ref="H884:J884" si="444">H846</f>
        <v>10600</v>
      </c>
      <c r="I884" s="242">
        <f t="shared" si="444"/>
        <v>0.125</v>
      </c>
      <c r="J884" s="242">
        <f t="shared" si="444"/>
        <v>0</v>
      </c>
      <c r="K884" s="243">
        <f t="shared" ref="K884:K899" si="445">(B884*H884-((B884*H884)*I884))-((B884*H884-((B884*H884)*I884))*J884)</f>
        <v>2671200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0"/>
      <c r="K901" s="309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6">
        <f>SUM(K884:K899)</f>
        <v>2671200</v>
      </c>
      <c r="K902" s="307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8"/>
      <c r="K903" s="308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09"/>
      <c r="K905" s="309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0">
        <f>((J902/1.11)+(K904/1.11))*11%</f>
        <v>264713.51351351349</v>
      </c>
      <c r="K906" s="311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09"/>
      <c r="K907" s="309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2671200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2" t="str">
        <f>J872</f>
        <v>NOVI / CONDRO</v>
      </c>
      <c r="K910" s="313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2">
        <f>J873</f>
        <v>0</v>
      </c>
      <c r="K911" s="313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23030009</v>
      </c>
      <c r="G914" s="11" t="s">
        <v>2</v>
      </c>
      <c r="H914" s="359" t="s">
        <v>66</v>
      </c>
      <c r="I914" s="359"/>
      <c r="J914" s="359"/>
      <c r="K914" s="360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3" t="s">
        <v>3</v>
      </c>
      <c r="G915" s="17"/>
      <c r="H915" s="361"/>
      <c r="I915" s="361"/>
      <c r="J915" s="361"/>
      <c r="K915" s="362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4">
        <v>44994</v>
      </c>
      <c r="E916" s="365"/>
      <c r="F916" s="363"/>
      <c r="G916" s="18"/>
      <c r="H916" s="366" t="s">
        <v>67</v>
      </c>
      <c r="I916" s="366"/>
      <c r="J916" s="366"/>
      <c r="K916" s="36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3"/>
      <c r="G917" s="18"/>
      <c r="H917" s="368" t="s">
        <v>68</v>
      </c>
      <c r="I917" s="368"/>
      <c r="J917" s="368"/>
      <c r="K917" s="36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72</v>
      </c>
      <c r="E918" s="9"/>
      <c r="F918" s="21"/>
      <c r="G918" s="22"/>
      <c r="H918" s="370"/>
      <c r="I918" s="370"/>
      <c r="J918" s="370"/>
      <c r="K918" s="37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80</v>
      </c>
      <c r="C922" s="46" t="s">
        <v>34</v>
      </c>
      <c r="D922" s="94">
        <v>2</v>
      </c>
      <c r="E922" s="114" t="s">
        <v>73</v>
      </c>
      <c r="F922" s="48"/>
      <c r="G922" s="49"/>
      <c r="H922" s="50">
        <v>102000</v>
      </c>
      <c r="I922" s="51">
        <v>0.125</v>
      </c>
      <c r="J922" s="51"/>
      <c r="K922" s="52">
        <f t="shared" ref="K922:K937" si="476">(B922*H922-((B922*H922)*I922))-((B922*H922-((B922*H922)*I922))*J922)</f>
        <v>7140000</v>
      </c>
      <c r="L922" s="36"/>
    </row>
    <row r="923" spans="1:12" s="10" customFormat="1" ht="14.1" customHeight="1" x14ac:dyDescent="0.25">
      <c r="A923" s="45">
        <v>2</v>
      </c>
      <c r="B923" s="46">
        <v>10</v>
      </c>
      <c r="C923" s="46" t="s">
        <v>34</v>
      </c>
      <c r="D923" s="94">
        <v>1</v>
      </c>
      <c r="E923" s="114" t="s">
        <v>74</v>
      </c>
      <c r="F923" s="48"/>
      <c r="G923" s="49"/>
      <c r="H923" s="50">
        <v>155400</v>
      </c>
      <c r="I923" s="51">
        <v>0.125</v>
      </c>
      <c r="J923" s="51"/>
      <c r="K923" s="52">
        <f t="shared" si="476"/>
        <v>1359750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6"/>
      <c r="K939" s="347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8">
        <f>SUM(K922:K937)</f>
        <v>8499750</v>
      </c>
      <c r="K940" s="349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0"/>
      <c r="K941" s="350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7"/>
      <c r="K943" s="347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1">
        <f>((J940/1.11)+(K942/1.11))*11%</f>
        <v>842317.56756756746</v>
      </c>
      <c r="K944" s="352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7"/>
      <c r="K945" s="347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8499750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3" t="s">
        <v>36</v>
      </c>
      <c r="K948" s="354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3"/>
      <c r="K949" s="354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23030009</v>
      </c>
      <c r="F952" s="127"/>
      <c r="G952" s="128" t="s">
        <v>2</v>
      </c>
      <c r="H952" s="355" t="str">
        <f>H914</f>
        <v>SOEYANTO LOPULUSI</v>
      </c>
      <c r="I952" s="355"/>
      <c r="J952" s="355"/>
      <c r="K952" s="356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1" t="s">
        <v>3</v>
      </c>
      <c r="G953" s="134"/>
      <c r="H953" s="357"/>
      <c r="I953" s="357"/>
      <c r="J953" s="357"/>
      <c r="K953" s="358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2">
        <f>D916</f>
        <v>44994</v>
      </c>
      <c r="E954" s="333"/>
      <c r="F954" s="331"/>
      <c r="G954" s="135"/>
      <c r="H954" s="334" t="str">
        <f>H916</f>
        <v>( LANCAR )</v>
      </c>
      <c r="I954" s="334"/>
      <c r="J954" s="334"/>
      <c r="K954" s="335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1"/>
      <c r="G955" s="135"/>
      <c r="H955" s="336" t="str">
        <f>H917</f>
        <v>MALANG</v>
      </c>
      <c r="I955" s="336"/>
      <c r="J955" s="336"/>
      <c r="K955" s="337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0734</v>
      </c>
      <c r="E956" s="126"/>
      <c r="F956" s="137"/>
      <c r="G956" s="138"/>
      <c r="H956" s="338"/>
      <c r="I956" s="338"/>
      <c r="J956" s="338"/>
      <c r="K956" s="339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80</v>
      </c>
      <c r="C960" s="291" t="str">
        <f t="shared" si="477"/>
        <v>LSN</v>
      </c>
      <c r="D960" s="292">
        <f t="shared" si="477"/>
        <v>2</v>
      </c>
      <c r="E960" s="293" t="str">
        <f t="shared" si="477"/>
        <v>CORRECTION TAPE JOYKO CT-533</v>
      </c>
      <c r="F960" s="162"/>
      <c r="G960" s="163"/>
      <c r="H960" s="164">
        <f t="shared" ref="H960:J960" si="478">H922</f>
        <v>102000</v>
      </c>
      <c r="I960" s="165">
        <f t="shared" si="478"/>
        <v>0.125</v>
      </c>
      <c r="J960" s="165">
        <f t="shared" si="478"/>
        <v>0</v>
      </c>
      <c r="K960" s="166">
        <f t="shared" ref="K960:K975" si="479">(B960*H960-((B960*H960)*I960))-((B960*H960-((B960*H960)*I960))*J960)</f>
        <v>7140000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10</v>
      </c>
      <c r="C961" s="291" t="str">
        <f t="shared" si="480"/>
        <v>LSN</v>
      </c>
      <c r="D961" s="292">
        <f t="shared" si="480"/>
        <v>1</v>
      </c>
      <c r="E961" s="293" t="str">
        <f t="shared" si="480"/>
        <v>PUNCH JOYKO 30XL</v>
      </c>
      <c r="F961" s="162"/>
      <c r="G961" s="163"/>
      <c r="H961" s="164">
        <f t="shared" ref="H961:J961" si="481">H923</f>
        <v>155400</v>
      </c>
      <c r="I961" s="165">
        <f t="shared" si="481"/>
        <v>0.125</v>
      </c>
      <c r="J961" s="165">
        <f t="shared" si="481"/>
        <v>0</v>
      </c>
      <c r="K961" s="166">
        <f t="shared" si="479"/>
        <v>1359750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0"/>
      <c r="K977" s="314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1">
        <f>SUM(K960:K975)</f>
        <v>8499750</v>
      </c>
      <c r="K978" s="342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3"/>
      <c r="K979" s="343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4"/>
      <c r="K981" s="314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4">
        <f>((J978/1.11)+(K980/1.11))*11%</f>
        <v>842317.56756756746</v>
      </c>
      <c r="K982" s="345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4"/>
      <c r="K983" s="314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8499750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5" t="str">
        <f>J948</f>
        <v>NOVI / CONDRO</v>
      </c>
      <c r="K986" s="316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5">
        <f>J949</f>
        <v>0</v>
      </c>
      <c r="K987" s="316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23030009</v>
      </c>
      <c r="F990" s="204"/>
      <c r="G990" s="205" t="s">
        <v>2</v>
      </c>
      <c r="H990" s="317" t="str">
        <f>H952</f>
        <v>SOEYANTO LOPULUSI</v>
      </c>
      <c r="I990" s="317"/>
      <c r="J990" s="317"/>
      <c r="K990" s="318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1" t="s">
        <v>3</v>
      </c>
      <c r="G991" s="211"/>
      <c r="H991" s="319"/>
      <c r="I991" s="319"/>
      <c r="J991" s="319"/>
      <c r="K991" s="320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2">
        <f>D954</f>
        <v>44994</v>
      </c>
      <c r="E992" s="323"/>
      <c r="F992" s="321"/>
      <c r="G992" s="212"/>
      <c r="H992" s="324" t="str">
        <f>H954</f>
        <v>( LANCAR )</v>
      </c>
      <c r="I992" s="324"/>
      <c r="J992" s="324"/>
      <c r="K992" s="325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1"/>
      <c r="G993" s="212"/>
      <c r="H993" s="326" t="str">
        <f>H955</f>
        <v>MALANG</v>
      </c>
      <c r="I993" s="326"/>
      <c r="J993" s="326"/>
      <c r="K993" s="327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0734</v>
      </c>
      <c r="E994" s="203"/>
      <c r="F994" s="214"/>
      <c r="G994" s="215"/>
      <c r="H994" s="328"/>
      <c r="I994" s="328"/>
      <c r="J994" s="328"/>
      <c r="K994" s="329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80</v>
      </c>
      <c r="C998" s="296" t="str">
        <f t="shared" si="510"/>
        <v>LSN</v>
      </c>
      <c r="D998" s="297">
        <f t="shared" si="510"/>
        <v>2</v>
      </c>
      <c r="E998" s="298" t="str">
        <f t="shared" si="510"/>
        <v>CORRECTION TAPE JOYKO CT-533</v>
      </c>
      <c r="F998" s="239"/>
      <c r="G998" s="240"/>
      <c r="H998" s="241">
        <f t="shared" ref="H998:J998" si="511">H960</f>
        <v>102000</v>
      </c>
      <c r="I998" s="242">
        <f t="shared" si="511"/>
        <v>0.125</v>
      </c>
      <c r="J998" s="242">
        <f t="shared" si="511"/>
        <v>0</v>
      </c>
      <c r="K998" s="243">
        <f t="shared" ref="K998:K1013" si="512">(B998*H998-((B998*H998)*I998))-((B998*H998-((B998*H998)*I998))*J998)</f>
        <v>7140000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10</v>
      </c>
      <c r="C999" s="296" t="str">
        <f t="shared" si="513"/>
        <v>LSN</v>
      </c>
      <c r="D999" s="297">
        <f t="shared" si="513"/>
        <v>1</v>
      </c>
      <c r="E999" s="298" t="str">
        <f t="shared" si="513"/>
        <v>PUNCH JOYKO 30XL</v>
      </c>
      <c r="F999" s="239"/>
      <c r="G999" s="240"/>
      <c r="H999" s="241">
        <f t="shared" ref="H999:J999" si="514">H961</f>
        <v>155400</v>
      </c>
      <c r="I999" s="242">
        <f t="shared" si="514"/>
        <v>0.125</v>
      </c>
      <c r="J999" s="242">
        <f t="shared" si="514"/>
        <v>0</v>
      </c>
      <c r="K999" s="243">
        <f t="shared" si="512"/>
        <v>1359750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0"/>
      <c r="K1015" s="309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6">
        <f>SUM(K998:K1013)</f>
        <v>8499750</v>
      </c>
      <c r="K1016" s="307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8"/>
      <c r="K1017" s="308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09"/>
      <c r="K1019" s="309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0">
        <f>((J1016/1.11)+(K1018/1.11))*11%</f>
        <v>842317.56756756746</v>
      </c>
      <c r="K1020" s="311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09"/>
      <c r="K1021" s="309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8499750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2" t="str">
        <f>J986</f>
        <v>NOVI / CONDRO</v>
      </c>
      <c r="K1024" s="313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2">
        <f>J987</f>
        <v>0</v>
      </c>
      <c r="K1025" s="313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23030010</v>
      </c>
      <c r="G1028" s="11" t="s">
        <v>2</v>
      </c>
      <c r="H1028" s="359" t="s">
        <v>37</v>
      </c>
      <c r="I1028" s="359"/>
      <c r="J1028" s="359"/>
      <c r="K1028" s="360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3" t="s">
        <v>3</v>
      </c>
      <c r="G1029" s="17"/>
      <c r="H1029" s="361"/>
      <c r="I1029" s="361"/>
      <c r="J1029" s="361"/>
      <c r="K1029" s="362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4">
        <v>44995</v>
      </c>
      <c r="E1030" s="365"/>
      <c r="F1030" s="363"/>
      <c r="G1030" s="18"/>
      <c r="H1030" s="366" t="s">
        <v>38</v>
      </c>
      <c r="I1030" s="366"/>
      <c r="J1030" s="366"/>
      <c r="K1030" s="36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3"/>
      <c r="G1031" s="18"/>
      <c r="H1031" s="368" t="s">
        <v>32</v>
      </c>
      <c r="I1031" s="368"/>
      <c r="J1031" s="368"/>
      <c r="K1031" s="36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75</v>
      </c>
      <c r="E1032" s="9"/>
      <c r="F1032" s="21"/>
      <c r="G1032" s="22"/>
      <c r="H1032" s="370"/>
      <c r="I1032" s="370"/>
      <c r="J1032" s="370"/>
      <c r="K1032" s="37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34</v>
      </c>
      <c r="D1036" s="94" t="s">
        <v>38</v>
      </c>
      <c r="E1036" s="114" t="s">
        <v>76</v>
      </c>
      <c r="F1036" s="48"/>
      <c r="G1036" s="49"/>
      <c r="H1036" s="50">
        <v>26100</v>
      </c>
      <c r="I1036" s="51">
        <v>0.13</v>
      </c>
      <c r="J1036" s="51"/>
      <c r="K1036" s="52">
        <f t="shared" ref="K1036:K1051" si="543">(B1036*H1036-((B1036*H1036)*I1036))-((B1036*H1036-((B1036*H1036)*I1036))*J1036)</f>
        <v>1089936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6"/>
      <c r="K1053" s="347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8">
        <f>SUM(K1036:K1051)</f>
        <v>1089936</v>
      </c>
      <c r="K1054" s="349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0"/>
      <c r="K1055" s="350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7"/>
      <c r="K1057" s="347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1">
        <f>((J1054/1.11)+(K1056/1.11))*11%</f>
        <v>108011.67567567567</v>
      </c>
      <c r="K1058" s="352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7"/>
      <c r="K1059" s="347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1089936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3" t="s">
        <v>36</v>
      </c>
      <c r="K1062" s="354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3"/>
      <c r="K1063" s="354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23030010</v>
      </c>
      <c r="F1066" s="127"/>
      <c r="G1066" s="128" t="s">
        <v>2</v>
      </c>
      <c r="H1066" s="355" t="str">
        <f>H1028</f>
        <v>CV TRINITY CENTRAAL</v>
      </c>
      <c r="I1066" s="355"/>
      <c r="J1066" s="355"/>
      <c r="K1066" s="356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1" t="s">
        <v>3</v>
      </c>
      <c r="G1067" s="134"/>
      <c r="H1067" s="357"/>
      <c r="I1067" s="357"/>
      <c r="J1067" s="357"/>
      <c r="K1067" s="358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2">
        <f>D1030</f>
        <v>44995</v>
      </c>
      <c r="E1068" s="333"/>
      <c r="F1068" s="331"/>
      <c r="G1068" s="135"/>
      <c r="H1068" s="334" t="str">
        <f>H1030</f>
        <v/>
      </c>
      <c r="I1068" s="334"/>
      <c r="J1068" s="334"/>
      <c r="K1068" s="335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1"/>
      <c r="G1069" s="135"/>
      <c r="H1069" s="336" t="str">
        <f>H1031</f>
        <v>PURWOKERTO</v>
      </c>
      <c r="I1069" s="336"/>
      <c r="J1069" s="336"/>
      <c r="K1069" s="337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1224</v>
      </c>
      <c r="E1070" s="126"/>
      <c r="F1070" s="137"/>
      <c r="G1070" s="138"/>
      <c r="H1070" s="338"/>
      <c r="I1070" s="338"/>
      <c r="J1070" s="338"/>
      <c r="K1070" s="339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LSN</v>
      </c>
      <c r="D1074" s="292" t="str">
        <f t="shared" si="544"/>
        <v/>
      </c>
      <c r="E1074" s="293" t="str">
        <f t="shared" si="544"/>
        <v>GEL PEN KENKO EASY GEL</v>
      </c>
      <c r="F1074" s="162"/>
      <c r="G1074" s="163"/>
      <c r="H1074" s="164">
        <f t="shared" ref="H1074:J1074" si="545">H1036</f>
        <v>26100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1089936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0"/>
      <c r="K1091" s="314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1">
        <f>SUM(K1074:K1089)</f>
        <v>1089936</v>
      </c>
      <c r="K1092" s="342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3"/>
      <c r="K1093" s="343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4"/>
      <c r="K1095" s="314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4">
        <f>((J1092/1.11)+(K1094/1.11))*11%</f>
        <v>108011.67567567567</v>
      </c>
      <c r="K1096" s="345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4"/>
      <c r="K1097" s="314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1089936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5" t="str">
        <f>J1062</f>
        <v>NOVI / CONDRO</v>
      </c>
      <c r="K1100" s="316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5">
        <f>J1063</f>
        <v>0</v>
      </c>
      <c r="K1101" s="316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23030010</v>
      </c>
      <c r="F1104" s="204"/>
      <c r="G1104" s="205" t="s">
        <v>2</v>
      </c>
      <c r="H1104" s="317" t="str">
        <f>H1066</f>
        <v>CV TRINITY CENTRAAL</v>
      </c>
      <c r="I1104" s="317"/>
      <c r="J1104" s="317"/>
      <c r="K1104" s="318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1" t="s">
        <v>3</v>
      </c>
      <c r="G1105" s="211"/>
      <c r="H1105" s="319"/>
      <c r="I1105" s="319"/>
      <c r="J1105" s="319"/>
      <c r="K1105" s="320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2">
        <f>D1068</f>
        <v>44995</v>
      </c>
      <c r="E1106" s="323"/>
      <c r="F1106" s="321"/>
      <c r="G1106" s="212"/>
      <c r="H1106" s="324" t="str">
        <f>H1068</f>
        <v/>
      </c>
      <c r="I1106" s="324"/>
      <c r="J1106" s="324"/>
      <c r="K1106" s="325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1"/>
      <c r="G1107" s="212"/>
      <c r="H1107" s="326" t="str">
        <f>H1069</f>
        <v>PURWOKERTO</v>
      </c>
      <c r="I1107" s="326"/>
      <c r="J1107" s="326"/>
      <c r="K1107" s="327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1224</v>
      </c>
      <c r="E1108" s="203"/>
      <c r="F1108" s="214"/>
      <c r="G1108" s="215"/>
      <c r="H1108" s="328"/>
      <c r="I1108" s="328"/>
      <c r="J1108" s="328"/>
      <c r="K1108" s="329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LSN</v>
      </c>
      <c r="D1112" s="297" t="str">
        <f t="shared" si="577"/>
        <v/>
      </c>
      <c r="E1112" s="298" t="str">
        <f t="shared" si="577"/>
        <v>GEL PEN KENKO EASY GEL</v>
      </c>
      <c r="F1112" s="239"/>
      <c r="G1112" s="240"/>
      <c r="H1112" s="241">
        <f t="shared" ref="H1112:J1112" si="578">H1074</f>
        <v>26100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1089936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0"/>
      <c r="K1129" s="309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6">
        <f>SUM(K1112:K1127)</f>
        <v>1089936</v>
      </c>
      <c r="K1130" s="307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8"/>
      <c r="K1131" s="308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09"/>
      <c r="K1133" s="309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0">
        <f>((J1130/1.11)+(K1132/1.11))*11%</f>
        <v>108011.67567567567</v>
      </c>
      <c r="K1134" s="311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09"/>
      <c r="K1135" s="309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1089936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2" t="str">
        <f>J1100</f>
        <v>NOVI / CONDRO</v>
      </c>
      <c r="K1138" s="313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2">
        <f>J1101</f>
        <v>0</v>
      </c>
      <c r="K1139" s="313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23030011</v>
      </c>
      <c r="G1142" s="11" t="s">
        <v>2</v>
      </c>
      <c r="H1142" s="359" t="s">
        <v>77</v>
      </c>
      <c r="I1142" s="359"/>
      <c r="J1142" s="359"/>
      <c r="K1142" s="360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3" t="s">
        <v>3</v>
      </c>
      <c r="G1143" s="17"/>
      <c r="H1143" s="361"/>
      <c r="I1143" s="361"/>
      <c r="J1143" s="361"/>
      <c r="K1143" s="362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4">
        <v>44996</v>
      </c>
      <c r="E1144" s="365"/>
      <c r="F1144" s="363"/>
      <c r="G1144" s="18"/>
      <c r="H1144" s="366" t="s">
        <v>38</v>
      </c>
      <c r="I1144" s="366"/>
      <c r="J1144" s="366"/>
      <c r="K1144" s="36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3"/>
      <c r="G1145" s="18"/>
      <c r="H1145" s="368" t="s">
        <v>78</v>
      </c>
      <c r="I1145" s="368"/>
      <c r="J1145" s="368"/>
      <c r="K1145" s="36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79</v>
      </c>
      <c r="E1146" s="9"/>
      <c r="F1146" s="21"/>
      <c r="G1146" s="22"/>
      <c r="H1146" s="370"/>
      <c r="I1146" s="370"/>
      <c r="J1146" s="370"/>
      <c r="K1146" s="37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35</v>
      </c>
      <c r="C1150" s="46" t="s">
        <v>34</v>
      </c>
      <c r="D1150" s="94" t="s">
        <v>38</v>
      </c>
      <c r="E1150" s="114" t="s">
        <v>80</v>
      </c>
      <c r="F1150" s="48"/>
      <c r="G1150" s="49"/>
      <c r="H1150" s="50">
        <v>39000</v>
      </c>
      <c r="I1150" s="51">
        <v>0.125</v>
      </c>
      <c r="J1150" s="51"/>
      <c r="K1150" s="52">
        <f t="shared" ref="K1150:K1165" si="610">(B1150*H1150-((B1150*H1150)*I1150))-((B1150*H1150-((B1150*H1150)*I1150))*J1150)</f>
        <v>1194375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6"/>
      <c r="K1167" s="347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8">
        <f>SUM(K1150:K1165)</f>
        <v>1194375</v>
      </c>
      <c r="K1168" s="349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0"/>
      <c r="K1169" s="350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7"/>
      <c r="K1171" s="347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1">
        <f>((J1168/1.11)+(K1170/1.11))*11%</f>
        <v>118361.48648648646</v>
      </c>
      <c r="K1172" s="352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7"/>
      <c r="K1173" s="347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1194375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3" t="s">
        <v>36</v>
      </c>
      <c r="K1176" s="354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3"/>
      <c r="K1177" s="354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23030011</v>
      </c>
      <c r="F1180" s="127"/>
      <c r="G1180" s="128" t="s">
        <v>2</v>
      </c>
      <c r="H1180" s="355" t="str">
        <f>H1142</f>
        <v>CV UTAMA PUTRA</v>
      </c>
      <c r="I1180" s="355"/>
      <c r="J1180" s="355"/>
      <c r="K1180" s="356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1" t="s">
        <v>3</v>
      </c>
      <c r="G1181" s="134"/>
      <c r="H1181" s="357"/>
      <c r="I1181" s="357"/>
      <c r="J1181" s="357"/>
      <c r="K1181" s="358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2">
        <f>D1144</f>
        <v>44996</v>
      </c>
      <c r="E1182" s="333"/>
      <c r="F1182" s="331"/>
      <c r="G1182" s="135"/>
      <c r="H1182" s="334" t="str">
        <f>H1144</f>
        <v/>
      </c>
      <c r="I1182" s="334"/>
      <c r="J1182" s="334"/>
      <c r="K1182" s="335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1"/>
      <c r="G1183" s="135"/>
      <c r="H1183" s="336" t="str">
        <f>H1145</f>
        <v>TULUNG AGUNG</v>
      </c>
      <c r="I1183" s="336"/>
      <c r="J1183" s="336"/>
      <c r="K1183" s="337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G 2966</v>
      </c>
      <c r="E1184" s="126"/>
      <c r="F1184" s="137"/>
      <c r="G1184" s="138"/>
      <c r="H1184" s="338"/>
      <c r="I1184" s="338"/>
      <c r="J1184" s="338"/>
      <c r="K1184" s="339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35</v>
      </c>
      <c r="C1188" s="291" t="str">
        <f t="shared" si="611"/>
        <v>LSN</v>
      </c>
      <c r="D1188" s="292" t="str">
        <f t="shared" si="611"/>
        <v/>
      </c>
      <c r="E1188" s="293" t="str">
        <f t="shared" si="611"/>
        <v>GEL PEN KENKO HI-TECH-H 0.28 MM FUN COLOR BIRU</v>
      </c>
      <c r="F1188" s="162"/>
      <c r="G1188" s="163"/>
      <c r="H1188" s="164">
        <f t="shared" ref="H1188:J1188" si="612">H1150</f>
        <v>39000</v>
      </c>
      <c r="I1188" s="165">
        <f t="shared" si="612"/>
        <v>0.125</v>
      </c>
      <c r="J1188" s="165">
        <f t="shared" si="612"/>
        <v>0</v>
      </c>
      <c r="K1188" s="166">
        <f t="shared" ref="K1188:K1203" si="613">(B1188*H1188-((B1188*H1188)*I1188))-((B1188*H1188-((B1188*H1188)*I1188))*J1188)</f>
        <v>1194375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0"/>
      <c r="K1205" s="314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1">
        <f>SUM(K1188:K1203)</f>
        <v>1194375</v>
      </c>
      <c r="K1206" s="342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3"/>
      <c r="K1207" s="343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4"/>
      <c r="K1209" s="314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4">
        <f>((J1206/1.11)+(K1208/1.11))*11%</f>
        <v>118361.48648648646</v>
      </c>
      <c r="K1210" s="345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4"/>
      <c r="K1211" s="314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1194375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5" t="str">
        <f>J1176</f>
        <v>NOVI / CONDRO</v>
      </c>
      <c r="K1214" s="316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5">
        <f>J1177</f>
        <v>0</v>
      </c>
      <c r="K1215" s="316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23030011</v>
      </c>
      <c r="F1218" s="204"/>
      <c r="G1218" s="205" t="s">
        <v>2</v>
      </c>
      <c r="H1218" s="317" t="str">
        <f>H1180</f>
        <v>CV UTAMA PUTRA</v>
      </c>
      <c r="I1218" s="317"/>
      <c r="J1218" s="317"/>
      <c r="K1218" s="318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1" t="s">
        <v>3</v>
      </c>
      <c r="G1219" s="211"/>
      <c r="H1219" s="319"/>
      <c r="I1219" s="319"/>
      <c r="J1219" s="319"/>
      <c r="K1219" s="320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2">
        <f>D1182</f>
        <v>44996</v>
      </c>
      <c r="E1220" s="323"/>
      <c r="F1220" s="321"/>
      <c r="G1220" s="212"/>
      <c r="H1220" s="324" t="str">
        <f>H1182</f>
        <v/>
      </c>
      <c r="I1220" s="324"/>
      <c r="J1220" s="324"/>
      <c r="K1220" s="325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1"/>
      <c r="G1221" s="212"/>
      <c r="H1221" s="326" t="str">
        <f>H1183</f>
        <v>TULUNG AGUNG</v>
      </c>
      <c r="I1221" s="326"/>
      <c r="J1221" s="326"/>
      <c r="K1221" s="327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G 2966</v>
      </c>
      <c r="E1222" s="203"/>
      <c r="F1222" s="214"/>
      <c r="G1222" s="215"/>
      <c r="H1222" s="328"/>
      <c r="I1222" s="328"/>
      <c r="J1222" s="328"/>
      <c r="K1222" s="329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35</v>
      </c>
      <c r="C1226" s="296" t="str">
        <f t="shared" si="644"/>
        <v>LSN</v>
      </c>
      <c r="D1226" s="297" t="str">
        <f t="shared" si="644"/>
        <v/>
      </c>
      <c r="E1226" s="298" t="str">
        <f t="shared" si="644"/>
        <v>GEL PEN KENKO HI-TECH-H 0.28 MM FUN COLOR BIRU</v>
      </c>
      <c r="F1226" s="239"/>
      <c r="G1226" s="240"/>
      <c r="H1226" s="241">
        <f t="shared" ref="H1226:J1226" si="645">H1188</f>
        <v>39000</v>
      </c>
      <c r="I1226" s="242">
        <f t="shared" si="645"/>
        <v>0.125</v>
      </c>
      <c r="J1226" s="242">
        <f t="shared" si="645"/>
        <v>0</v>
      </c>
      <c r="K1226" s="243">
        <f t="shared" ref="K1226:K1241" si="646">(B1226*H1226-((B1226*H1226)*I1226))-((B1226*H1226-((B1226*H1226)*I1226))*J1226)</f>
        <v>1194375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0"/>
      <c r="K1243" s="309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6">
        <f>SUM(K1226:K1241)</f>
        <v>1194375</v>
      </c>
      <c r="K1244" s="307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8"/>
      <c r="K1245" s="308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09"/>
      <c r="K1247" s="309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0">
        <f>((J1244/1.11)+(K1246/1.11))*11%</f>
        <v>118361.48648648646</v>
      </c>
      <c r="K1248" s="311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09"/>
      <c r="K1249" s="309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1194375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2" t="str">
        <f>J1214</f>
        <v>NOVI / CONDRO</v>
      </c>
      <c r="K1252" s="313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2">
        <f>J1215</f>
        <v>0</v>
      </c>
      <c r="K1253" s="313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23030012</v>
      </c>
      <c r="G1256" s="11" t="s">
        <v>2</v>
      </c>
      <c r="H1256" s="359" t="s">
        <v>30</v>
      </c>
      <c r="I1256" s="359"/>
      <c r="J1256" s="359"/>
      <c r="K1256" s="360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3" t="s">
        <v>3</v>
      </c>
      <c r="G1257" s="17"/>
      <c r="H1257" s="361"/>
      <c r="I1257" s="361"/>
      <c r="J1257" s="361"/>
      <c r="K1257" s="362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4">
        <v>44998</v>
      </c>
      <c r="E1258" s="365"/>
      <c r="F1258" s="363"/>
      <c r="G1258" s="18"/>
      <c r="H1258" s="366" t="s">
        <v>31</v>
      </c>
      <c r="I1258" s="366"/>
      <c r="J1258" s="366"/>
      <c r="K1258" s="36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3"/>
      <c r="G1259" s="18"/>
      <c r="H1259" s="368" t="s">
        <v>32</v>
      </c>
      <c r="I1259" s="368"/>
      <c r="J1259" s="368"/>
      <c r="K1259" s="36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81</v>
      </c>
      <c r="E1260" s="9"/>
      <c r="F1260" s="21"/>
      <c r="G1260" s="22"/>
      <c r="H1260" s="370"/>
      <c r="I1260" s="370"/>
      <c r="J1260" s="370"/>
      <c r="K1260" s="37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34</v>
      </c>
      <c r="D1264" s="94">
        <v>2</v>
      </c>
      <c r="E1264" s="114" t="s">
        <v>82</v>
      </c>
      <c r="F1264" s="48"/>
      <c r="G1264" s="49"/>
      <c r="H1264" s="50">
        <v>228000</v>
      </c>
      <c r="I1264" s="51">
        <v>0.13500000000000001</v>
      </c>
      <c r="J1264" s="51"/>
      <c r="K1264" s="52">
        <f t="shared" ref="K1264:K1279" si="677">(B1264*H1264-((B1264*H1264)*I1264))-((B1264*H1264-((B1264*H1264)*I1264))*J1264)</f>
        <v>3944400</v>
      </c>
      <c r="L1264" s="36"/>
    </row>
    <row r="1265" spans="1:12" s="10" customFormat="1" ht="14.1" customHeight="1" x14ac:dyDescent="0.25">
      <c r="A1265" s="45">
        <v>2</v>
      </c>
      <c r="B1265" s="46">
        <v>500</v>
      </c>
      <c r="C1265" s="46" t="s">
        <v>40</v>
      </c>
      <c r="D1265" s="94">
        <v>1</v>
      </c>
      <c r="E1265" s="114" t="s">
        <v>83</v>
      </c>
      <c r="F1265" s="48"/>
      <c r="G1265" s="49"/>
      <c r="H1265" s="50">
        <v>3300</v>
      </c>
      <c r="I1265" s="51">
        <v>0.13500000000000001</v>
      </c>
      <c r="J1265" s="51"/>
      <c r="K1265" s="52">
        <f t="shared" si="677"/>
        <v>1427250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6"/>
      <c r="K1281" s="347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8">
        <f>SUM(K1264:K1279)</f>
        <v>5371650</v>
      </c>
      <c r="K1282" s="349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0"/>
      <c r="K1283" s="350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7"/>
      <c r="K1285" s="347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1">
        <f>((J1282/1.11)+(K1284/1.11))*11%</f>
        <v>532325.67567567562</v>
      </c>
      <c r="K1286" s="352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7"/>
      <c r="K1287" s="347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5371650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3" t="s">
        <v>36</v>
      </c>
      <c r="K1290" s="354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3"/>
      <c r="K1291" s="354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23030012</v>
      </c>
      <c r="F1294" s="127"/>
      <c r="G1294" s="128" t="s">
        <v>2</v>
      </c>
      <c r="H1294" s="355" t="str">
        <f>H1256</f>
        <v>CV PELITA JAYA</v>
      </c>
      <c r="I1294" s="355"/>
      <c r="J1294" s="355"/>
      <c r="K1294" s="356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1" t="s">
        <v>3</v>
      </c>
      <c r="G1295" s="134"/>
      <c r="H1295" s="357"/>
      <c r="I1295" s="357"/>
      <c r="J1295" s="357"/>
      <c r="K1295" s="358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2">
        <f>D1258</f>
        <v>44998</v>
      </c>
      <c r="E1296" s="333"/>
      <c r="F1296" s="331"/>
      <c r="G1296" s="135"/>
      <c r="H1296" s="334" t="str">
        <f>H1258</f>
        <v>(ANUGERAH SEJAHTERA)</v>
      </c>
      <c r="I1296" s="334"/>
      <c r="J1296" s="334"/>
      <c r="K1296" s="335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1"/>
      <c r="G1297" s="135"/>
      <c r="H1297" s="336" t="str">
        <f>H1259</f>
        <v>PURWOKERTO</v>
      </c>
      <c r="I1297" s="336"/>
      <c r="J1297" s="336"/>
      <c r="K1297" s="337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2970</v>
      </c>
      <c r="E1298" s="126"/>
      <c r="F1298" s="137"/>
      <c r="G1298" s="138"/>
      <c r="H1298" s="338"/>
      <c r="I1298" s="338"/>
      <c r="J1298" s="338"/>
      <c r="K1298" s="339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292">
        <f t="shared" si="678"/>
        <v>2</v>
      </c>
      <c r="E1302" s="293" t="str">
        <f t="shared" si="678"/>
        <v>STAPLER KENKO HD-50</v>
      </c>
      <c r="F1302" s="162"/>
      <c r="G1302" s="163"/>
      <c r="H1302" s="164">
        <f t="shared" ref="H1302:J1302" si="679">H1264</f>
        <v>228000</v>
      </c>
      <c r="I1302" s="165">
        <f t="shared" si="679"/>
        <v>0.13500000000000001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3944400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500</v>
      </c>
      <c r="C1303" s="291" t="str">
        <f t="shared" si="681"/>
        <v>PCS</v>
      </c>
      <c r="D1303" s="292">
        <f t="shared" si="681"/>
        <v>1</v>
      </c>
      <c r="E1303" s="293" t="str">
        <f t="shared" si="681"/>
        <v>LABEL HARGA JOYKO LB-P2CC (2 LINE, CAH-CAH)</v>
      </c>
      <c r="F1303" s="162"/>
      <c r="G1303" s="163"/>
      <c r="H1303" s="164">
        <f t="shared" ref="H1303:J1303" si="682">H1265</f>
        <v>3300</v>
      </c>
      <c r="I1303" s="165">
        <f t="shared" si="682"/>
        <v>0.13500000000000001</v>
      </c>
      <c r="J1303" s="165">
        <f t="shared" si="682"/>
        <v>0</v>
      </c>
      <c r="K1303" s="166">
        <f t="shared" si="680"/>
        <v>1427250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0"/>
      <c r="K1319" s="314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1">
        <f>SUM(K1302:K1317)</f>
        <v>5371650</v>
      </c>
      <c r="K1320" s="342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3"/>
      <c r="K1321" s="343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4"/>
      <c r="K1323" s="314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4">
        <f>((J1320/1.11)+(K1322/1.11))*11%</f>
        <v>532325.67567567562</v>
      </c>
      <c r="K1324" s="345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4"/>
      <c r="K1325" s="314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5371650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5" t="str">
        <f>J1290</f>
        <v>NOVI / CONDRO</v>
      </c>
      <c r="K1328" s="316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5">
        <f>J1291</f>
        <v>0</v>
      </c>
      <c r="K1329" s="316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23030012</v>
      </c>
      <c r="F1332" s="204"/>
      <c r="G1332" s="205" t="s">
        <v>2</v>
      </c>
      <c r="H1332" s="317" t="str">
        <f>H1294</f>
        <v>CV PELITA JAYA</v>
      </c>
      <c r="I1332" s="317"/>
      <c r="J1332" s="317"/>
      <c r="K1332" s="318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1" t="s">
        <v>3</v>
      </c>
      <c r="G1333" s="211"/>
      <c r="H1333" s="319"/>
      <c r="I1333" s="319"/>
      <c r="J1333" s="319"/>
      <c r="K1333" s="320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2">
        <f>D1296</f>
        <v>44998</v>
      </c>
      <c r="E1334" s="323"/>
      <c r="F1334" s="321"/>
      <c r="G1334" s="212"/>
      <c r="H1334" s="324" t="str">
        <f>H1296</f>
        <v>(ANUGERAH SEJAHTERA)</v>
      </c>
      <c r="I1334" s="324"/>
      <c r="J1334" s="324"/>
      <c r="K1334" s="325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1"/>
      <c r="G1335" s="212"/>
      <c r="H1335" s="326" t="str">
        <f>H1297</f>
        <v>PURWOKERTO</v>
      </c>
      <c r="I1335" s="326"/>
      <c r="J1335" s="326"/>
      <c r="K1335" s="327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2970</v>
      </c>
      <c r="E1336" s="203"/>
      <c r="F1336" s="214"/>
      <c r="G1336" s="215"/>
      <c r="H1336" s="328"/>
      <c r="I1336" s="328"/>
      <c r="J1336" s="328"/>
      <c r="K1336" s="329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297">
        <f t="shared" si="711"/>
        <v>2</v>
      </c>
      <c r="E1340" s="298" t="str">
        <f t="shared" si="711"/>
        <v>STAPLER KENKO HD-50</v>
      </c>
      <c r="F1340" s="239"/>
      <c r="G1340" s="240"/>
      <c r="H1340" s="241">
        <f t="shared" ref="H1340:J1340" si="712">H1302</f>
        <v>228000</v>
      </c>
      <c r="I1340" s="242">
        <f t="shared" si="712"/>
        <v>0.13500000000000001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3944400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500</v>
      </c>
      <c r="C1341" s="296" t="str">
        <f t="shared" si="714"/>
        <v>PCS</v>
      </c>
      <c r="D1341" s="297">
        <f t="shared" si="714"/>
        <v>1</v>
      </c>
      <c r="E1341" s="298" t="str">
        <f t="shared" si="714"/>
        <v>LABEL HARGA JOYKO LB-P2CC (2 LINE, CAH-CAH)</v>
      </c>
      <c r="F1341" s="239"/>
      <c r="G1341" s="240"/>
      <c r="H1341" s="241">
        <f t="shared" ref="H1341:J1341" si="715">H1303</f>
        <v>3300</v>
      </c>
      <c r="I1341" s="242">
        <f t="shared" si="715"/>
        <v>0.13500000000000001</v>
      </c>
      <c r="J1341" s="242">
        <f t="shared" si="715"/>
        <v>0</v>
      </c>
      <c r="K1341" s="243">
        <f t="shared" si="713"/>
        <v>1427250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0"/>
      <c r="K1357" s="309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6">
        <f>SUM(K1340:K1355)</f>
        <v>5371650</v>
      </c>
      <c r="K1358" s="307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8"/>
      <c r="K1359" s="308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09"/>
      <c r="K1361" s="309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0">
        <f>((J1358/1.11)+(K1360/1.11))*11%</f>
        <v>532325.67567567562</v>
      </c>
      <c r="K1362" s="311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09"/>
      <c r="K1363" s="309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5371650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2" t="str">
        <f>J1328</f>
        <v>NOVI / CONDRO</v>
      </c>
      <c r="K1366" s="313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2">
        <f>J1329</f>
        <v>0</v>
      </c>
      <c r="K1367" s="313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23030013</v>
      </c>
      <c r="G1370" s="11" t="s">
        <v>2</v>
      </c>
      <c r="H1370" s="359" t="s">
        <v>37</v>
      </c>
      <c r="I1370" s="359"/>
      <c r="J1370" s="359"/>
      <c r="K1370" s="360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3" t="s">
        <v>3</v>
      </c>
      <c r="G1371" s="17"/>
      <c r="H1371" s="361"/>
      <c r="I1371" s="361"/>
      <c r="J1371" s="361"/>
      <c r="K1371" s="362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4">
        <v>44998</v>
      </c>
      <c r="E1372" s="365"/>
      <c r="F1372" s="363"/>
      <c r="G1372" s="18"/>
      <c r="H1372" s="366" t="s">
        <v>38</v>
      </c>
      <c r="I1372" s="366"/>
      <c r="J1372" s="366"/>
      <c r="K1372" s="36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3"/>
      <c r="G1373" s="18"/>
      <c r="H1373" s="368" t="s">
        <v>32</v>
      </c>
      <c r="I1373" s="368"/>
      <c r="J1373" s="368"/>
      <c r="K1373" s="36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85</v>
      </c>
      <c r="E1374" s="9"/>
      <c r="F1374" s="21"/>
      <c r="G1374" s="22"/>
      <c r="H1374" s="370"/>
      <c r="I1374" s="370"/>
      <c r="J1374" s="370"/>
      <c r="K1374" s="37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24</v>
      </c>
      <c r="C1378" s="46" t="s">
        <v>40</v>
      </c>
      <c r="D1378" s="94">
        <v>1</v>
      </c>
      <c r="E1378" s="114" t="s">
        <v>84</v>
      </c>
      <c r="F1378" s="48"/>
      <c r="G1378" s="49"/>
      <c r="H1378" s="50">
        <v>58900</v>
      </c>
      <c r="I1378" s="51">
        <v>0.13</v>
      </c>
      <c r="J1378" s="51"/>
      <c r="K1378" s="52">
        <f t="shared" ref="K1378:K1393" si="744">(B1378*H1378-((B1378*H1378)*I1378))-((B1378*H1378-((B1378*H1378)*I1378))*J1378)</f>
        <v>1229832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6"/>
      <c r="K1395" s="347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8">
        <f>SUM(K1378:K1393)</f>
        <v>1229832</v>
      </c>
      <c r="K1396" s="349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0"/>
      <c r="K1397" s="350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7"/>
      <c r="K1399" s="347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1">
        <f>((J1396/1.11)+(K1398/1.11))*11%</f>
        <v>121875.24324324324</v>
      </c>
      <c r="K1400" s="352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7"/>
      <c r="K1401" s="347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1229832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3" t="s">
        <v>36</v>
      </c>
      <c r="K1404" s="354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3"/>
      <c r="K1405" s="354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23030013</v>
      </c>
      <c r="F1408" s="127"/>
      <c r="G1408" s="128" t="s">
        <v>2</v>
      </c>
      <c r="H1408" s="355" t="str">
        <f>H1370</f>
        <v>CV TRINITY CENTRAAL</v>
      </c>
      <c r="I1408" s="355"/>
      <c r="J1408" s="355"/>
      <c r="K1408" s="356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1" t="s">
        <v>3</v>
      </c>
      <c r="G1409" s="134"/>
      <c r="H1409" s="357"/>
      <c r="I1409" s="357"/>
      <c r="J1409" s="357"/>
      <c r="K1409" s="358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2">
        <f>D1372</f>
        <v>44998</v>
      </c>
      <c r="E1410" s="333"/>
      <c r="F1410" s="331"/>
      <c r="G1410" s="135"/>
      <c r="H1410" s="334" t="str">
        <f>H1372</f>
        <v/>
      </c>
      <c r="I1410" s="334"/>
      <c r="J1410" s="334"/>
      <c r="K1410" s="335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1"/>
      <c r="G1411" s="135"/>
      <c r="H1411" s="336" t="str">
        <f>H1373</f>
        <v>PURWOKERTO</v>
      </c>
      <c r="I1411" s="336"/>
      <c r="J1411" s="336"/>
      <c r="K1411" s="337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2977</v>
      </c>
      <c r="E1412" s="126"/>
      <c r="F1412" s="137"/>
      <c r="G1412" s="138"/>
      <c r="H1412" s="338"/>
      <c r="I1412" s="338"/>
      <c r="J1412" s="338"/>
      <c r="K1412" s="339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24</v>
      </c>
      <c r="C1416" s="291" t="str">
        <f t="shared" si="745"/>
        <v>PCS</v>
      </c>
      <c r="D1416" s="292">
        <f t="shared" si="745"/>
        <v>1</v>
      </c>
      <c r="E1416" s="293" t="str">
        <f t="shared" si="745"/>
        <v>CRAYON / OIL PASTEL JOYKO OP-48S PP CASE SEA WORLD</v>
      </c>
      <c r="F1416" s="162"/>
      <c r="G1416" s="163"/>
      <c r="H1416" s="164">
        <f t="shared" ref="H1416:J1416" si="746">H1378</f>
        <v>58900</v>
      </c>
      <c r="I1416" s="165">
        <f t="shared" si="746"/>
        <v>0.13</v>
      </c>
      <c r="J1416" s="165">
        <f t="shared" si="746"/>
        <v>0</v>
      </c>
      <c r="K1416" s="166">
        <f t="shared" ref="K1416:K1431" si="747">(B1416*H1416-((B1416*H1416)*I1416))-((B1416*H1416-((B1416*H1416)*I1416))*J1416)</f>
        <v>1229832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0"/>
      <c r="K1433" s="314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1">
        <f>SUM(K1416:K1431)</f>
        <v>1229832</v>
      </c>
      <c r="K1434" s="342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3"/>
      <c r="K1435" s="343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4"/>
      <c r="K1437" s="314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4">
        <f>((J1434/1.11)+(K1436/1.11))*11%</f>
        <v>121875.24324324324</v>
      </c>
      <c r="K1438" s="345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4"/>
      <c r="K1439" s="314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1229832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5" t="str">
        <f>J1404</f>
        <v>NOVI / CONDRO</v>
      </c>
      <c r="K1442" s="316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5">
        <f>J1405</f>
        <v>0</v>
      </c>
      <c r="K1443" s="316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23030013</v>
      </c>
      <c r="F1446" s="204"/>
      <c r="G1446" s="205" t="s">
        <v>2</v>
      </c>
      <c r="H1446" s="317" t="str">
        <f>H1408</f>
        <v>CV TRINITY CENTRAAL</v>
      </c>
      <c r="I1446" s="317"/>
      <c r="J1446" s="317"/>
      <c r="K1446" s="318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1" t="s">
        <v>3</v>
      </c>
      <c r="G1447" s="211"/>
      <c r="H1447" s="319"/>
      <c r="I1447" s="319"/>
      <c r="J1447" s="319"/>
      <c r="K1447" s="320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2">
        <f>D1410</f>
        <v>44998</v>
      </c>
      <c r="E1448" s="323"/>
      <c r="F1448" s="321"/>
      <c r="G1448" s="212"/>
      <c r="H1448" s="324" t="str">
        <f>H1410</f>
        <v/>
      </c>
      <c r="I1448" s="324"/>
      <c r="J1448" s="324"/>
      <c r="K1448" s="325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1"/>
      <c r="G1449" s="212"/>
      <c r="H1449" s="326" t="str">
        <f>H1411</f>
        <v>PURWOKERTO</v>
      </c>
      <c r="I1449" s="326"/>
      <c r="J1449" s="326"/>
      <c r="K1449" s="327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2977</v>
      </c>
      <c r="E1450" s="203"/>
      <c r="F1450" s="214"/>
      <c r="G1450" s="215"/>
      <c r="H1450" s="328"/>
      <c r="I1450" s="328"/>
      <c r="J1450" s="328"/>
      <c r="K1450" s="329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24</v>
      </c>
      <c r="C1454" s="296" t="str">
        <f t="shared" si="778"/>
        <v>PCS</v>
      </c>
      <c r="D1454" s="297">
        <f t="shared" si="778"/>
        <v>1</v>
      </c>
      <c r="E1454" s="298" t="str">
        <f t="shared" si="778"/>
        <v>CRAYON / OIL PASTEL JOYKO OP-48S PP CASE SEA WORLD</v>
      </c>
      <c r="F1454" s="239"/>
      <c r="G1454" s="240"/>
      <c r="H1454" s="241">
        <f t="shared" ref="H1454:J1454" si="779">H1416</f>
        <v>58900</v>
      </c>
      <c r="I1454" s="242">
        <f t="shared" si="779"/>
        <v>0.13</v>
      </c>
      <c r="J1454" s="242">
        <f t="shared" si="779"/>
        <v>0</v>
      </c>
      <c r="K1454" s="243">
        <f t="shared" ref="K1454:K1469" si="780">(B1454*H1454-((B1454*H1454)*I1454))-((B1454*H1454-((B1454*H1454)*I1454))*J1454)</f>
        <v>1229832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0"/>
      <c r="K1471" s="309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6">
        <f>SUM(K1454:K1469)</f>
        <v>1229832</v>
      </c>
      <c r="K1472" s="307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8"/>
      <c r="K1473" s="308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09"/>
      <c r="K1475" s="309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0">
        <f>((J1472/1.11)+(K1474/1.11))*11%</f>
        <v>121875.24324324324</v>
      </c>
      <c r="K1476" s="311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09"/>
      <c r="K1477" s="309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1229832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2" t="str">
        <f>J1442</f>
        <v>NOVI / CONDRO</v>
      </c>
      <c r="K1480" s="313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2">
        <f>J1443</f>
        <v>0</v>
      </c>
      <c r="K1481" s="313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23030014</v>
      </c>
      <c r="G1484" s="11" t="s">
        <v>2</v>
      </c>
      <c r="H1484" s="359" t="s">
        <v>60</v>
      </c>
      <c r="I1484" s="359"/>
      <c r="J1484" s="359"/>
      <c r="K1484" s="360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3" t="s">
        <v>3</v>
      </c>
      <c r="G1485" s="17"/>
      <c r="H1485" s="361"/>
      <c r="I1485" s="361"/>
      <c r="J1485" s="361"/>
      <c r="K1485" s="362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4">
        <v>44998</v>
      </c>
      <c r="E1486" s="365"/>
      <c r="F1486" s="363"/>
      <c r="G1486" s="18"/>
      <c r="H1486" s="366" t="s">
        <v>61</v>
      </c>
      <c r="I1486" s="366"/>
      <c r="J1486" s="366"/>
      <c r="K1486" s="36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3"/>
      <c r="G1487" s="18"/>
      <c r="H1487" s="368" t="s">
        <v>62</v>
      </c>
      <c r="I1487" s="368"/>
      <c r="J1487" s="368"/>
      <c r="K1487" s="36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86</v>
      </c>
      <c r="E1488" s="9"/>
      <c r="F1488" s="21"/>
      <c r="G1488" s="22"/>
      <c r="H1488" s="370"/>
      <c r="I1488" s="370"/>
      <c r="J1488" s="370"/>
      <c r="K1488" s="37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500</v>
      </c>
      <c r="C1492" s="46" t="s">
        <v>40</v>
      </c>
      <c r="D1492" s="94" t="s">
        <v>38</v>
      </c>
      <c r="E1492" s="114" t="s">
        <v>87</v>
      </c>
      <c r="F1492" s="48"/>
      <c r="G1492" s="49"/>
      <c r="H1492" s="50">
        <v>1700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731000</v>
      </c>
      <c r="L1492" s="36"/>
    </row>
    <row r="1493" spans="1:12" s="10" customFormat="1" ht="14.1" customHeight="1" x14ac:dyDescent="0.25">
      <c r="A1493" s="45">
        <v>2</v>
      </c>
      <c r="B1493" s="46">
        <v>12</v>
      </c>
      <c r="C1493" s="46" t="s">
        <v>34</v>
      </c>
      <c r="D1493" s="94" t="s">
        <v>38</v>
      </c>
      <c r="E1493" s="114" t="s">
        <v>88</v>
      </c>
      <c r="F1493" s="48"/>
      <c r="G1493" s="49"/>
      <c r="H1493" s="50">
        <v>33000</v>
      </c>
      <c r="I1493" s="51">
        <v>0.14000000000000001</v>
      </c>
      <c r="J1493" s="51"/>
      <c r="K1493" s="52">
        <f t="shared" si="811"/>
        <v>340560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6"/>
      <c r="K1509" s="347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8">
        <f>SUM(K1492:K1507)</f>
        <v>1071560</v>
      </c>
      <c r="K1510" s="349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0"/>
      <c r="K1511" s="350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7"/>
      <c r="K1513" s="347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1">
        <f>((J1510/1.11)+(K1512/1.11))*11%</f>
        <v>106190.63063063062</v>
      </c>
      <c r="K1514" s="352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7"/>
      <c r="K1515" s="347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1071560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3" t="s">
        <v>36</v>
      </c>
      <c r="K1518" s="354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3"/>
      <c r="K1519" s="354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23030014</v>
      </c>
      <c r="F1522" s="127"/>
      <c r="G1522" s="128" t="s">
        <v>2</v>
      </c>
      <c r="H1522" s="355" t="str">
        <f>H1484</f>
        <v>HARNOYO</v>
      </c>
      <c r="I1522" s="355"/>
      <c r="J1522" s="355"/>
      <c r="K1522" s="356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1" t="s">
        <v>3</v>
      </c>
      <c r="G1523" s="134"/>
      <c r="H1523" s="357"/>
      <c r="I1523" s="357"/>
      <c r="J1523" s="357"/>
      <c r="K1523" s="358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2">
        <f>D1486</f>
        <v>44998</v>
      </c>
      <c r="E1524" s="333"/>
      <c r="F1524" s="331"/>
      <c r="G1524" s="135"/>
      <c r="H1524" s="334" t="str">
        <f>H1486</f>
        <v>(BENDAN)</v>
      </c>
      <c r="I1524" s="334"/>
      <c r="J1524" s="334"/>
      <c r="K1524" s="335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1"/>
      <c r="G1525" s="135"/>
      <c r="H1525" s="336" t="str">
        <f>H1487</f>
        <v>PEKALONGAN</v>
      </c>
      <c r="I1525" s="336"/>
      <c r="J1525" s="336"/>
      <c r="K1525" s="337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2981</v>
      </c>
      <c r="E1526" s="126"/>
      <c r="F1526" s="137"/>
      <c r="G1526" s="138"/>
      <c r="H1526" s="338"/>
      <c r="I1526" s="338"/>
      <c r="J1526" s="338"/>
      <c r="K1526" s="339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500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PAPER TRIGONAL CLIP KENKO NO. 1</v>
      </c>
      <c r="F1530" s="162"/>
      <c r="G1530" s="163"/>
      <c r="H1530" s="164">
        <f t="shared" ref="H1530:J1530" si="813">H1492</f>
        <v>1700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731000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12</v>
      </c>
      <c r="C1531" s="291" t="str">
        <f t="shared" si="815"/>
        <v>LSN</v>
      </c>
      <c r="D1531" s="292" t="str">
        <f t="shared" si="815"/>
        <v/>
      </c>
      <c r="E1531" s="293" t="str">
        <f t="shared" si="815"/>
        <v>PUSH PIN KENKO PN-30</v>
      </c>
      <c r="F1531" s="162"/>
      <c r="G1531" s="163"/>
      <c r="H1531" s="164">
        <f t="shared" ref="H1531:J1531" si="816">H1493</f>
        <v>33000</v>
      </c>
      <c r="I1531" s="165">
        <f t="shared" si="816"/>
        <v>0.14000000000000001</v>
      </c>
      <c r="J1531" s="165">
        <f t="shared" si="816"/>
        <v>0</v>
      </c>
      <c r="K1531" s="166">
        <f t="shared" si="814"/>
        <v>340560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0"/>
      <c r="K1547" s="314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1">
        <f>SUM(K1530:K1545)</f>
        <v>1071560</v>
      </c>
      <c r="K1548" s="342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3"/>
      <c r="K1549" s="343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4"/>
      <c r="K1551" s="314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4">
        <f>((J1548/1.11)+(K1550/1.11))*11%</f>
        <v>106190.63063063062</v>
      </c>
      <c r="K1552" s="345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4"/>
      <c r="K1553" s="314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1071560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5" t="str">
        <f>J1518</f>
        <v>NOVI / CONDRO</v>
      </c>
      <c r="K1556" s="316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5">
        <f>J1519</f>
        <v>0</v>
      </c>
      <c r="K1557" s="316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23030014</v>
      </c>
      <c r="F1560" s="204"/>
      <c r="G1560" s="205" t="s">
        <v>2</v>
      </c>
      <c r="H1560" s="317" t="str">
        <f>H1522</f>
        <v>HARNOYO</v>
      </c>
      <c r="I1560" s="317"/>
      <c r="J1560" s="317"/>
      <c r="K1560" s="318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1" t="s">
        <v>3</v>
      </c>
      <c r="G1561" s="211"/>
      <c r="H1561" s="319"/>
      <c r="I1561" s="319"/>
      <c r="J1561" s="319"/>
      <c r="K1561" s="320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2">
        <f>D1524</f>
        <v>44998</v>
      </c>
      <c r="E1562" s="323"/>
      <c r="F1562" s="321"/>
      <c r="G1562" s="212"/>
      <c r="H1562" s="324" t="str">
        <f>H1524</f>
        <v>(BENDAN)</v>
      </c>
      <c r="I1562" s="324"/>
      <c r="J1562" s="324"/>
      <c r="K1562" s="325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1"/>
      <c r="G1563" s="212"/>
      <c r="H1563" s="326" t="str">
        <f>H1525</f>
        <v>PEKALONGAN</v>
      </c>
      <c r="I1563" s="326"/>
      <c r="J1563" s="326"/>
      <c r="K1563" s="327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2981</v>
      </c>
      <c r="E1564" s="203"/>
      <c r="F1564" s="214"/>
      <c r="G1564" s="215"/>
      <c r="H1564" s="328"/>
      <c r="I1564" s="328"/>
      <c r="J1564" s="328"/>
      <c r="K1564" s="329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500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PAPER TRIGONAL CLIP KENKO NO. 1</v>
      </c>
      <c r="F1568" s="239"/>
      <c r="G1568" s="240"/>
      <c r="H1568" s="241">
        <f t="shared" ref="H1568:J1568" si="846">H1530</f>
        <v>1700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731000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12</v>
      </c>
      <c r="C1569" s="296" t="str">
        <f t="shared" si="848"/>
        <v>LSN</v>
      </c>
      <c r="D1569" s="297" t="str">
        <f t="shared" si="848"/>
        <v/>
      </c>
      <c r="E1569" s="298" t="str">
        <f t="shared" si="848"/>
        <v>PUSH PIN KENKO PN-30</v>
      </c>
      <c r="F1569" s="239"/>
      <c r="G1569" s="240"/>
      <c r="H1569" s="241">
        <f t="shared" ref="H1569:J1569" si="849">H1531</f>
        <v>33000</v>
      </c>
      <c r="I1569" s="242">
        <f t="shared" si="849"/>
        <v>0.14000000000000001</v>
      </c>
      <c r="J1569" s="242">
        <f t="shared" si="849"/>
        <v>0</v>
      </c>
      <c r="K1569" s="243">
        <f t="shared" si="847"/>
        <v>340560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0"/>
      <c r="K1585" s="309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6">
        <f>SUM(K1568:K1583)</f>
        <v>1071560</v>
      </c>
      <c r="K1586" s="307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8"/>
      <c r="K1587" s="308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09"/>
      <c r="K1589" s="309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0">
        <f>((J1586/1.11)+(K1588/1.11))*11%</f>
        <v>106190.63063063062</v>
      </c>
      <c r="K1590" s="311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09"/>
      <c r="K1591" s="309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1071560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2" t="str">
        <f>J1556</f>
        <v>NOVI / CONDRO</v>
      </c>
      <c r="K1594" s="313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2">
        <f>J1557</f>
        <v>0</v>
      </c>
      <c r="K1595" s="313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23030015</v>
      </c>
      <c r="G1598" s="11" t="s">
        <v>2</v>
      </c>
      <c r="H1598" s="359" t="s">
        <v>30</v>
      </c>
      <c r="I1598" s="359"/>
      <c r="J1598" s="359"/>
      <c r="K1598" s="360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3" t="s">
        <v>3</v>
      </c>
      <c r="G1599" s="17"/>
      <c r="H1599" s="361"/>
      <c r="I1599" s="361"/>
      <c r="J1599" s="361"/>
      <c r="K1599" s="362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4">
        <v>44999</v>
      </c>
      <c r="E1600" s="365"/>
      <c r="F1600" s="363"/>
      <c r="G1600" s="18"/>
      <c r="H1600" s="366" t="s">
        <v>31</v>
      </c>
      <c r="I1600" s="366"/>
      <c r="J1600" s="366"/>
      <c r="K1600" s="36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3"/>
      <c r="G1601" s="18"/>
      <c r="H1601" s="368" t="s">
        <v>32</v>
      </c>
      <c r="I1601" s="368"/>
      <c r="J1601" s="368"/>
      <c r="K1601" s="36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89</v>
      </c>
      <c r="E1602" s="9"/>
      <c r="F1602" s="21"/>
      <c r="G1602" s="22"/>
      <c r="H1602" s="370"/>
      <c r="I1602" s="370"/>
      <c r="J1602" s="370"/>
      <c r="K1602" s="37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288</v>
      </c>
      <c r="C1606" s="46" t="s">
        <v>34</v>
      </c>
      <c r="D1606" s="94">
        <v>2</v>
      </c>
      <c r="E1606" s="114" t="s">
        <v>76</v>
      </c>
      <c r="F1606" s="48"/>
      <c r="G1606" s="49"/>
      <c r="H1606" s="50">
        <v>26100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6502032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6"/>
      <c r="K1623" s="347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8">
        <f>SUM(K1606:K1621)</f>
        <v>6502032</v>
      </c>
      <c r="K1624" s="349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0"/>
      <c r="K1625" s="350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7"/>
      <c r="K1627" s="347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1">
        <f>((J1624/1.11)+(K1626/1.11))*11%</f>
        <v>644345.51351351349</v>
      </c>
      <c r="K1628" s="352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7"/>
      <c r="K1629" s="347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6502032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3" t="s">
        <v>36</v>
      </c>
      <c r="K1632" s="354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3"/>
      <c r="K1633" s="354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23030015</v>
      </c>
      <c r="F1636" s="127"/>
      <c r="G1636" s="128" t="s">
        <v>2</v>
      </c>
      <c r="H1636" s="355" t="str">
        <f>H1598</f>
        <v>CV PELITA JAYA</v>
      </c>
      <c r="I1636" s="355"/>
      <c r="J1636" s="355"/>
      <c r="K1636" s="356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1" t="s">
        <v>3</v>
      </c>
      <c r="G1637" s="134"/>
      <c r="H1637" s="357"/>
      <c r="I1637" s="357"/>
      <c r="J1637" s="357"/>
      <c r="K1637" s="358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2">
        <f>D1600</f>
        <v>44999</v>
      </c>
      <c r="E1638" s="333"/>
      <c r="F1638" s="331"/>
      <c r="G1638" s="135"/>
      <c r="H1638" s="334" t="str">
        <f>H1600</f>
        <v>(ANUGERAH SEJAHTERA)</v>
      </c>
      <c r="I1638" s="334"/>
      <c r="J1638" s="334"/>
      <c r="K1638" s="335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1"/>
      <c r="G1639" s="135"/>
      <c r="H1639" s="336" t="str">
        <f>H1601</f>
        <v>PURWOKERTO</v>
      </c>
      <c r="I1639" s="336"/>
      <c r="J1639" s="336"/>
      <c r="K1639" s="337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2985</v>
      </c>
      <c r="E1640" s="126"/>
      <c r="F1640" s="137"/>
      <c r="G1640" s="138"/>
      <c r="H1640" s="338"/>
      <c r="I1640" s="338"/>
      <c r="J1640" s="338"/>
      <c r="K1640" s="339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288</v>
      </c>
      <c r="C1644" s="291" t="str">
        <f t="shared" si="879"/>
        <v>LSN</v>
      </c>
      <c r="D1644" s="292">
        <f t="shared" si="879"/>
        <v>2</v>
      </c>
      <c r="E1644" s="293" t="str">
        <f t="shared" si="879"/>
        <v>GEL PEN KENKO EASY GEL</v>
      </c>
      <c r="F1644" s="162"/>
      <c r="G1644" s="163"/>
      <c r="H1644" s="164">
        <f t="shared" ref="H1644:J1644" si="880">H1606</f>
        <v>26100</v>
      </c>
      <c r="I1644" s="165">
        <f t="shared" si="880"/>
        <v>0.13500000000000001</v>
      </c>
      <c r="J1644" s="165">
        <f t="shared" si="880"/>
        <v>0</v>
      </c>
      <c r="K1644" s="166">
        <f t="shared" ref="K1644:K1659" si="881">(B1644*H1644-((B1644*H1644)*I1644))-((B1644*H1644-((B1644*H1644)*I1644))*J1644)</f>
        <v>6502032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0"/>
      <c r="K1661" s="314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1">
        <f>SUM(K1644:K1659)</f>
        <v>6502032</v>
      </c>
      <c r="K1662" s="342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3"/>
      <c r="K1663" s="343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4"/>
      <c r="K1665" s="314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4">
        <f>((J1662/1.11)+(K1664/1.11))*11%</f>
        <v>644345.51351351349</v>
      </c>
      <c r="K1666" s="345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4"/>
      <c r="K1667" s="314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6502032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5" t="str">
        <f>J1632</f>
        <v>NOVI / CONDRO</v>
      </c>
      <c r="K1670" s="316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5">
        <f>J1633</f>
        <v>0</v>
      </c>
      <c r="K1671" s="316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23030015</v>
      </c>
      <c r="F1674" s="204"/>
      <c r="G1674" s="205" t="s">
        <v>2</v>
      </c>
      <c r="H1674" s="317" t="str">
        <f>H1636</f>
        <v>CV PELITA JAYA</v>
      </c>
      <c r="I1674" s="317"/>
      <c r="J1674" s="317"/>
      <c r="K1674" s="318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1" t="s">
        <v>3</v>
      </c>
      <c r="G1675" s="211"/>
      <c r="H1675" s="319"/>
      <c r="I1675" s="319"/>
      <c r="J1675" s="319"/>
      <c r="K1675" s="320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2">
        <f>D1638</f>
        <v>44999</v>
      </c>
      <c r="E1676" s="323"/>
      <c r="F1676" s="321"/>
      <c r="G1676" s="212"/>
      <c r="H1676" s="324" t="str">
        <f>H1638</f>
        <v>(ANUGERAH SEJAHTERA)</v>
      </c>
      <c r="I1676" s="324"/>
      <c r="J1676" s="324"/>
      <c r="K1676" s="325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1"/>
      <c r="G1677" s="212"/>
      <c r="H1677" s="326" t="str">
        <f>H1639</f>
        <v>PURWOKERTO</v>
      </c>
      <c r="I1677" s="326"/>
      <c r="J1677" s="326"/>
      <c r="K1677" s="327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2985</v>
      </c>
      <c r="E1678" s="203"/>
      <c r="F1678" s="214"/>
      <c r="G1678" s="215"/>
      <c r="H1678" s="328"/>
      <c r="I1678" s="328"/>
      <c r="J1678" s="328"/>
      <c r="K1678" s="329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288</v>
      </c>
      <c r="C1682" s="296" t="str">
        <f t="shared" si="912"/>
        <v>LSN</v>
      </c>
      <c r="D1682" s="297">
        <f t="shared" si="912"/>
        <v>2</v>
      </c>
      <c r="E1682" s="298" t="str">
        <f t="shared" si="912"/>
        <v>GEL PEN KENKO EASY GEL</v>
      </c>
      <c r="F1682" s="239"/>
      <c r="G1682" s="240"/>
      <c r="H1682" s="241">
        <f t="shared" ref="H1682:J1682" si="913">H1644</f>
        <v>26100</v>
      </c>
      <c r="I1682" s="242">
        <f t="shared" si="913"/>
        <v>0.13500000000000001</v>
      </c>
      <c r="J1682" s="242">
        <f t="shared" si="913"/>
        <v>0</v>
      </c>
      <c r="K1682" s="243">
        <f t="shared" ref="K1682:K1697" si="914">(B1682*H1682-((B1682*H1682)*I1682))-((B1682*H1682-((B1682*H1682)*I1682))*J1682)</f>
        <v>6502032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0"/>
      <c r="K1699" s="309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6">
        <f>SUM(K1682:K1697)</f>
        <v>6502032</v>
      </c>
      <c r="K1700" s="307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8"/>
      <c r="K1701" s="308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09"/>
      <c r="K1703" s="309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0">
        <f>((J1700/1.11)+(K1702/1.11))*11%</f>
        <v>644345.51351351349</v>
      </c>
      <c r="K1704" s="311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09"/>
      <c r="K1705" s="309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6502032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2" t="str">
        <f>J1670</f>
        <v>NOVI / CONDRO</v>
      </c>
      <c r="K1708" s="313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2">
        <f>J1671</f>
        <v>0</v>
      </c>
      <c r="K1709" s="313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23030016</v>
      </c>
      <c r="G1712" s="11" t="s">
        <v>2</v>
      </c>
      <c r="H1712" s="359" t="s">
        <v>45</v>
      </c>
      <c r="I1712" s="359"/>
      <c r="J1712" s="359"/>
      <c r="K1712" s="360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3" t="s">
        <v>3</v>
      </c>
      <c r="G1713" s="17"/>
      <c r="H1713" s="361"/>
      <c r="I1713" s="361"/>
      <c r="J1713" s="361"/>
      <c r="K1713" s="362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4">
        <v>45000</v>
      </c>
      <c r="E1714" s="365"/>
      <c r="F1714" s="363"/>
      <c r="G1714" s="18"/>
      <c r="H1714" s="366" t="s">
        <v>46</v>
      </c>
      <c r="I1714" s="366"/>
      <c r="J1714" s="366"/>
      <c r="K1714" s="36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3"/>
      <c r="G1715" s="18"/>
      <c r="H1715" s="368" t="s">
        <v>47</v>
      </c>
      <c r="I1715" s="368"/>
      <c r="J1715" s="368"/>
      <c r="K1715" s="36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90</v>
      </c>
      <c r="E1716" s="9"/>
      <c r="F1716" s="21"/>
      <c r="G1716" s="22"/>
      <c r="H1716" s="370"/>
      <c r="I1716" s="370"/>
      <c r="J1716" s="370"/>
      <c r="K1716" s="37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288</v>
      </c>
      <c r="C1720" s="46" t="s">
        <v>34</v>
      </c>
      <c r="D1720" s="94">
        <v>3</v>
      </c>
      <c r="E1720" s="114" t="s">
        <v>91</v>
      </c>
      <c r="F1720" s="48"/>
      <c r="G1720" s="49"/>
      <c r="H1720" s="50">
        <v>33000</v>
      </c>
      <c r="I1720" s="51"/>
      <c r="J1720" s="51"/>
      <c r="K1720" s="52">
        <f t="shared" ref="K1720:K1735" si="945">(B1720*H1720-((B1720*H1720)*I1720))-((B1720*H1720-((B1720*H1720)*I1720))*J1720)</f>
        <v>9504000</v>
      </c>
      <c r="L1720" s="36"/>
    </row>
    <row r="1721" spans="1:12" s="10" customFormat="1" ht="14.1" customHeight="1" x14ac:dyDescent="0.25">
      <c r="A1721" s="45">
        <v>2</v>
      </c>
      <c r="B1721" s="46">
        <v>32</v>
      </c>
      <c r="C1721" s="46" t="s">
        <v>54</v>
      </c>
      <c r="D1721" s="94">
        <v>1</v>
      </c>
      <c r="E1721" s="114" t="s">
        <v>92</v>
      </c>
      <c r="F1721" s="48"/>
      <c r="G1721" s="49"/>
      <c r="H1721" s="50">
        <v>53500</v>
      </c>
      <c r="I1721" s="51"/>
      <c r="J1721" s="51"/>
      <c r="K1721" s="52">
        <f t="shared" si="945"/>
        <v>1712000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6"/>
      <c r="K1737" s="347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8">
        <f>SUM(K1720:K1735)</f>
        <v>11216000</v>
      </c>
      <c r="K1738" s="349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0"/>
      <c r="K1739" s="350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7"/>
      <c r="K1741" s="347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1">
        <f>((J1738/1.11)+(K1740/1.11))*11%</f>
        <v>1111495.4954954954</v>
      </c>
      <c r="K1742" s="352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7"/>
      <c r="K1743" s="347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11216000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3" t="s">
        <v>36</v>
      </c>
      <c r="K1746" s="354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3"/>
      <c r="K1747" s="354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23030016</v>
      </c>
      <c r="F1750" s="127"/>
      <c r="G1750" s="128" t="s">
        <v>2</v>
      </c>
      <c r="H1750" s="355" t="str">
        <f>H1712</f>
        <v>LILY JULIAWATI</v>
      </c>
      <c r="I1750" s="355"/>
      <c r="J1750" s="355"/>
      <c r="K1750" s="356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1" t="s">
        <v>3</v>
      </c>
      <c r="G1751" s="134"/>
      <c r="H1751" s="357"/>
      <c r="I1751" s="357"/>
      <c r="J1751" s="357"/>
      <c r="K1751" s="358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2">
        <f>D1714</f>
        <v>45000</v>
      </c>
      <c r="E1752" s="333"/>
      <c r="F1752" s="331"/>
      <c r="G1752" s="135"/>
      <c r="H1752" s="334" t="str">
        <f>H1714</f>
        <v>(REJO AGUNG)</v>
      </c>
      <c r="I1752" s="334"/>
      <c r="J1752" s="334"/>
      <c r="K1752" s="335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1"/>
      <c r="G1753" s="135"/>
      <c r="H1753" s="336" t="str">
        <f>H1715</f>
        <v>JOMBANG</v>
      </c>
      <c r="I1753" s="336"/>
      <c r="J1753" s="336"/>
      <c r="K1753" s="337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G 2989</v>
      </c>
      <c r="E1754" s="126"/>
      <c r="F1754" s="137"/>
      <c r="G1754" s="138"/>
      <c r="H1754" s="338"/>
      <c r="I1754" s="338"/>
      <c r="J1754" s="338"/>
      <c r="K1754" s="339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288</v>
      </c>
      <c r="C1758" s="291" t="str">
        <f t="shared" si="946"/>
        <v>LSN</v>
      </c>
      <c r="D1758" s="292">
        <f t="shared" si="946"/>
        <v>3</v>
      </c>
      <c r="E1758" s="293" t="str">
        <f t="shared" si="946"/>
        <v>GEL PEN TIZO 1.0 MM TG-340 HITAM</v>
      </c>
      <c r="F1758" s="162"/>
      <c r="G1758" s="163"/>
      <c r="H1758" s="164">
        <f t="shared" ref="H1758:J1758" si="947">H1720</f>
        <v>33000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9504000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32</v>
      </c>
      <c r="C1759" s="291" t="str">
        <f t="shared" si="949"/>
        <v>BOX</v>
      </c>
      <c r="D1759" s="292">
        <f t="shared" si="949"/>
        <v>1</v>
      </c>
      <c r="E1759" s="293" t="str">
        <f t="shared" si="949"/>
        <v>HIGHLIGHTER / STABILLO TIZO TF-616 (isi 24 pc)</v>
      </c>
      <c r="F1759" s="162"/>
      <c r="G1759" s="163"/>
      <c r="H1759" s="164">
        <f t="shared" ref="H1759:J1759" si="950">H1721</f>
        <v>53500</v>
      </c>
      <c r="I1759" s="165">
        <f t="shared" si="950"/>
        <v>0</v>
      </c>
      <c r="J1759" s="165">
        <f t="shared" si="950"/>
        <v>0</v>
      </c>
      <c r="K1759" s="166">
        <f t="shared" si="948"/>
        <v>1712000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0"/>
      <c r="K1775" s="314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1">
        <f>SUM(K1758:K1773)</f>
        <v>11216000</v>
      </c>
      <c r="K1776" s="342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3"/>
      <c r="K1777" s="343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4"/>
      <c r="K1779" s="314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4">
        <f>((J1776/1.11)+(K1778/1.11))*11%</f>
        <v>1111495.4954954954</v>
      </c>
      <c r="K1780" s="345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4"/>
      <c r="K1781" s="314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11216000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5" t="str">
        <f>J1746</f>
        <v>NOVI / CONDRO</v>
      </c>
      <c r="K1784" s="316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5">
        <f>J1747</f>
        <v>0</v>
      </c>
      <c r="K1785" s="316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23030016</v>
      </c>
      <c r="F1788" s="204"/>
      <c r="G1788" s="205" t="s">
        <v>2</v>
      </c>
      <c r="H1788" s="317" t="str">
        <f>H1750</f>
        <v>LILY JULIAWATI</v>
      </c>
      <c r="I1788" s="317"/>
      <c r="J1788" s="317"/>
      <c r="K1788" s="318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1" t="s">
        <v>3</v>
      </c>
      <c r="G1789" s="211"/>
      <c r="H1789" s="319"/>
      <c r="I1789" s="319"/>
      <c r="J1789" s="319"/>
      <c r="K1789" s="320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2">
        <f>D1752</f>
        <v>45000</v>
      </c>
      <c r="E1790" s="323"/>
      <c r="F1790" s="321"/>
      <c r="G1790" s="212"/>
      <c r="H1790" s="324" t="str">
        <f>H1752</f>
        <v>(REJO AGUNG)</v>
      </c>
      <c r="I1790" s="324"/>
      <c r="J1790" s="324"/>
      <c r="K1790" s="325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1"/>
      <c r="G1791" s="212"/>
      <c r="H1791" s="326" t="str">
        <f>H1753</f>
        <v>JOMBANG</v>
      </c>
      <c r="I1791" s="326"/>
      <c r="J1791" s="326"/>
      <c r="K1791" s="327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G 2989</v>
      </c>
      <c r="E1792" s="203"/>
      <c r="F1792" s="214"/>
      <c r="G1792" s="215"/>
      <c r="H1792" s="328"/>
      <c r="I1792" s="328"/>
      <c r="J1792" s="328"/>
      <c r="K1792" s="329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288</v>
      </c>
      <c r="C1796" s="296" t="str">
        <f t="shared" si="979"/>
        <v>LSN</v>
      </c>
      <c r="D1796" s="297">
        <f t="shared" si="979"/>
        <v>3</v>
      </c>
      <c r="E1796" s="298" t="str">
        <f t="shared" si="979"/>
        <v>GEL PEN TIZO 1.0 MM TG-340 HITAM</v>
      </c>
      <c r="F1796" s="239"/>
      <c r="G1796" s="240"/>
      <c r="H1796" s="241">
        <f t="shared" ref="H1796:J1796" si="980">H1758</f>
        <v>33000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9504000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32</v>
      </c>
      <c r="C1797" s="296" t="str">
        <f t="shared" si="982"/>
        <v>BOX</v>
      </c>
      <c r="D1797" s="297">
        <f t="shared" si="982"/>
        <v>1</v>
      </c>
      <c r="E1797" s="298" t="str">
        <f t="shared" si="982"/>
        <v>HIGHLIGHTER / STABILLO TIZO TF-616 (isi 24 pc)</v>
      </c>
      <c r="F1797" s="239"/>
      <c r="G1797" s="240"/>
      <c r="H1797" s="241">
        <f t="shared" ref="H1797:J1797" si="983">H1759</f>
        <v>53500</v>
      </c>
      <c r="I1797" s="242">
        <f t="shared" si="983"/>
        <v>0</v>
      </c>
      <c r="J1797" s="242">
        <f t="shared" si="983"/>
        <v>0</v>
      </c>
      <c r="K1797" s="243">
        <f t="shared" si="981"/>
        <v>1712000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0"/>
      <c r="K1813" s="309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6">
        <f>SUM(K1796:K1811)</f>
        <v>11216000</v>
      </c>
      <c r="K1814" s="307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8"/>
      <c r="K1815" s="308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09"/>
      <c r="K1817" s="309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0">
        <f>((J1814/1.11)+(K1816/1.11))*11%</f>
        <v>1111495.4954954954</v>
      </c>
      <c r="K1818" s="311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09"/>
      <c r="K1819" s="309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11216000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2" t="str">
        <f>J1784</f>
        <v>NOVI / CONDRO</v>
      </c>
      <c r="K1822" s="313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2">
        <f>J1785</f>
        <v>0</v>
      </c>
      <c r="K1823" s="313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23030017</v>
      </c>
      <c r="G1826" s="11" t="s">
        <v>2</v>
      </c>
      <c r="H1826" s="359" t="s">
        <v>66</v>
      </c>
      <c r="I1826" s="359"/>
      <c r="J1826" s="359"/>
      <c r="K1826" s="360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3" t="s">
        <v>3</v>
      </c>
      <c r="G1827" s="17"/>
      <c r="H1827" s="361"/>
      <c r="I1827" s="361"/>
      <c r="J1827" s="361"/>
      <c r="K1827" s="362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4">
        <v>45000</v>
      </c>
      <c r="E1828" s="365"/>
      <c r="F1828" s="363"/>
      <c r="G1828" s="18"/>
      <c r="H1828" s="366" t="s">
        <v>67</v>
      </c>
      <c r="I1828" s="366"/>
      <c r="J1828" s="366"/>
      <c r="K1828" s="36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3"/>
      <c r="G1829" s="18"/>
      <c r="H1829" s="368" t="s">
        <v>68</v>
      </c>
      <c r="I1829" s="368"/>
      <c r="J1829" s="368"/>
      <c r="K1829" s="36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93</v>
      </c>
      <c r="E1830" s="9"/>
      <c r="F1830" s="21"/>
      <c r="G1830" s="22"/>
      <c r="H1830" s="370"/>
      <c r="I1830" s="370"/>
      <c r="J1830" s="370"/>
      <c r="K1830" s="37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100</v>
      </c>
      <c r="C1834" s="46" t="s">
        <v>34</v>
      </c>
      <c r="D1834" s="94">
        <v>5</v>
      </c>
      <c r="E1834" s="114" t="s">
        <v>94</v>
      </c>
      <c r="F1834" s="48"/>
      <c r="G1834" s="49"/>
      <c r="H1834" s="50">
        <v>84000</v>
      </c>
      <c r="I1834" s="51">
        <v>0.125</v>
      </c>
      <c r="J1834" s="51"/>
      <c r="K1834" s="52">
        <f t="shared" ref="K1834:K1849" si="1012">(B1834*H1834-((B1834*H1834)*I1834))-((B1834*H1834-((B1834*H1834)*I1834))*J1834)</f>
        <v>7350000</v>
      </c>
      <c r="L1834" s="36"/>
    </row>
    <row r="1835" spans="1:12" s="10" customFormat="1" ht="14.1" customHeight="1" x14ac:dyDescent="0.25">
      <c r="A1835" s="45">
        <v>2</v>
      </c>
      <c r="B1835" s="46">
        <v>200</v>
      </c>
      <c r="C1835" s="46" t="s">
        <v>54</v>
      </c>
      <c r="D1835" s="94">
        <v>4</v>
      </c>
      <c r="E1835" s="114" t="s">
        <v>95</v>
      </c>
      <c r="F1835" s="48"/>
      <c r="G1835" s="49"/>
      <c r="H1835" s="50">
        <v>28300</v>
      </c>
      <c r="I1835" s="51">
        <v>0.125</v>
      </c>
      <c r="J1835" s="51"/>
      <c r="K1835" s="52">
        <f t="shared" si="1012"/>
        <v>4952500</v>
      </c>
      <c r="L1835" s="36"/>
    </row>
    <row r="1836" spans="1:12" s="10" customFormat="1" ht="14.1" customHeight="1" x14ac:dyDescent="0.25">
      <c r="A1836" s="45">
        <v>3</v>
      </c>
      <c r="B1836" s="46">
        <v>100</v>
      </c>
      <c r="C1836" s="46" t="s">
        <v>54</v>
      </c>
      <c r="D1836" s="94">
        <v>2</v>
      </c>
      <c r="E1836" s="114" t="s">
        <v>96</v>
      </c>
      <c r="F1836" s="48"/>
      <c r="G1836" s="49"/>
      <c r="H1836" s="50">
        <v>34100</v>
      </c>
      <c r="I1836" s="51">
        <v>0.125</v>
      </c>
      <c r="J1836" s="51"/>
      <c r="K1836" s="52">
        <f t="shared" si="1012"/>
        <v>2983750</v>
      </c>
      <c r="L1836" s="36"/>
    </row>
    <row r="1837" spans="1:12" s="10" customFormat="1" ht="14.1" customHeight="1" x14ac:dyDescent="0.25">
      <c r="A1837" s="45">
        <v>4</v>
      </c>
      <c r="B1837" s="46">
        <v>20</v>
      </c>
      <c r="C1837" s="46" t="s">
        <v>34</v>
      </c>
      <c r="D1837" s="94">
        <v>1</v>
      </c>
      <c r="E1837" s="114" t="s">
        <v>97</v>
      </c>
      <c r="F1837" s="48"/>
      <c r="G1837" s="49"/>
      <c r="H1837" s="50">
        <v>108900</v>
      </c>
      <c r="I1837" s="51">
        <v>0.125</v>
      </c>
      <c r="J1837" s="51"/>
      <c r="K1837" s="52">
        <f t="shared" si="1012"/>
        <v>1905750</v>
      </c>
      <c r="L1837" s="36"/>
    </row>
    <row r="1838" spans="1:12" s="10" customFormat="1" ht="14.1" customHeight="1" x14ac:dyDescent="0.25">
      <c r="A1838" s="45">
        <v>5</v>
      </c>
      <c r="B1838" s="46">
        <v>288</v>
      </c>
      <c r="C1838" s="46" t="s">
        <v>40</v>
      </c>
      <c r="D1838" s="94">
        <v>2</v>
      </c>
      <c r="E1838" s="114" t="s">
        <v>98</v>
      </c>
      <c r="F1838" s="48"/>
      <c r="G1838" s="49"/>
      <c r="H1838" s="50">
        <v>4350</v>
      </c>
      <c r="I1838" s="51">
        <v>0.125</v>
      </c>
      <c r="J1838" s="51"/>
      <c r="K1838" s="52">
        <f t="shared" si="1012"/>
        <v>1096200</v>
      </c>
      <c r="L1838" s="36"/>
    </row>
    <row r="1839" spans="1:12" s="10" customFormat="1" ht="14.1" customHeight="1" x14ac:dyDescent="0.25">
      <c r="A1839" s="45">
        <v>6</v>
      </c>
      <c r="B1839" s="46">
        <v>288</v>
      </c>
      <c r="C1839" s="46" t="s">
        <v>40</v>
      </c>
      <c r="D1839" s="94">
        <v>2</v>
      </c>
      <c r="E1839" s="114" t="s">
        <v>99</v>
      </c>
      <c r="F1839" s="48"/>
      <c r="G1839" s="49"/>
      <c r="H1839" s="50">
        <v>6500</v>
      </c>
      <c r="I1839" s="51">
        <v>0.125</v>
      </c>
      <c r="J1839" s="51"/>
      <c r="K1839" s="52">
        <f t="shared" si="1012"/>
        <v>1638000</v>
      </c>
      <c r="L1839" s="36"/>
    </row>
    <row r="1840" spans="1:12" s="10" customFormat="1" ht="14.1" customHeight="1" x14ac:dyDescent="0.25">
      <c r="A1840" s="45">
        <v>7</v>
      </c>
      <c r="B1840" s="46">
        <v>288</v>
      </c>
      <c r="C1840" s="46" t="s">
        <v>40</v>
      </c>
      <c r="D1840" s="94">
        <v>2</v>
      </c>
      <c r="E1840" s="114" t="s">
        <v>100</v>
      </c>
      <c r="F1840" s="48"/>
      <c r="G1840" s="49"/>
      <c r="H1840" s="50">
        <v>9750</v>
      </c>
      <c r="I1840" s="51">
        <v>0.125</v>
      </c>
      <c r="J1840" s="51"/>
      <c r="K1840" s="52">
        <f t="shared" si="1012"/>
        <v>2457000</v>
      </c>
      <c r="L1840" s="36"/>
    </row>
    <row r="1841" spans="1:12" s="10" customFormat="1" ht="14.1" customHeight="1" x14ac:dyDescent="0.25">
      <c r="A1841" s="45">
        <v>8</v>
      </c>
      <c r="B1841" s="46">
        <v>288</v>
      </c>
      <c r="C1841" s="46" t="s">
        <v>40</v>
      </c>
      <c r="D1841" s="94">
        <v>2</v>
      </c>
      <c r="E1841" s="115" t="s">
        <v>71</v>
      </c>
      <c r="F1841" s="48"/>
      <c r="G1841" s="49"/>
      <c r="H1841" s="50">
        <v>10600</v>
      </c>
      <c r="I1841" s="51">
        <v>0.125</v>
      </c>
      <c r="J1841" s="51"/>
      <c r="K1841" s="52">
        <f t="shared" si="1012"/>
        <v>2671200</v>
      </c>
      <c r="L1841" s="36"/>
    </row>
    <row r="1842" spans="1:12" s="10" customFormat="1" ht="14.1" customHeight="1" x14ac:dyDescent="0.25">
      <c r="A1842" s="45">
        <v>9</v>
      </c>
      <c r="B1842" s="46">
        <v>288</v>
      </c>
      <c r="C1842" s="46" t="s">
        <v>40</v>
      </c>
      <c r="D1842" s="94">
        <v>1</v>
      </c>
      <c r="E1842" s="114" t="s">
        <v>101</v>
      </c>
      <c r="F1842" s="48"/>
      <c r="G1842" s="49"/>
      <c r="H1842" s="50">
        <v>6700</v>
      </c>
      <c r="I1842" s="51">
        <v>0.125</v>
      </c>
      <c r="J1842" s="51"/>
      <c r="K1842" s="52">
        <f t="shared" si="1012"/>
        <v>1688400</v>
      </c>
      <c r="L1842" s="36"/>
    </row>
    <row r="1843" spans="1:12" s="10" customFormat="1" ht="14.1" customHeight="1" x14ac:dyDescent="0.25">
      <c r="A1843" s="45">
        <v>10</v>
      </c>
      <c r="B1843" s="46">
        <v>72</v>
      </c>
      <c r="C1843" s="46" t="s">
        <v>40</v>
      </c>
      <c r="D1843" s="94">
        <v>1</v>
      </c>
      <c r="E1843" s="114" t="s">
        <v>102</v>
      </c>
      <c r="F1843" s="48"/>
      <c r="G1843" s="49"/>
      <c r="H1843" s="50">
        <v>21200</v>
      </c>
      <c r="I1843" s="51">
        <v>0.125</v>
      </c>
      <c r="J1843" s="51"/>
      <c r="K1843" s="52">
        <f t="shared" si="1012"/>
        <v>1335600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6"/>
      <c r="K1851" s="347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8">
        <f>SUM(K1834:K1849)</f>
        <v>28078400</v>
      </c>
      <c r="K1852" s="349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0"/>
      <c r="K1853" s="350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7"/>
      <c r="K1855" s="347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1">
        <f>((J1852/1.11)+(K1854/1.11))*11%</f>
        <v>2782544.1441441439</v>
      </c>
      <c r="K1856" s="352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7"/>
      <c r="K1857" s="347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28078400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3" t="s">
        <v>36</v>
      </c>
      <c r="K1860" s="354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3"/>
      <c r="K1861" s="354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23030017</v>
      </c>
      <c r="F1864" s="127"/>
      <c r="G1864" s="128" t="s">
        <v>2</v>
      </c>
      <c r="H1864" s="355" t="str">
        <f>H1826</f>
        <v>SOEYANTO LOPULUSI</v>
      </c>
      <c r="I1864" s="355"/>
      <c r="J1864" s="355"/>
      <c r="K1864" s="356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1" t="s">
        <v>3</v>
      </c>
      <c r="G1865" s="134"/>
      <c r="H1865" s="357"/>
      <c r="I1865" s="357"/>
      <c r="J1865" s="357"/>
      <c r="K1865" s="358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2">
        <f>D1828</f>
        <v>45000</v>
      </c>
      <c r="E1866" s="333"/>
      <c r="F1866" s="331"/>
      <c r="G1866" s="135"/>
      <c r="H1866" s="334" t="str">
        <f>H1828</f>
        <v>( LANCAR )</v>
      </c>
      <c r="I1866" s="334"/>
      <c r="J1866" s="334"/>
      <c r="K1866" s="335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1"/>
      <c r="G1867" s="135"/>
      <c r="H1867" s="336" t="str">
        <f>H1829</f>
        <v>MALANG</v>
      </c>
      <c r="I1867" s="336"/>
      <c r="J1867" s="336"/>
      <c r="K1867" s="337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0748</v>
      </c>
      <c r="E1868" s="126"/>
      <c r="F1868" s="137"/>
      <c r="G1868" s="138"/>
      <c r="H1868" s="338"/>
      <c r="I1868" s="338"/>
      <c r="J1868" s="338"/>
      <c r="K1868" s="339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100</v>
      </c>
      <c r="C1872" s="291" t="str">
        <f t="shared" si="1013"/>
        <v>LSN</v>
      </c>
      <c r="D1872" s="292">
        <f t="shared" si="1013"/>
        <v>5</v>
      </c>
      <c r="E1872" s="293" t="str">
        <f t="shared" si="1013"/>
        <v>STAPLER JOYKO HD-10CL</v>
      </c>
      <c r="F1872" s="162"/>
      <c r="G1872" s="163"/>
      <c r="H1872" s="164">
        <f t="shared" ref="H1872:J1872" si="1014">H1834</f>
        <v>84000</v>
      </c>
      <c r="I1872" s="165">
        <f t="shared" si="1014"/>
        <v>0.125</v>
      </c>
      <c r="J1872" s="165">
        <f t="shared" si="1014"/>
        <v>0</v>
      </c>
      <c r="K1872" s="166">
        <f t="shared" ref="K1872:K1887" si="1015">(B1872*H1872-((B1872*H1872)*I1872))-((B1872*H1872-((B1872*H1872)*I1872))*J1872)</f>
        <v>7350000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200</v>
      </c>
      <c r="C1873" s="291" t="str">
        <f t="shared" si="1016"/>
        <v>BOX</v>
      </c>
      <c r="D1873" s="292">
        <f t="shared" si="1016"/>
        <v>4</v>
      </c>
      <c r="E1873" s="293" t="str">
        <f t="shared" si="1016"/>
        <v>STIP / PENGHAPUS JOYKO 526-B40P PUTIH</v>
      </c>
      <c r="F1873" s="162"/>
      <c r="G1873" s="163"/>
      <c r="H1873" s="164">
        <f t="shared" ref="H1873:J1873" si="1017">H1835</f>
        <v>28300</v>
      </c>
      <c r="I1873" s="165">
        <f t="shared" si="1017"/>
        <v>0.125</v>
      </c>
      <c r="J1873" s="165">
        <f t="shared" si="1017"/>
        <v>0</v>
      </c>
      <c r="K1873" s="166">
        <f t="shared" si="1015"/>
        <v>4952500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100</v>
      </c>
      <c r="C1874" s="291" t="str">
        <f t="shared" si="1018"/>
        <v>BOX</v>
      </c>
      <c r="D1874" s="292">
        <f t="shared" si="1018"/>
        <v>2</v>
      </c>
      <c r="E1874" s="293" t="str">
        <f t="shared" si="1018"/>
        <v>STIP / PENGHAPUS JOYKO 526-B20 PUTIH</v>
      </c>
      <c r="F1874" s="162"/>
      <c r="G1874" s="163"/>
      <c r="H1874" s="164">
        <f t="shared" ref="H1874:J1874" si="1019">H1836</f>
        <v>34100</v>
      </c>
      <c r="I1874" s="165">
        <f t="shared" si="1019"/>
        <v>0.125</v>
      </c>
      <c r="J1874" s="165">
        <f t="shared" si="1019"/>
        <v>0</v>
      </c>
      <c r="K1874" s="166">
        <f t="shared" si="1015"/>
        <v>2983750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20</v>
      </c>
      <c r="C1875" s="291" t="str">
        <f t="shared" si="1020"/>
        <v>LSN</v>
      </c>
      <c r="D1875" s="292">
        <f t="shared" si="1020"/>
        <v>1</v>
      </c>
      <c r="E1875" s="293" t="str">
        <f t="shared" si="1020"/>
        <v>CLIP BULLDOG JOYKO 6-145</v>
      </c>
      <c r="F1875" s="162"/>
      <c r="G1875" s="163"/>
      <c r="H1875" s="164">
        <f t="shared" ref="H1875:J1875" si="1021">H1837</f>
        <v>108900</v>
      </c>
      <c r="I1875" s="165">
        <f t="shared" si="1021"/>
        <v>0.125</v>
      </c>
      <c r="J1875" s="165">
        <f t="shared" si="1021"/>
        <v>0</v>
      </c>
      <c r="K1875" s="166">
        <f t="shared" si="1015"/>
        <v>1905750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288</v>
      </c>
      <c r="C1876" s="291" t="str">
        <f t="shared" si="1022"/>
        <v>PCS</v>
      </c>
      <c r="D1876" s="292">
        <f t="shared" si="1022"/>
        <v>2</v>
      </c>
      <c r="E1876" s="293" t="str">
        <f t="shared" si="1022"/>
        <v>GUNTING JOYKO SC-828</v>
      </c>
      <c r="F1876" s="162"/>
      <c r="G1876" s="163"/>
      <c r="H1876" s="164">
        <f t="shared" ref="H1876:J1876" si="1023">H1838</f>
        <v>4350</v>
      </c>
      <c r="I1876" s="165">
        <f t="shared" si="1023"/>
        <v>0.125</v>
      </c>
      <c r="J1876" s="165">
        <f t="shared" si="1023"/>
        <v>0</v>
      </c>
      <c r="K1876" s="166">
        <f t="shared" si="1015"/>
        <v>1096200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288</v>
      </c>
      <c r="C1877" s="291" t="str">
        <f t="shared" si="1024"/>
        <v>PCS</v>
      </c>
      <c r="D1877" s="292">
        <f t="shared" si="1024"/>
        <v>2</v>
      </c>
      <c r="E1877" s="293" t="str">
        <f t="shared" si="1024"/>
        <v>GUNTING JOYKO SC-838</v>
      </c>
      <c r="F1877" s="162"/>
      <c r="G1877" s="163"/>
      <c r="H1877" s="164">
        <f t="shared" ref="H1877:J1877" si="1025">H1839</f>
        <v>6500</v>
      </c>
      <c r="I1877" s="165">
        <f t="shared" si="1025"/>
        <v>0.125</v>
      </c>
      <c r="J1877" s="165">
        <f t="shared" si="1025"/>
        <v>0</v>
      </c>
      <c r="K1877" s="166">
        <f t="shared" si="1015"/>
        <v>1638000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288</v>
      </c>
      <c r="C1878" s="291" t="str">
        <f t="shared" si="1026"/>
        <v>PCS</v>
      </c>
      <c r="D1878" s="292">
        <f t="shared" si="1026"/>
        <v>2</v>
      </c>
      <c r="E1878" s="293" t="str">
        <f t="shared" si="1026"/>
        <v>GUNTING JOYKO SC-848</v>
      </c>
      <c r="F1878" s="162"/>
      <c r="G1878" s="163"/>
      <c r="H1878" s="164">
        <f t="shared" ref="H1878:J1878" si="1027">H1840</f>
        <v>9750</v>
      </c>
      <c r="I1878" s="165">
        <f t="shared" si="1027"/>
        <v>0.125</v>
      </c>
      <c r="J1878" s="165">
        <f t="shared" si="1027"/>
        <v>0</v>
      </c>
      <c r="K1878" s="166">
        <f t="shared" si="1015"/>
        <v>2457000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288</v>
      </c>
      <c r="C1879" s="291" t="str">
        <f t="shared" si="1028"/>
        <v>PCS</v>
      </c>
      <c r="D1879" s="292">
        <f t="shared" si="1028"/>
        <v>2</v>
      </c>
      <c r="E1879" s="294" t="str">
        <f t="shared" si="1028"/>
        <v>PENSIL WARNA JOYKO CP-12PB (PANJANG)</v>
      </c>
      <c r="F1879" s="162"/>
      <c r="G1879" s="163"/>
      <c r="H1879" s="164">
        <f t="shared" ref="H1879:J1879" si="1029">H1841</f>
        <v>10600</v>
      </c>
      <c r="I1879" s="165">
        <f t="shared" si="1029"/>
        <v>0.125</v>
      </c>
      <c r="J1879" s="165">
        <f t="shared" si="1029"/>
        <v>0</v>
      </c>
      <c r="K1879" s="166">
        <f t="shared" si="1015"/>
        <v>2671200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288</v>
      </c>
      <c r="C1880" s="291" t="str">
        <f t="shared" si="1030"/>
        <v>PCS</v>
      </c>
      <c r="D1880" s="292">
        <f t="shared" si="1030"/>
        <v>1</v>
      </c>
      <c r="E1880" s="293" t="str">
        <f t="shared" si="1030"/>
        <v>PENSIL WARNA JOYKO CP-S12 MINI (PENDEK)</v>
      </c>
      <c r="F1880" s="162"/>
      <c r="G1880" s="163"/>
      <c r="H1880" s="164">
        <f t="shared" ref="H1880:J1880" si="1031">H1842</f>
        <v>6700</v>
      </c>
      <c r="I1880" s="165">
        <f t="shared" si="1031"/>
        <v>0.125</v>
      </c>
      <c r="J1880" s="165">
        <f t="shared" si="1031"/>
        <v>0</v>
      </c>
      <c r="K1880" s="166">
        <f t="shared" si="1015"/>
        <v>1688400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72</v>
      </c>
      <c r="C1881" s="291" t="str">
        <f t="shared" si="1032"/>
        <v>PCS</v>
      </c>
      <c r="D1881" s="292">
        <f t="shared" si="1032"/>
        <v>1</v>
      </c>
      <c r="E1881" s="293" t="str">
        <f t="shared" si="1032"/>
        <v>PENSIL WARNA JOYKO CP-24PB (PANJANG)</v>
      </c>
      <c r="F1881" s="162"/>
      <c r="G1881" s="163"/>
      <c r="H1881" s="164">
        <f t="shared" ref="H1881:J1881" si="1033">H1843</f>
        <v>21200</v>
      </c>
      <c r="I1881" s="165">
        <f t="shared" si="1033"/>
        <v>0.125</v>
      </c>
      <c r="J1881" s="165">
        <f t="shared" si="1033"/>
        <v>0</v>
      </c>
      <c r="K1881" s="166">
        <f t="shared" si="1015"/>
        <v>1335600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0"/>
      <c r="K1889" s="314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1">
        <f>SUM(K1872:K1887)</f>
        <v>28078400</v>
      </c>
      <c r="K1890" s="342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3"/>
      <c r="K1891" s="343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4"/>
      <c r="K1893" s="314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4">
        <f>((J1890/1.11)+(K1892/1.11))*11%</f>
        <v>2782544.1441441439</v>
      </c>
      <c r="K1894" s="345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4"/>
      <c r="K1895" s="314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28078400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5" t="str">
        <f>J1860</f>
        <v>NOVI / CONDRO</v>
      </c>
      <c r="K1898" s="316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5">
        <f>J1861</f>
        <v>0</v>
      </c>
      <c r="K1899" s="316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23030017</v>
      </c>
      <c r="F1902" s="204"/>
      <c r="G1902" s="205" t="s">
        <v>2</v>
      </c>
      <c r="H1902" s="317" t="str">
        <f>H1864</f>
        <v>SOEYANTO LOPULUSI</v>
      </c>
      <c r="I1902" s="317"/>
      <c r="J1902" s="317"/>
      <c r="K1902" s="318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1" t="s">
        <v>3</v>
      </c>
      <c r="G1903" s="211"/>
      <c r="H1903" s="319"/>
      <c r="I1903" s="319"/>
      <c r="J1903" s="319"/>
      <c r="K1903" s="320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2">
        <f>D1866</f>
        <v>45000</v>
      </c>
      <c r="E1904" s="323"/>
      <c r="F1904" s="321"/>
      <c r="G1904" s="212"/>
      <c r="H1904" s="324" t="str">
        <f>H1866</f>
        <v>( LANCAR )</v>
      </c>
      <c r="I1904" s="324"/>
      <c r="J1904" s="324"/>
      <c r="K1904" s="325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1"/>
      <c r="G1905" s="212"/>
      <c r="H1905" s="326" t="str">
        <f>H1867</f>
        <v>MALANG</v>
      </c>
      <c r="I1905" s="326"/>
      <c r="J1905" s="326"/>
      <c r="K1905" s="327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0748</v>
      </c>
      <c r="E1906" s="203"/>
      <c r="F1906" s="214"/>
      <c r="G1906" s="215"/>
      <c r="H1906" s="328"/>
      <c r="I1906" s="328"/>
      <c r="J1906" s="328"/>
      <c r="K1906" s="329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100</v>
      </c>
      <c r="C1910" s="296" t="str">
        <f t="shared" si="1046"/>
        <v>LSN</v>
      </c>
      <c r="D1910" s="297">
        <f t="shared" si="1046"/>
        <v>5</v>
      </c>
      <c r="E1910" s="298" t="str">
        <f t="shared" si="1046"/>
        <v>STAPLER JOYKO HD-10CL</v>
      </c>
      <c r="F1910" s="239"/>
      <c r="G1910" s="240"/>
      <c r="H1910" s="241">
        <f t="shared" ref="H1910:J1910" si="1047">H1872</f>
        <v>84000</v>
      </c>
      <c r="I1910" s="242">
        <f t="shared" si="1047"/>
        <v>0.125</v>
      </c>
      <c r="J1910" s="242">
        <f t="shared" si="1047"/>
        <v>0</v>
      </c>
      <c r="K1910" s="243">
        <f t="shared" ref="K1910:K1925" si="1048">(B1910*H1910-((B1910*H1910)*I1910))-((B1910*H1910-((B1910*H1910)*I1910))*J1910)</f>
        <v>7350000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200</v>
      </c>
      <c r="C1911" s="296" t="str">
        <f t="shared" si="1049"/>
        <v>BOX</v>
      </c>
      <c r="D1911" s="297">
        <f t="shared" si="1049"/>
        <v>4</v>
      </c>
      <c r="E1911" s="298" t="str">
        <f t="shared" si="1049"/>
        <v>STIP / PENGHAPUS JOYKO 526-B40P PUTIH</v>
      </c>
      <c r="F1911" s="239"/>
      <c r="G1911" s="240"/>
      <c r="H1911" s="241">
        <f t="shared" ref="H1911:J1911" si="1050">H1873</f>
        <v>28300</v>
      </c>
      <c r="I1911" s="242">
        <f t="shared" si="1050"/>
        <v>0.125</v>
      </c>
      <c r="J1911" s="242">
        <f t="shared" si="1050"/>
        <v>0</v>
      </c>
      <c r="K1911" s="243">
        <f t="shared" si="1048"/>
        <v>4952500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100</v>
      </c>
      <c r="C1912" s="296" t="str">
        <f t="shared" si="1051"/>
        <v>BOX</v>
      </c>
      <c r="D1912" s="297">
        <f t="shared" si="1051"/>
        <v>2</v>
      </c>
      <c r="E1912" s="298" t="str">
        <f t="shared" si="1051"/>
        <v>STIP / PENGHAPUS JOYKO 526-B20 PUTIH</v>
      </c>
      <c r="F1912" s="239"/>
      <c r="G1912" s="240"/>
      <c r="H1912" s="241">
        <f t="shared" ref="H1912:J1912" si="1052">H1874</f>
        <v>34100</v>
      </c>
      <c r="I1912" s="242">
        <f t="shared" si="1052"/>
        <v>0.125</v>
      </c>
      <c r="J1912" s="242">
        <f t="shared" si="1052"/>
        <v>0</v>
      </c>
      <c r="K1912" s="243">
        <f t="shared" si="1048"/>
        <v>2983750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20</v>
      </c>
      <c r="C1913" s="296" t="str">
        <f t="shared" si="1053"/>
        <v>LSN</v>
      </c>
      <c r="D1913" s="297">
        <f t="shared" si="1053"/>
        <v>1</v>
      </c>
      <c r="E1913" s="298" t="str">
        <f t="shared" si="1053"/>
        <v>CLIP BULLDOG JOYKO 6-145</v>
      </c>
      <c r="F1913" s="239"/>
      <c r="G1913" s="240"/>
      <c r="H1913" s="241">
        <f t="shared" ref="H1913:J1913" si="1054">H1875</f>
        <v>108900</v>
      </c>
      <c r="I1913" s="242">
        <f t="shared" si="1054"/>
        <v>0.125</v>
      </c>
      <c r="J1913" s="242">
        <f t="shared" si="1054"/>
        <v>0</v>
      </c>
      <c r="K1913" s="243">
        <f t="shared" si="1048"/>
        <v>1905750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288</v>
      </c>
      <c r="C1914" s="296" t="str">
        <f t="shared" si="1055"/>
        <v>PCS</v>
      </c>
      <c r="D1914" s="297">
        <f t="shared" si="1055"/>
        <v>2</v>
      </c>
      <c r="E1914" s="298" t="str">
        <f t="shared" si="1055"/>
        <v>GUNTING JOYKO SC-828</v>
      </c>
      <c r="F1914" s="239"/>
      <c r="G1914" s="240"/>
      <c r="H1914" s="241">
        <f t="shared" ref="H1914:J1914" si="1056">H1876</f>
        <v>4350</v>
      </c>
      <c r="I1914" s="242">
        <f t="shared" si="1056"/>
        <v>0.125</v>
      </c>
      <c r="J1914" s="242">
        <f t="shared" si="1056"/>
        <v>0</v>
      </c>
      <c r="K1914" s="243">
        <f t="shared" si="1048"/>
        <v>1096200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288</v>
      </c>
      <c r="C1915" s="296" t="str">
        <f t="shared" si="1057"/>
        <v>PCS</v>
      </c>
      <c r="D1915" s="297">
        <f t="shared" si="1057"/>
        <v>2</v>
      </c>
      <c r="E1915" s="298" t="str">
        <f t="shared" si="1057"/>
        <v>GUNTING JOYKO SC-838</v>
      </c>
      <c r="F1915" s="239"/>
      <c r="G1915" s="240"/>
      <c r="H1915" s="241">
        <f t="shared" ref="H1915:J1915" si="1058">H1877</f>
        <v>6500</v>
      </c>
      <c r="I1915" s="242">
        <f t="shared" si="1058"/>
        <v>0.125</v>
      </c>
      <c r="J1915" s="242">
        <f t="shared" si="1058"/>
        <v>0</v>
      </c>
      <c r="K1915" s="243">
        <f t="shared" si="1048"/>
        <v>1638000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288</v>
      </c>
      <c r="C1916" s="296" t="str">
        <f t="shared" si="1059"/>
        <v>PCS</v>
      </c>
      <c r="D1916" s="297">
        <f t="shared" si="1059"/>
        <v>2</v>
      </c>
      <c r="E1916" s="298" t="str">
        <f t="shared" si="1059"/>
        <v>GUNTING JOYKO SC-848</v>
      </c>
      <c r="F1916" s="239"/>
      <c r="G1916" s="240"/>
      <c r="H1916" s="241">
        <f t="shared" ref="H1916:J1916" si="1060">H1878</f>
        <v>9750</v>
      </c>
      <c r="I1916" s="242">
        <f t="shared" si="1060"/>
        <v>0.125</v>
      </c>
      <c r="J1916" s="242">
        <f t="shared" si="1060"/>
        <v>0</v>
      </c>
      <c r="K1916" s="243">
        <f t="shared" si="1048"/>
        <v>2457000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288</v>
      </c>
      <c r="C1917" s="296" t="str">
        <f t="shared" si="1061"/>
        <v>PCS</v>
      </c>
      <c r="D1917" s="297">
        <f t="shared" si="1061"/>
        <v>2</v>
      </c>
      <c r="E1917" s="299" t="str">
        <f t="shared" si="1061"/>
        <v>PENSIL WARNA JOYKO CP-12PB (PANJANG)</v>
      </c>
      <c r="F1917" s="239"/>
      <c r="G1917" s="240"/>
      <c r="H1917" s="241">
        <f t="shared" ref="H1917:J1917" si="1062">H1879</f>
        <v>10600</v>
      </c>
      <c r="I1917" s="242">
        <f t="shared" si="1062"/>
        <v>0.125</v>
      </c>
      <c r="J1917" s="242">
        <f t="shared" si="1062"/>
        <v>0</v>
      </c>
      <c r="K1917" s="243">
        <f t="shared" si="1048"/>
        <v>2671200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288</v>
      </c>
      <c r="C1918" s="296" t="str">
        <f t="shared" si="1063"/>
        <v>PCS</v>
      </c>
      <c r="D1918" s="297">
        <f t="shared" si="1063"/>
        <v>1</v>
      </c>
      <c r="E1918" s="298" t="str">
        <f t="shared" si="1063"/>
        <v>PENSIL WARNA JOYKO CP-S12 MINI (PENDEK)</v>
      </c>
      <c r="F1918" s="239"/>
      <c r="G1918" s="240"/>
      <c r="H1918" s="241">
        <f t="shared" ref="H1918:J1918" si="1064">H1880</f>
        <v>6700</v>
      </c>
      <c r="I1918" s="242">
        <f t="shared" si="1064"/>
        <v>0.125</v>
      </c>
      <c r="J1918" s="242">
        <f t="shared" si="1064"/>
        <v>0</v>
      </c>
      <c r="K1918" s="243">
        <f t="shared" si="1048"/>
        <v>1688400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72</v>
      </c>
      <c r="C1919" s="296" t="str">
        <f t="shared" si="1065"/>
        <v>PCS</v>
      </c>
      <c r="D1919" s="297">
        <f t="shared" si="1065"/>
        <v>1</v>
      </c>
      <c r="E1919" s="298" t="str">
        <f t="shared" si="1065"/>
        <v>PENSIL WARNA JOYKO CP-24PB (PANJANG)</v>
      </c>
      <c r="F1919" s="239"/>
      <c r="G1919" s="240"/>
      <c r="H1919" s="241">
        <f t="shared" ref="H1919:J1919" si="1066">H1881</f>
        <v>21200</v>
      </c>
      <c r="I1919" s="242">
        <f t="shared" si="1066"/>
        <v>0.125</v>
      </c>
      <c r="J1919" s="242">
        <f t="shared" si="1066"/>
        <v>0</v>
      </c>
      <c r="K1919" s="243">
        <f t="shared" si="1048"/>
        <v>1335600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0"/>
      <c r="K1927" s="309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6">
        <f>SUM(K1910:K1925)</f>
        <v>28078400</v>
      </c>
      <c r="K1928" s="307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8"/>
      <c r="K1929" s="308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09"/>
      <c r="K1931" s="309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0">
        <f>((J1928/1.11)+(K1930/1.11))*11%</f>
        <v>2782544.1441441439</v>
      </c>
      <c r="K1932" s="311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09"/>
      <c r="K1933" s="309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28078400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2" t="str">
        <f>J1898</f>
        <v>NOVI / CONDRO</v>
      </c>
      <c r="K1936" s="313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2">
        <f>J1899</f>
        <v>0</v>
      </c>
      <c r="K1937" s="313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23030018</v>
      </c>
      <c r="G1940" s="11" t="s">
        <v>2</v>
      </c>
      <c r="H1940" s="359" t="s">
        <v>45</v>
      </c>
      <c r="I1940" s="359"/>
      <c r="J1940" s="359"/>
      <c r="K1940" s="360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3" t="s">
        <v>3</v>
      </c>
      <c r="G1941" s="17"/>
      <c r="H1941" s="361"/>
      <c r="I1941" s="361"/>
      <c r="J1941" s="361"/>
      <c r="K1941" s="362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4">
        <v>45000</v>
      </c>
      <c r="E1942" s="365"/>
      <c r="F1942" s="363"/>
      <c r="G1942" s="18"/>
      <c r="H1942" s="366" t="s">
        <v>46</v>
      </c>
      <c r="I1942" s="366"/>
      <c r="J1942" s="366"/>
      <c r="K1942" s="36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3"/>
      <c r="G1943" s="18"/>
      <c r="H1943" s="368" t="s">
        <v>47</v>
      </c>
      <c r="I1943" s="368"/>
      <c r="J1943" s="368"/>
      <c r="K1943" s="36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104</v>
      </c>
      <c r="E1944" s="9"/>
      <c r="F1944" s="21"/>
      <c r="G1944" s="22"/>
      <c r="H1944" s="370"/>
      <c r="I1944" s="370"/>
      <c r="J1944" s="370"/>
      <c r="K1944" s="37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240</v>
      </c>
      <c r="C1948" s="46" t="s">
        <v>40</v>
      </c>
      <c r="D1948" s="94">
        <v>2</v>
      </c>
      <c r="E1948" s="114" t="s">
        <v>103</v>
      </c>
      <c r="F1948" s="48"/>
      <c r="G1948" s="49"/>
      <c r="H1948" s="50">
        <v>40000</v>
      </c>
      <c r="I1948" s="51">
        <v>0.125</v>
      </c>
      <c r="J1948" s="51"/>
      <c r="K1948" s="52">
        <f t="shared" ref="K1948:K1963" si="1079">(B1948*H1948-((B1948*H1948)*I1948))-((B1948*H1948-((B1948*H1948)*I1948))*J1948)</f>
        <v>8400000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6"/>
      <c r="K1965" s="347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8">
        <f>SUM(K1948:K1963)</f>
        <v>8400000</v>
      </c>
      <c r="K1966" s="349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0"/>
      <c r="K1967" s="350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7"/>
      <c r="K1969" s="347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1">
        <f>((J1966/1.11)+(K1968/1.11))*11%</f>
        <v>832432.43243243243</v>
      </c>
      <c r="K1970" s="352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7"/>
      <c r="K1971" s="347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8400000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3" t="s">
        <v>36</v>
      </c>
      <c r="K1974" s="354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3"/>
      <c r="K1975" s="354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23030018</v>
      </c>
      <c r="F1978" s="127"/>
      <c r="G1978" s="128" t="s">
        <v>2</v>
      </c>
      <c r="H1978" s="355" t="str">
        <f>H1940</f>
        <v>LILY JULIAWATI</v>
      </c>
      <c r="I1978" s="355"/>
      <c r="J1978" s="355"/>
      <c r="K1978" s="356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1" t="s">
        <v>3</v>
      </c>
      <c r="G1979" s="134"/>
      <c r="H1979" s="357"/>
      <c r="I1979" s="357"/>
      <c r="J1979" s="357"/>
      <c r="K1979" s="358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2">
        <f>D1942</f>
        <v>45000</v>
      </c>
      <c r="E1980" s="333"/>
      <c r="F1980" s="331"/>
      <c r="G1980" s="135"/>
      <c r="H1980" s="334" t="str">
        <f>H1942</f>
        <v>(REJO AGUNG)</v>
      </c>
      <c r="I1980" s="334"/>
      <c r="J1980" s="334"/>
      <c r="K1980" s="335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1"/>
      <c r="G1981" s="135"/>
      <c r="H1981" s="336" t="str">
        <f>H1943</f>
        <v>JOMBANG</v>
      </c>
      <c r="I1981" s="336"/>
      <c r="J1981" s="336"/>
      <c r="K1981" s="337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2991</v>
      </c>
      <c r="E1982" s="126"/>
      <c r="F1982" s="137"/>
      <c r="G1982" s="138"/>
      <c r="H1982" s="338"/>
      <c r="I1982" s="338"/>
      <c r="J1982" s="338"/>
      <c r="K1982" s="339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240</v>
      </c>
      <c r="C1986" s="291" t="str">
        <f t="shared" si="1080"/>
        <v>PCS</v>
      </c>
      <c r="D1986" s="292">
        <f t="shared" si="1080"/>
        <v>2</v>
      </c>
      <c r="E1986" s="293" t="str">
        <f t="shared" si="1080"/>
        <v>CALCULATOR JOYKO DTC-1313CH</v>
      </c>
      <c r="F1986" s="162"/>
      <c r="G1986" s="163"/>
      <c r="H1986" s="164">
        <f t="shared" ref="H1986:J1986" si="1081">H1948</f>
        <v>40000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8400000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0"/>
      <c r="K2003" s="314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1">
        <f>SUM(K1986:K2001)</f>
        <v>8400000</v>
      </c>
      <c r="K2004" s="342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3"/>
      <c r="K2005" s="343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4"/>
      <c r="K2007" s="314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4">
        <f>((J2004/1.11)+(K2006/1.11))*11%</f>
        <v>832432.43243243243</v>
      </c>
      <c r="K2008" s="345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4"/>
      <c r="K2009" s="314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8400000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5" t="str">
        <f>J1974</f>
        <v>NOVI / CONDRO</v>
      </c>
      <c r="K2012" s="316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5">
        <f>J1975</f>
        <v>0</v>
      </c>
      <c r="K2013" s="316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23030018</v>
      </c>
      <c r="F2016" s="204"/>
      <c r="G2016" s="205" t="s">
        <v>2</v>
      </c>
      <c r="H2016" s="317" t="str">
        <f>H1978</f>
        <v>LILY JULIAWATI</v>
      </c>
      <c r="I2016" s="317"/>
      <c r="J2016" s="317"/>
      <c r="K2016" s="318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1" t="s">
        <v>3</v>
      </c>
      <c r="G2017" s="211"/>
      <c r="H2017" s="319"/>
      <c r="I2017" s="319"/>
      <c r="J2017" s="319"/>
      <c r="K2017" s="320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2">
        <f>D1980</f>
        <v>45000</v>
      </c>
      <c r="E2018" s="323"/>
      <c r="F2018" s="321"/>
      <c r="G2018" s="212"/>
      <c r="H2018" s="324" t="str">
        <f>H1980</f>
        <v>(REJO AGUNG)</v>
      </c>
      <c r="I2018" s="324"/>
      <c r="J2018" s="324"/>
      <c r="K2018" s="325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1"/>
      <c r="G2019" s="212"/>
      <c r="H2019" s="326" t="str">
        <f>H1981</f>
        <v>JOMBANG</v>
      </c>
      <c r="I2019" s="326"/>
      <c r="J2019" s="326"/>
      <c r="K2019" s="327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2991</v>
      </c>
      <c r="E2020" s="203"/>
      <c r="F2020" s="214"/>
      <c r="G2020" s="215"/>
      <c r="H2020" s="328"/>
      <c r="I2020" s="328"/>
      <c r="J2020" s="328"/>
      <c r="K2020" s="329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240</v>
      </c>
      <c r="C2024" s="296" t="str">
        <f t="shared" si="1113"/>
        <v>PCS</v>
      </c>
      <c r="D2024" s="297">
        <f t="shared" si="1113"/>
        <v>2</v>
      </c>
      <c r="E2024" s="298" t="str">
        <f t="shared" si="1113"/>
        <v>CALCULATOR JOYKO DTC-1313CH</v>
      </c>
      <c r="F2024" s="239"/>
      <c r="G2024" s="240"/>
      <c r="H2024" s="241">
        <f t="shared" ref="H2024:J2024" si="1114">H1986</f>
        <v>40000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8400000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0"/>
      <c r="K2041" s="309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6">
        <f>SUM(K2024:K2039)</f>
        <v>8400000</v>
      </c>
      <c r="K2042" s="307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8"/>
      <c r="K2043" s="308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09"/>
      <c r="K2045" s="309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0">
        <f>((J2042/1.11)+(K2044/1.11))*11%</f>
        <v>832432.43243243243</v>
      </c>
      <c r="K2046" s="311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09"/>
      <c r="K2047" s="309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8400000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2" t="str">
        <f>J2012</f>
        <v>NOVI / CONDRO</v>
      </c>
      <c r="K2050" s="313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2">
        <f>J2013</f>
        <v>0</v>
      </c>
      <c r="K2051" s="313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23030019</v>
      </c>
      <c r="G2054" s="11" t="s">
        <v>2</v>
      </c>
      <c r="H2054" s="359" t="s">
        <v>45</v>
      </c>
      <c r="I2054" s="359"/>
      <c r="J2054" s="359"/>
      <c r="K2054" s="360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3" t="s">
        <v>3</v>
      </c>
      <c r="G2055" s="17"/>
      <c r="H2055" s="361"/>
      <c r="I2055" s="361"/>
      <c r="J2055" s="361"/>
      <c r="K2055" s="362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4">
        <v>45001</v>
      </c>
      <c r="E2056" s="365"/>
      <c r="F2056" s="363"/>
      <c r="G2056" s="18"/>
      <c r="H2056" s="366" t="s">
        <v>46</v>
      </c>
      <c r="I2056" s="366"/>
      <c r="J2056" s="366"/>
      <c r="K2056" s="36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3"/>
      <c r="G2057" s="18"/>
      <c r="H2057" s="368" t="s">
        <v>47</v>
      </c>
      <c r="I2057" s="368"/>
      <c r="J2057" s="368"/>
      <c r="K2057" s="36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105</v>
      </c>
      <c r="E2058" s="9"/>
      <c r="F2058" s="21"/>
      <c r="G2058" s="22"/>
      <c r="H2058" s="370"/>
      <c r="I2058" s="370"/>
      <c r="J2058" s="370"/>
      <c r="K2058" s="37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192</v>
      </c>
      <c r="C2062" s="46" t="s">
        <v>34</v>
      </c>
      <c r="D2062" s="94">
        <v>2</v>
      </c>
      <c r="E2062" s="114" t="s">
        <v>106</v>
      </c>
      <c r="F2062" s="48"/>
      <c r="G2062" s="49"/>
      <c r="H2062" s="50">
        <v>33000</v>
      </c>
      <c r="I2062" s="51"/>
      <c r="J2062" s="51"/>
      <c r="K2062" s="52">
        <f t="shared" ref="K2062:K2077" si="1146">(B2062*H2062-((B2062*H2062)*I2062))-((B2062*H2062-((B2062*H2062)*I2062))*J2062)</f>
        <v>6336000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6"/>
      <c r="K2079" s="347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8">
        <f>SUM(K2062:K2077)</f>
        <v>6336000</v>
      </c>
      <c r="K2080" s="349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0"/>
      <c r="K2081" s="350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7"/>
      <c r="K2083" s="347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1">
        <f>((J2080/1.11)+(K2082/1.11))*11%</f>
        <v>627891.89189189184</v>
      </c>
      <c r="K2084" s="352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7"/>
      <c r="K2085" s="347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6336000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3" t="s">
        <v>36</v>
      </c>
      <c r="K2088" s="354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3"/>
      <c r="K2089" s="354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23030019</v>
      </c>
      <c r="F2092" s="127"/>
      <c r="G2092" s="128" t="s">
        <v>2</v>
      </c>
      <c r="H2092" s="355" t="str">
        <f>H2054</f>
        <v>LILY JULIAWATI</v>
      </c>
      <c r="I2092" s="355"/>
      <c r="J2092" s="355"/>
      <c r="K2092" s="356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1" t="s">
        <v>3</v>
      </c>
      <c r="G2093" s="134"/>
      <c r="H2093" s="357"/>
      <c r="I2093" s="357"/>
      <c r="J2093" s="357"/>
      <c r="K2093" s="358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2">
        <f>D2056</f>
        <v>45001</v>
      </c>
      <c r="E2094" s="333"/>
      <c r="F2094" s="331"/>
      <c r="G2094" s="135"/>
      <c r="H2094" s="334" t="str">
        <f>H2056</f>
        <v>(REJO AGUNG)</v>
      </c>
      <c r="I2094" s="334"/>
      <c r="J2094" s="334"/>
      <c r="K2094" s="335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1"/>
      <c r="G2095" s="135"/>
      <c r="H2095" s="336" t="str">
        <f>H2057</f>
        <v>JOMBANG</v>
      </c>
      <c r="I2095" s="336"/>
      <c r="J2095" s="336"/>
      <c r="K2095" s="337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2998</v>
      </c>
      <c r="E2096" s="126"/>
      <c r="F2096" s="137"/>
      <c r="G2096" s="138"/>
      <c r="H2096" s="338"/>
      <c r="I2096" s="338"/>
      <c r="J2096" s="338"/>
      <c r="K2096" s="339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192</v>
      </c>
      <c r="C2100" s="291" t="str">
        <f t="shared" si="1147"/>
        <v>LSN</v>
      </c>
      <c r="D2100" s="292">
        <f t="shared" si="1147"/>
        <v>2</v>
      </c>
      <c r="E2100" s="293" t="str">
        <f t="shared" si="1147"/>
        <v>GEL PEN TIZO 1.0 MM TG-340BI BIRU</v>
      </c>
      <c r="F2100" s="162"/>
      <c r="G2100" s="163"/>
      <c r="H2100" s="164">
        <f t="shared" ref="H2100:J2100" si="1148">H2062</f>
        <v>33000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6336000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0"/>
      <c r="K2117" s="314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1">
        <f>SUM(K2100:K2115)</f>
        <v>6336000</v>
      </c>
      <c r="K2118" s="342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3"/>
      <c r="K2119" s="343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4"/>
      <c r="K2121" s="314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4">
        <f>((J2118/1.11)+(K2120/1.11))*11%</f>
        <v>627891.89189189184</v>
      </c>
      <c r="K2122" s="345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4"/>
      <c r="K2123" s="314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6336000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5" t="str">
        <f>J2088</f>
        <v>NOVI / CONDRO</v>
      </c>
      <c r="K2126" s="316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5">
        <f>J2089</f>
        <v>0</v>
      </c>
      <c r="K2127" s="316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23030019</v>
      </c>
      <c r="F2130" s="204"/>
      <c r="G2130" s="205" t="s">
        <v>2</v>
      </c>
      <c r="H2130" s="317" t="str">
        <f>H2092</f>
        <v>LILY JULIAWATI</v>
      </c>
      <c r="I2130" s="317"/>
      <c r="J2130" s="317"/>
      <c r="K2130" s="318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1" t="s">
        <v>3</v>
      </c>
      <c r="G2131" s="211"/>
      <c r="H2131" s="319"/>
      <c r="I2131" s="319"/>
      <c r="J2131" s="319"/>
      <c r="K2131" s="320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2">
        <f>D2094</f>
        <v>45001</v>
      </c>
      <c r="E2132" s="323"/>
      <c r="F2132" s="321"/>
      <c r="G2132" s="212"/>
      <c r="H2132" s="324" t="str">
        <f>H2094</f>
        <v>(REJO AGUNG)</v>
      </c>
      <c r="I2132" s="324"/>
      <c r="J2132" s="324"/>
      <c r="K2132" s="325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1"/>
      <c r="G2133" s="212"/>
      <c r="H2133" s="326" t="str">
        <f>H2095</f>
        <v>JOMBANG</v>
      </c>
      <c r="I2133" s="326"/>
      <c r="J2133" s="326"/>
      <c r="K2133" s="327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2998</v>
      </c>
      <c r="E2134" s="203"/>
      <c r="F2134" s="214"/>
      <c r="G2134" s="215"/>
      <c r="H2134" s="328"/>
      <c r="I2134" s="328"/>
      <c r="J2134" s="328"/>
      <c r="K2134" s="329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192</v>
      </c>
      <c r="C2138" s="296" t="str">
        <f t="shared" si="1180"/>
        <v>LSN</v>
      </c>
      <c r="D2138" s="297">
        <f t="shared" si="1180"/>
        <v>2</v>
      </c>
      <c r="E2138" s="298" t="str">
        <f t="shared" si="1180"/>
        <v>GEL PEN TIZO 1.0 MM TG-340BI BIRU</v>
      </c>
      <c r="F2138" s="239"/>
      <c r="G2138" s="240"/>
      <c r="H2138" s="241">
        <f t="shared" ref="H2138:J2138" si="1181">H2100</f>
        <v>33000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6336000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0"/>
      <c r="K2155" s="309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6">
        <f>SUM(K2138:K2153)</f>
        <v>6336000</v>
      </c>
      <c r="K2156" s="307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8"/>
      <c r="K2157" s="308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09"/>
      <c r="K2159" s="309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0">
        <f>((J2156/1.11)+(K2158/1.11))*11%</f>
        <v>627891.89189189184</v>
      </c>
      <c r="K2160" s="311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09"/>
      <c r="K2161" s="309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6336000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2" t="str">
        <f>J2126</f>
        <v>NOVI / CONDRO</v>
      </c>
      <c r="K2164" s="313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2">
        <f>J2127</f>
        <v>0</v>
      </c>
      <c r="K2165" s="313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23030020</v>
      </c>
      <c r="G2168" s="11" t="s">
        <v>2</v>
      </c>
      <c r="H2168" s="359" t="s">
        <v>107</v>
      </c>
      <c r="I2168" s="359"/>
      <c r="J2168" s="359"/>
      <c r="K2168" s="360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3" t="s">
        <v>3</v>
      </c>
      <c r="G2169" s="17"/>
      <c r="H2169" s="361"/>
      <c r="I2169" s="361"/>
      <c r="J2169" s="361"/>
      <c r="K2169" s="362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4">
        <v>45002</v>
      </c>
      <c r="E2170" s="365"/>
      <c r="F2170" s="363"/>
      <c r="G2170" s="18"/>
      <c r="H2170" s="366" t="s">
        <v>108</v>
      </c>
      <c r="I2170" s="366"/>
      <c r="J2170" s="366"/>
      <c r="K2170" s="36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3"/>
      <c r="G2171" s="18"/>
      <c r="H2171" s="368" t="s">
        <v>109</v>
      </c>
      <c r="I2171" s="368"/>
      <c r="J2171" s="368"/>
      <c r="K2171" s="36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116</v>
      </c>
      <c r="E2172" s="9"/>
      <c r="F2172" s="21"/>
      <c r="G2172" s="22"/>
      <c r="H2172" s="370"/>
      <c r="I2172" s="370"/>
      <c r="J2172" s="370"/>
      <c r="K2172" s="37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34</v>
      </c>
      <c r="D2176" s="94">
        <v>1</v>
      </c>
      <c r="E2176" s="114" t="s">
        <v>110</v>
      </c>
      <c r="F2176" s="48"/>
      <c r="G2176" s="49"/>
      <c r="H2176" s="50">
        <v>18000</v>
      </c>
      <c r="I2176" s="51"/>
      <c r="J2176" s="51"/>
      <c r="K2176" s="52">
        <f t="shared" ref="K2176:K2191" si="1213">(B2176*H2176-((B2176*H2176)*I2176))-((B2176*H2176-((B2176*H2176)*I2176))*J2176)</f>
        <v>2592000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34</v>
      </c>
      <c r="D2177" s="94">
        <v>1</v>
      </c>
      <c r="E2177" s="114" t="s">
        <v>111</v>
      </c>
      <c r="F2177" s="48"/>
      <c r="G2177" s="49"/>
      <c r="H2177" s="50">
        <v>18000</v>
      </c>
      <c r="I2177" s="51"/>
      <c r="J2177" s="51"/>
      <c r="K2177" s="52">
        <f t="shared" si="1213"/>
        <v>2592000</v>
      </c>
      <c r="L2177" s="36"/>
    </row>
    <row r="2178" spans="1:12" s="10" customFormat="1" ht="14.1" customHeight="1" x14ac:dyDescent="0.25">
      <c r="A2178" s="45">
        <v>3</v>
      </c>
      <c r="B2178" s="46">
        <v>144</v>
      </c>
      <c r="C2178" s="46" t="s">
        <v>34</v>
      </c>
      <c r="D2178" s="94">
        <v>1</v>
      </c>
      <c r="E2178" s="114" t="s">
        <v>112</v>
      </c>
      <c r="F2178" s="48"/>
      <c r="G2178" s="49"/>
      <c r="H2178" s="50">
        <v>18000</v>
      </c>
      <c r="I2178" s="51"/>
      <c r="J2178" s="51"/>
      <c r="K2178" s="52">
        <f t="shared" si="1213"/>
        <v>2592000</v>
      </c>
      <c r="L2178" s="36"/>
    </row>
    <row r="2179" spans="1:12" s="10" customFormat="1" ht="14.1" customHeight="1" x14ac:dyDescent="0.25">
      <c r="A2179" s="45">
        <v>4</v>
      </c>
      <c r="B2179" s="46">
        <v>144</v>
      </c>
      <c r="C2179" s="46" t="s">
        <v>34</v>
      </c>
      <c r="D2179" s="94">
        <v>1</v>
      </c>
      <c r="E2179" s="114" t="s">
        <v>113</v>
      </c>
      <c r="F2179" s="48"/>
      <c r="G2179" s="49"/>
      <c r="H2179" s="50">
        <v>18000</v>
      </c>
      <c r="I2179" s="51"/>
      <c r="J2179" s="51"/>
      <c r="K2179" s="52">
        <f t="shared" si="1213"/>
        <v>2592000</v>
      </c>
      <c r="L2179" s="36"/>
    </row>
    <row r="2180" spans="1:12" s="10" customFormat="1" ht="14.1" customHeight="1" x14ac:dyDescent="0.25">
      <c r="A2180" s="45">
        <v>5</v>
      </c>
      <c r="B2180" s="46">
        <v>144</v>
      </c>
      <c r="C2180" s="46" t="s">
        <v>34</v>
      </c>
      <c r="D2180" s="94">
        <v>1</v>
      </c>
      <c r="E2180" s="114" t="s">
        <v>114</v>
      </c>
      <c r="F2180" s="48"/>
      <c r="G2180" s="49"/>
      <c r="H2180" s="50">
        <v>18000</v>
      </c>
      <c r="I2180" s="51"/>
      <c r="J2180" s="51"/>
      <c r="K2180" s="52">
        <f t="shared" si="1213"/>
        <v>2592000</v>
      </c>
      <c r="L2180" s="36"/>
    </row>
    <row r="2181" spans="1:12" s="10" customFormat="1" ht="14.1" customHeight="1" x14ac:dyDescent="0.25">
      <c r="A2181" s="45">
        <v>6</v>
      </c>
      <c r="B2181" s="46">
        <v>144</v>
      </c>
      <c r="C2181" s="46" t="s">
        <v>34</v>
      </c>
      <c r="D2181" s="94">
        <v>1</v>
      </c>
      <c r="E2181" s="114" t="s">
        <v>115</v>
      </c>
      <c r="F2181" s="48"/>
      <c r="G2181" s="49"/>
      <c r="H2181" s="50">
        <v>18000</v>
      </c>
      <c r="I2181" s="51"/>
      <c r="J2181" s="51"/>
      <c r="K2181" s="52">
        <f t="shared" si="1213"/>
        <v>2592000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6"/>
      <c r="K2193" s="347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8">
        <f>SUM(K2176:K2191)</f>
        <v>15552000</v>
      </c>
      <c r="K2194" s="349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0"/>
      <c r="K2195" s="350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7"/>
      <c r="K2197" s="347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1">
        <f>((J2194/1.11)+(K2196/1.11))*11%</f>
        <v>1541189.1891891891</v>
      </c>
      <c r="K2198" s="352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7"/>
      <c r="K2199" s="347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15552000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3" t="s">
        <v>36</v>
      </c>
      <c r="K2202" s="354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3"/>
      <c r="K2203" s="354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23030020</v>
      </c>
      <c r="F2206" s="127"/>
      <c r="G2206" s="128" t="s">
        <v>2</v>
      </c>
      <c r="H2206" s="355" t="str">
        <f>H2168</f>
        <v>RENI</v>
      </c>
      <c r="I2206" s="355"/>
      <c r="J2206" s="355"/>
      <c r="K2206" s="356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1" t="s">
        <v>3</v>
      </c>
      <c r="G2207" s="134"/>
      <c r="H2207" s="357"/>
      <c r="I2207" s="357"/>
      <c r="J2207" s="357"/>
      <c r="K2207" s="358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2">
        <f>D2170</f>
        <v>45002</v>
      </c>
      <c r="E2208" s="333"/>
      <c r="F2208" s="331"/>
      <c r="G2208" s="135"/>
      <c r="H2208" s="334" t="str">
        <f>H2170</f>
        <v>(JATI MULYO)</v>
      </c>
      <c r="I2208" s="334"/>
      <c r="J2208" s="334"/>
      <c r="K2208" s="335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1"/>
      <c r="G2209" s="135"/>
      <c r="H2209" s="336" t="str">
        <f>H2171</f>
        <v>KEBUMEN</v>
      </c>
      <c r="I2209" s="336"/>
      <c r="J2209" s="336"/>
      <c r="K2209" s="337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N 1302</v>
      </c>
      <c r="E2210" s="126"/>
      <c r="F2210" s="137"/>
      <c r="G2210" s="138"/>
      <c r="H2210" s="338"/>
      <c r="I2210" s="338"/>
      <c r="J2210" s="338"/>
      <c r="K2210" s="339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144</v>
      </c>
      <c r="C2214" s="291" t="str">
        <f t="shared" si="1214"/>
        <v>LSN</v>
      </c>
      <c r="D2214" s="292">
        <f t="shared" si="1214"/>
        <v>1</v>
      </c>
      <c r="E2214" s="293" t="str">
        <f t="shared" si="1214"/>
        <v>GEL PEN TIZO TG31763-EL FANCY</v>
      </c>
      <c r="F2214" s="162"/>
      <c r="G2214" s="163"/>
      <c r="H2214" s="164">
        <f t="shared" ref="H2214:J2214" si="1215">H2176</f>
        <v>18000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2592000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144</v>
      </c>
      <c r="C2215" s="291" t="str">
        <f t="shared" si="1217"/>
        <v>LSN</v>
      </c>
      <c r="D2215" s="292">
        <f t="shared" si="1217"/>
        <v>1</v>
      </c>
      <c r="E2215" s="293" t="str">
        <f t="shared" si="1217"/>
        <v>GEL PEN TIZO TG31035-E FANCY</v>
      </c>
      <c r="F2215" s="162"/>
      <c r="G2215" s="163"/>
      <c r="H2215" s="164">
        <f t="shared" ref="H2215:J2215" si="1218">H2177</f>
        <v>18000</v>
      </c>
      <c r="I2215" s="165">
        <f t="shared" si="1218"/>
        <v>0</v>
      </c>
      <c r="J2215" s="165">
        <f t="shared" si="1218"/>
        <v>0</v>
      </c>
      <c r="K2215" s="166">
        <f t="shared" si="1216"/>
        <v>2592000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144</v>
      </c>
      <c r="C2216" s="291" t="str">
        <f t="shared" si="1219"/>
        <v>LSN</v>
      </c>
      <c r="D2216" s="292">
        <f t="shared" si="1219"/>
        <v>1</v>
      </c>
      <c r="E2216" s="293" t="str">
        <f t="shared" si="1219"/>
        <v>GEL PEN TIZO TG30802-E FANCY</v>
      </c>
      <c r="F2216" s="162"/>
      <c r="G2216" s="163"/>
      <c r="H2216" s="164">
        <f t="shared" ref="H2216:J2216" si="1220">H2178</f>
        <v>18000</v>
      </c>
      <c r="I2216" s="165">
        <f t="shared" si="1220"/>
        <v>0</v>
      </c>
      <c r="J2216" s="165">
        <f t="shared" si="1220"/>
        <v>0</v>
      </c>
      <c r="K2216" s="166">
        <f t="shared" si="1216"/>
        <v>2592000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144</v>
      </c>
      <c r="C2217" s="291" t="str">
        <f t="shared" si="1221"/>
        <v>LSN</v>
      </c>
      <c r="D2217" s="292">
        <f t="shared" si="1221"/>
        <v>1</v>
      </c>
      <c r="E2217" s="293" t="str">
        <f t="shared" si="1221"/>
        <v>GEL PEN TIZO TG30801-E FANCY</v>
      </c>
      <c r="F2217" s="162"/>
      <c r="G2217" s="163"/>
      <c r="H2217" s="164">
        <f t="shared" ref="H2217:J2217" si="1222">H2179</f>
        <v>18000</v>
      </c>
      <c r="I2217" s="165">
        <f t="shared" si="1222"/>
        <v>0</v>
      </c>
      <c r="J2217" s="165">
        <f t="shared" si="1222"/>
        <v>0</v>
      </c>
      <c r="K2217" s="166">
        <f t="shared" si="1216"/>
        <v>2592000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144</v>
      </c>
      <c r="C2218" s="291" t="str">
        <f t="shared" si="1223"/>
        <v>LSN</v>
      </c>
      <c r="D2218" s="292">
        <f t="shared" si="1223"/>
        <v>1</v>
      </c>
      <c r="E2218" s="293" t="str">
        <f t="shared" si="1223"/>
        <v>GEL PEN TIZO TG31590-E FANCY</v>
      </c>
      <c r="F2218" s="162"/>
      <c r="G2218" s="163"/>
      <c r="H2218" s="164">
        <f t="shared" ref="H2218:J2218" si="1224">H2180</f>
        <v>18000</v>
      </c>
      <c r="I2218" s="165">
        <f t="shared" si="1224"/>
        <v>0</v>
      </c>
      <c r="J2218" s="165">
        <f t="shared" si="1224"/>
        <v>0</v>
      </c>
      <c r="K2218" s="166">
        <f t="shared" si="1216"/>
        <v>2592000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144</v>
      </c>
      <c r="C2219" s="291" t="str">
        <f t="shared" si="1225"/>
        <v>LSN</v>
      </c>
      <c r="D2219" s="292">
        <f t="shared" si="1225"/>
        <v>1</v>
      </c>
      <c r="E2219" s="293" t="str">
        <f t="shared" si="1225"/>
        <v>GEL PEN TIZO TG31762-E FANCY</v>
      </c>
      <c r="F2219" s="162"/>
      <c r="G2219" s="163"/>
      <c r="H2219" s="164">
        <f t="shared" ref="H2219:J2219" si="1226">H2181</f>
        <v>18000</v>
      </c>
      <c r="I2219" s="165">
        <f t="shared" si="1226"/>
        <v>0</v>
      </c>
      <c r="J2219" s="165">
        <f t="shared" si="1226"/>
        <v>0</v>
      </c>
      <c r="K2219" s="166">
        <f t="shared" si="1216"/>
        <v>2592000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0"/>
      <c r="K2231" s="314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1">
        <f>SUM(K2214:K2229)</f>
        <v>15552000</v>
      </c>
      <c r="K2232" s="342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3"/>
      <c r="K2233" s="343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4"/>
      <c r="K2235" s="314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4">
        <f>((J2232/1.11)+(K2234/1.11))*11%</f>
        <v>1541189.1891891891</v>
      </c>
      <c r="K2236" s="345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4"/>
      <c r="K2237" s="314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15552000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5" t="str">
        <f>J2202</f>
        <v>NOVI / CONDRO</v>
      </c>
      <c r="K2240" s="316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5">
        <f>J2203</f>
        <v>0</v>
      </c>
      <c r="K2241" s="316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23030020</v>
      </c>
      <c r="F2244" s="204"/>
      <c r="G2244" s="205" t="s">
        <v>2</v>
      </c>
      <c r="H2244" s="317" t="str">
        <f>H2206</f>
        <v>RENI</v>
      </c>
      <c r="I2244" s="317"/>
      <c r="J2244" s="317"/>
      <c r="K2244" s="318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1" t="s">
        <v>3</v>
      </c>
      <c r="G2245" s="211"/>
      <c r="H2245" s="319"/>
      <c r="I2245" s="319"/>
      <c r="J2245" s="319"/>
      <c r="K2245" s="320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2">
        <f>D2208</f>
        <v>45002</v>
      </c>
      <c r="E2246" s="323"/>
      <c r="F2246" s="321"/>
      <c r="G2246" s="212"/>
      <c r="H2246" s="324" t="str">
        <f>H2208</f>
        <v>(JATI MULYO)</v>
      </c>
      <c r="I2246" s="324"/>
      <c r="J2246" s="324"/>
      <c r="K2246" s="325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1"/>
      <c r="G2247" s="212"/>
      <c r="H2247" s="326" t="str">
        <f>H2209</f>
        <v>KEBUMEN</v>
      </c>
      <c r="I2247" s="326"/>
      <c r="J2247" s="326"/>
      <c r="K2247" s="327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N 1302</v>
      </c>
      <c r="E2248" s="203"/>
      <c r="F2248" s="214"/>
      <c r="G2248" s="215"/>
      <c r="H2248" s="328"/>
      <c r="I2248" s="328"/>
      <c r="J2248" s="328"/>
      <c r="K2248" s="329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144</v>
      </c>
      <c r="C2252" s="296" t="str">
        <f t="shared" si="1247"/>
        <v>LSN</v>
      </c>
      <c r="D2252" s="297">
        <f t="shared" si="1247"/>
        <v>1</v>
      </c>
      <c r="E2252" s="298" t="str">
        <f t="shared" si="1247"/>
        <v>GEL PEN TIZO TG31763-EL FANCY</v>
      </c>
      <c r="F2252" s="239"/>
      <c r="G2252" s="240"/>
      <c r="H2252" s="241">
        <f t="shared" ref="H2252:J2252" si="1248">H2214</f>
        <v>18000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2592000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144</v>
      </c>
      <c r="C2253" s="296" t="str">
        <f t="shared" si="1250"/>
        <v>LSN</v>
      </c>
      <c r="D2253" s="297">
        <f t="shared" si="1250"/>
        <v>1</v>
      </c>
      <c r="E2253" s="298" t="str">
        <f t="shared" si="1250"/>
        <v>GEL PEN TIZO TG31035-E FANCY</v>
      </c>
      <c r="F2253" s="239"/>
      <c r="G2253" s="240"/>
      <c r="H2253" s="241">
        <f t="shared" ref="H2253:J2253" si="1251">H2215</f>
        <v>18000</v>
      </c>
      <c r="I2253" s="242">
        <f t="shared" si="1251"/>
        <v>0</v>
      </c>
      <c r="J2253" s="242">
        <f t="shared" si="1251"/>
        <v>0</v>
      </c>
      <c r="K2253" s="243">
        <f t="shared" si="1249"/>
        <v>2592000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144</v>
      </c>
      <c r="C2254" s="296" t="str">
        <f t="shared" si="1252"/>
        <v>LSN</v>
      </c>
      <c r="D2254" s="297">
        <f t="shared" si="1252"/>
        <v>1</v>
      </c>
      <c r="E2254" s="298" t="str">
        <f t="shared" si="1252"/>
        <v>GEL PEN TIZO TG30802-E FANCY</v>
      </c>
      <c r="F2254" s="239"/>
      <c r="G2254" s="240"/>
      <c r="H2254" s="241">
        <f t="shared" ref="H2254:J2254" si="1253">H2216</f>
        <v>18000</v>
      </c>
      <c r="I2254" s="242">
        <f t="shared" si="1253"/>
        <v>0</v>
      </c>
      <c r="J2254" s="242">
        <f t="shared" si="1253"/>
        <v>0</v>
      </c>
      <c r="K2254" s="243">
        <f t="shared" si="1249"/>
        <v>2592000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144</v>
      </c>
      <c r="C2255" s="296" t="str">
        <f t="shared" si="1254"/>
        <v>LSN</v>
      </c>
      <c r="D2255" s="297">
        <f t="shared" si="1254"/>
        <v>1</v>
      </c>
      <c r="E2255" s="298" t="str">
        <f t="shared" si="1254"/>
        <v>GEL PEN TIZO TG30801-E FANCY</v>
      </c>
      <c r="F2255" s="239"/>
      <c r="G2255" s="240"/>
      <c r="H2255" s="241">
        <f t="shared" ref="H2255:J2255" si="1255">H2217</f>
        <v>18000</v>
      </c>
      <c r="I2255" s="242">
        <f t="shared" si="1255"/>
        <v>0</v>
      </c>
      <c r="J2255" s="242">
        <f t="shared" si="1255"/>
        <v>0</v>
      </c>
      <c r="K2255" s="243">
        <f t="shared" si="1249"/>
        <v>2592000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144</v>
      </c>
      <c r="C2256" s="296" t="str">
        <f t="shared" si="1256"/>
        <v>LSN</v>
      </c>
      <c r="D2256" s="297">
        <f t="shared" si="1256"/>
        <v>1</v>
      </c>
      <c r="E2256" s="298" t="str">
        <f t="shared" si="1256"/>
        <v>GEL PEN TIZO TG31590-E FANCY</v>
      </c>
      <c r="F2256" s="239"/>
      <c r="G2256" s="240"/>
      <c r="H2256" s="241">
        <f t="shared" ref="H2256:J2256" si="1257">H2218</f>
        <v>18000</v>
      </c>
      <c r="I2256" s="242">
        <f t="shared" si="1257"/>
        <v>0</v>
      </c>
      <c r="J2256" s="242">
        <f t="shared" si="1257"/>
        <v>0</v>
      </c>
      <c r="K2256" s="243">
        <f t="shared" si="1249"/>
        <v>2592000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144</v>
      </c>
      <c r="C2257" s="296" t="str">
        <f t="shared" si="1258"/>
        <v>LSN</v>
      </c>
      <c r="D2257" s="297">
        <f t="shared" si="1258"/>
        <v>1</v>
      </c>
      <c r="E2257" s="298" t="str">
        <f t="shared" si="1258"/>
        <v>GEL PEN TIZO TG31762-E FANCY</v>
      </c>
      <c r="F2257" s="239"/>
      <c r="G2257" s="240"/>
      <c r="H2257" s="241">
        <f t="shared" ref="H2257:J2257" si="1259">H2219</f>
        <v>18000</v>
      </c>
      <c r="I2257" s="242">
        <f t="shared" si="1259"/>
        <v>0</v>
      </c>
      <c r="J2257" s="242">
        <f t="shared" si="1259"/>
        <v>0</v>
      </c>
      <c r="K2257" s="243">
        <f t="shared" si="1249"/>
        <v>2592000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0"/>
      <c r="K2269" s="309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6">
        <f>SUM(K2252:K2267)</f>
        <v>15552000</v>
      </c>
      <c r="K2270" s="307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8"/>
      <c r="K2271" s="308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09"/>
      <c r="K2273" s="309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0">
        <f>((J2270/1.11)+(K2272/1.11))*11%</f>
        <v>1541189.1891891891</v>
      </c>
      <c r="K2274" s="311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09"/>
      <c r="K2275" s="309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15552000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2" t="str">
        <f>J2240</f>
        <v>NOVI / CONDRO</v>
      </c>
      <c r="K2278" s="313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2">
        <f>J2241</f>
        <v>0</v>
      </c>
      <c r="K2279" s="313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23030021</v>
      </c>
      <c r="G2282" s="11" t="s">
        <v>2</v>
      </c>
      <c r="H2282" s="359" t="s">
        <v>50</v>
      </c>
      <c r="I2282" s="359"/>
      <c r="J2282" s="359"/>
      <c r="K2282" s="360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3" t="s">
        <v>3</v>
      </c>
      <c r="G2283" s="17"/>
      <c r="H2283" s="361"/>
      <c r="I2283" s="361"/>
      <c r="J2283" s="361"/>
      <c r="K2283" s="362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4">
        <v>45002</v>
      </c>
      <c r="E2284" s="365"/>
      <c r="F2284" s="363"/>
      <c r="G2284" s="18"/>
      <c r="H2284" s="366" t="s">
        <v>38</v>
      </c>
      <c r="I2284" s="366"/>
      <c r="J2284" s="366"/>
      <c r="K2284" s="36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3"/>
      <c r="G2285" s="18"/>
      <c r="H2285" s="368" t="s">
        <v>32</v>
      </c>
      <c r="I2285" s="368"/>
      <c r="J2285" s="368"/>
      <c r="K2285" s="36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117</v>
      </c>
      <c r="E2286" s="9"/>
      <c r="F2286" s="21"/>
      <c r="G2286" s="22"/>
      <c r="H2286" s="370"/>
      <c r="I2286" s="370"/>
      <c r="J2286" s="370"/>
      <c r="K2286" s="37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5</v>
      </c>
      <c r="C2290" s="46" t="s">
        <v>42</v>
      </c>
      <c r="D2290" s="94">
        <v>1</v>
      </c>
      <c r="E2290" s="114" t="s">
        <v>43</v>
      </c>
      <c r="F2290" s="48"/>
      <c r="G2290" s="49"/>
      <c r="H2290" s="50">
        <v>180000</v>
      </c>
      <c r="I2290" s="51">
        <v>0.1</v>
      </c>
      <c r="J2290" s="51"/>
      <c r="K2290" s="52">
        <f t="shared" ref="K2290:K2305" si="1280">(B2290*H2290-((B2290*H2290)*I2290))-((B2290*H2290-((B2290*H2290)*I2290))*J2290)</f>
        <v>810000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6"/>
      <c r="K2307" s="347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8">
        <f>SUM(K2290:K2305)</f>
        <v>810000</v>
      </c>
      <c r="K2308" s="349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0"/>
      <c r="K2309" s="350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7"/>
      <c r="K2311" s="347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1">
        <f>((J2308/1.11)+(K2310/1.11))*11%</f>
        <v>80270.270270270266</v>
      </c>
      <c r="K2312" s="352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7"/>
      <c r="K2313" s="347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810000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3" t="s">
        <v>36</v>
      </c>
      <c r="K2316" s="354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3"/>
      <c r="K2317" s="354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23030021</v>
      </c>
      <c r="F2320" s="127"/>
      <c r="G2320" s="128" t="s">
        <v>2</v>
      </c>
      <c r="H2320" s="355" t="str">
        <f>H2282</f>
        <v>CV  WISUDA</v>
      </c>
      <c r="I2320" s="355"/>
      <c r="J2320" s="355"/>
      <c r="K2320" s="356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1" t="s">
        <v>3</v>
      </c>
      <c r="G2321" s="134"/>
      <c r="H2321" s="357"/>
      <c r="I2321" s="357"/>
      <c r="J2321" s="357"/>
      <c r="K2321" s="358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2">
        <f>D2284</f>
        <v>45002</v>
      </c>
      <c r="E2322" s="333"/>
      <c r="F2322" s="331"/>
      <c r="G2322" s="135"/>
      <c r="H2322" s="334" t="str">
        <f>H2284</f>
        <v/>
      </c>
      <c r="I2322" s="334"/>
      <c r="J2322" s="334"/>
      <c r="K2322" s="335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1"/>
      <c r="G2323" s="135"/>
      <c r="H2323" s="336" t="str">
        <f>H2285</f>
        <v>PURWOKERTO</v>
      </c>
      <c r="I2323" s="336"/>
      <c r="J2323" s="336"/>
      <c r="K2323" s="337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KO 1307</v>
      </c>
      <c r="E2324" s="126"/>
      <c r="F2324" s="137"/>
      <c r="G2324" s="138"/>
      <c r="H2324" s="338"/>
      <c r="I2324" s="338"/>
      <c r="J2324" s="338"/>
      <c r="K2324" s="339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5</v>
      </c>
      <c r="C2328" s="291" t="str">
        <f t="shared" si="1281"/>
        <v>GRS</v>
      </c>
      <c r="D2328" s="292">
        <f t="shared" si="1281"/>
        <v>1</v>
      </c>
      <c r="E2328" s="293" t="str">
        <f t="shared" si="1281"/>
        <v>BINDER CLIP KENKO NO. 260</v>
      </c>
      <c r="F2328" s="162"/>
      <c r="G2328" s="163"/>
      <c r="H2328" s="164">
        <f t="shared" ref="H2328:J2328" si="1282">H2290</f>
        <v>180000</v>
      </c>
      <c r="I2328" s="165">
        <f t="shared" si="1282"/>
        <v>0.1</v>
      </c>
      <c r="J2328" s="165">
        <f t="shared" si="1282"/>
        <v>0</v>
      </c>
      <c r="K2328" s="166">
        <f t="shared" ref="K2328:K2343" si="1283">(B2328*H2328-((B2328*H2328)*I2328))-((B2328*H2328-((B2328*H2328)*I2328))*J2328)</f>
        <v>810000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0"/>
      <c r="K2345" s="314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1">
        <f>SUM(K2328:K2343)</f>
        <v>810000</v>
      </c>
      <c r="K2346" s="342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3"/>
      <c r="K2347" s="343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4"/>
      <c r="K2349" s="314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4">
        <f>((J2346/1.11)+(K2348/1.11))*11%</f>
        <v>80270.270270270266</v>
      </c>
      <c r="K2350" s="345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4"/>
      <c r="K2351" s="314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810000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5" t="str">
        <f>J2316</f>
        <v>NOVI / CONDRO</v>
      </c>
      <c r="K2354" s="316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5">
        <f>J2317</f>
        <v>0</v>
      </c>
      <c r="K2355" s="316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23030021</v>
      </c>
      <c r="F2358" s="204"/>
      <c r="G2358" s="205" t="s">
        <v>2</v>
      </c>
      <c r="H2358" s="317" t="str">
        <f>H2320</f>
        <v>CV  WISUDA</v>
      </c>
      <c r="I2358" s="317"/>
      <c r="J2358" s="317"/>
      <c r="K2358" s="318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1" t="s">
        <v>3</v>
      </c>
      <c r="G2359" s="211"/>
      <c r="H2359" s="319"/>
      <c r="I2359" s="319"/>
      <c r="J2359" s="319"/>
      <c r="K2359" s="320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2">
        <f>D2322</f>
        <v>45002</v>
      </c>
      <c r="E2360" s="323"/>
      <c r="F2360" s="321"/>
      <c r="G2360" s="212"/>
      <c r="H2360" s="324" t="str">
        <f>H2322</f>
        <v/>
      </c>
      <c r="I2360" s="324"/>
      <c r="J2360" s="324"/>
      <c r="K2360" s="325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1"/>
      <c r="G2361" s="212"/>
      <c r="H2361" s="326" t="str">
        <f>H2323</f>
        <v>PURWOKERTO</v>
      </c>
      <c r="I2361" s="326"/>
      <c r="J2361" s="326"/>
      <c r="K2361" s="327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KO 1307</v>
      </c>
      <c r="E2362" s="203"/>
      <c r="F2362" s="214"/>
      <c r="G2362" s="215"/>
      <c r="H2362" s="328"/>
      <c r="I2362" s="328"/>
      <c r="J2362" s="328"/>
      <c r="K2362" s="329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5</v>
      </c>
      <c r="C2366" s="296" t="str">
        <f t="shared" si="1314"/>
        <v>GRS</v>
      </c>
      <c r="D2366" s="297">
        <f t="shared" si="1314"/>
        <v>1</v>
      </c>
      <c r="E2366" s="298" t="str">
        <f t="shared" si="1314"/>
        <v>BINDER CLIP KENKO NO. 260</v>
      </c>
      <c r="F2366" s="239"/>
      <c r="G2366" s="240"/>
      <c r="H2366" s="241">
        <f t="shared" ref="H2366:J2366" si="1315">H2328</f>
        <v>180000</v>
      </c>
      <c r="I2366" s="242">
        <f t="shared" si="1315"/>
        <v>0.1</v>
      </c>
      <c r="J2366" s="242">
        <f t="shared" si="1315"/>
        <v>0</v>
      </c>
      <c r="K2366" s="243">
        <f t="shared" ref="K2366:K2381" si="1316">(B2366*H2366-((B2366*H2366)*I2366))-((B2366*H2366-((B2366*H2366)*I2366))*J2366)</f>
        <v>810000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0"/>
      <c r="K2383" s="309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6">
        <f>SUM(K2366:K2381)</f>
        <v>810000</v>
      </c>
      <c r="K2384" s="307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8"/>
      <c r="K2385" s="308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09"/>
      <c r="K2387" s="309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0">
        <f>((J2384/1.11)+(K2386/1.11))*11%</f>
        <v>80270.270270270266</v>
      </c>
      <c r="K2388" s="311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09"/>
      <c r="K2389" s="309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810000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2" t="str">
        <f>J2354</f>
        <v>NOVI / CONDRO</v>
      </c>
      <c r="K2392" s="313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2">
        <f>J2355</f>
        <v>0</v>
      </c>
      <c r="K2393" s="313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23030022</v>
      </c>
      <c r="G2396" s="11" t="s">
        <v>2</v>
      </c>
      <c r="H2396" s="359" t="s">
        <v>118</v>
      </c>
      <c r="I2396" s="359"/>
      <c r="J2396" s="359"/>
      <c r="K2396" s="360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3" t="s">
        <v>3</v>
      </c>
      <c r="G2397" s="17"/>
      <c r="H2397" s="361"/>
      <c r="I2397" s="361"/>
      <c r="J2397" s="361"/>
      <c r="K2397" s="362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4">
        <v>45002</v>
      </c>
      <c r="E2398" s="365"/>
      <c r="F2398" s="363"/>
      <c r="G2398" s="18"/>
      <c r="H2398" s="366" t="s">
        <v>38</v>
      </c>
      <c r="I2398" s="366"/>
      <c r="J2398" s="366"/>
      <c r="K2398" s="36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3"/>
      <c r="G2399" s="18"/>
      <c r="H2399" s="368" t="s">
        <v>119</v>
      </c>
      <c r="I2399" s="368"/>
      <c r="J2399" s="368"/>
      <c r="K2399" s="36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125</v>
      </c>
      <c r="E2400" s="9"/>
      <c r="F2400" s="21"/>
      <c r="G2400" s="22"/>
      <c r="H2400" s="370"/>
      <c r="I2400" s="370"/>
      <c r="J2400" s="370"/>
      <c r="K2400" s="37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34</v>
      </c>
      <c r="D2404" s="94" t="s">
        <v>38</v>
      </c>
      <c r="E2404" s="114" t="s">
        <v>120</v>
      </c>
      <c r="F2404" s="48"/>
      <c r="G2404" s="49"/>
      <c r="H2404" s="50">
        <v>49200</v>
      </c>
      <c r="I2404" s="51">
        <v>0.1</v>
      </c>
      <c r="J2404" s="51"/>
      <c r="K2404" s="52">
        <f t="shared" ref="K2404:K2419" si="1347">(B2404*H2404-((B2404*H2404)*I2404))-((B2404*H2404-((B2404*H2404)*I2404))*J2404)</f>
        <v>221400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34</v>
      </c>
      <c r="D2405" s="94" t="s">
        <v>38</v>
      </c>
      <c r="E2405" s="114" t="s">
        <v>121</v>
      </c>
      <c r="F2405" s="48"/>
      <c r="G2405" s="49"/>
      <c r="H2405" s="50">
        <v>39000</v>
      </c>
      <c r="I2405" s="51">
        <v>0.1</v>
      </c>
      <c r="J2405" s="51"/>
      <c r="K2405" s="52">
        <f t="shared" si="1347"/>
        <v>421200</v>
      </c>
      <c r="L2405" s="36"/>
    </row>
    <row r="2406" spans="1:12" s="10" customFormat="1" ht="14.1" customHeight="1" x14ac:dyDescent="0.25">
      <c r="A2406" s="45">
        <v>3</v>
      </c>
      <c r="B2406" s="46">
        <v>10</v>
      </c>
      <c r="C2406" s="46" t="s">
        <v>34</v>
      </c>
      <c r="D2406" s="94" t="s">
        <v>38</v>
      </c>
      <c r="E2406" s="114" t="s">
        <v>122</v>
      </c>
      <c r="F2406" s="48"/>
      <c r="G2406" s="49"/>
      <c r="H2406" s="50">
        <v>54300</v>
      </c>
      <c r="I2406" s="51">
        <v>0.1</v>
      </c>
      <c r="J2406" s="51"/>
      <c r="K2406" s="52">
        <f t="shared" si="1347"/>
        <v>488700</v>
      </c>
      <c r="L2406" s="36"/>
    </row>
    <row r="2407" spans="1:12" s="10" customFormat="1" ht="14.1" customHeight="1" x14ac:dyDescent="0.25">
      <c r="A2407" s="45">
        <v>4</v>
      </c>
      <c r="B2407" s="46">
        <v>5</v>
      </c>
      <c r="C2407" s="46" t="s">
        <v>34</v>
      </c>
      <c r="D2407" s="94" t="s">
        <v>38</v>
      </c>
      <c r="E2407" s="114" t="s">
        <v>123</v>
      </c>
      <c r="F2407" s="48"/>
      <c r="G2407" s="49"/>
      <c r="H2407" s="50">
        <v>8800</v>
      </c>
      <c r="I2407" s="51">
        <v>0.1</v>
      </c>
      <c r="J2407" s="51"/>
      <c r="K2407" s="52">
        <f t="shared" si="1347"/>
        <v>39600</v>
      </c>
      <c r="L2407" s="36"/>
    </row>
    <row r="2408" spans="1:12" s="10" customFormat="1" ht="14.1" customHeight="1" x14ac:dyDescent="0.25">
      <c r="A2408" s="45">
        <v>5</v>
      </c>
      <c r="B2408" s="46">
        <v>5</v>
      </c>
      <c r="C2408" s="46" t="s">
        <v>34</v>
      </c>
      <c r="D2408" s="94" t="s">
        <v>38</v>
      </c>
      <c r="E2408" s="114" t="s">
        <v>124</v>
      </c>
      <c r="F2408" s="48"/>
      <c r="G2408" s="49"/>
      <c r="H2408" s="50">
        <v>33000</v>
      </c>
      <c r="I2408" s="51">
        <v>0.1</v>
      </c>
      <c r="J2408" s="51"/>
      <c r="K2408" s="52">
        <f t="shared" si="1347"/>
        <v>148500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6"/>
      <c r="K2421" s="347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8">
        <f>SUM(K2404:K2419)</f>
        <v>1319400</v>
      </c>
      <c r="K2422" s="349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0"/>
      <c r="K2423" s="350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7"/>
      <c r="K2425" s="347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1">
        <f>((J2422/1.11)+(K2424/1.11))*11%</f>
        <v>130751.35135135133</v>
      </c>
      <c r="K2426" s="352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7"/>
      <c r="K2427" s="347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1319400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3" t="s">
        <v>36</v>
      </c>
      <c r="K2430" s="354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3"/>
      <c r="K2431" s="354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23030022</v>
      </c>
      <c r="F2434" s="127"/>
      <c r="G2434" s="128" t="s">
        <v>2</v>
      </c>
      <c r="H2434" s="355" t="str">
        <f>H2396</f>
        <v>CV DWI JAYA</v>
      </c>
      <c r="I2434" s="355"/>
      <c r="J2434" s="355"/>
      <c r="K2434" s="356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1" t="s">
        <v>3</v>
      </c>
      <c r="G2435" s="134"/>
      <c r="H2435" s="357"/>
      <c r="I2435" s="357"/>
      <c r="J2435" s="357"/>
      <c r="K2435" s="358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2">
        <f>D2398</f>
        <v>45002</v>
      </c>
      <c r="E2436" s="333"/>
      <c r="F2436" s="331"/>
      <c r="G2436" s="135"/>
      <c r="H2436" s="334" t="str">
        <f>H2398</f>
        <v/>
      </c>
      <c r="I2436" s="334"/>
      <c r="J2436" s="334"/>
      <c r="K2436" s="335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1"/>
      <c r="G2437" s="135"/>
      <c r="H2437" s="336" t="str">
        <f>H2399</f>
        <v>YOGYAKARTA</v>
      </c>
      <c r="I2437" s="336"/>
      <c r="J2437" s="336"/>
      <c r="K2437" s="337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1232</v>
      </c>
      <c r="E2438" s="126"/>
      <c r="F2438" s="137"/>
      <c r="G2438" s="138"/>
      <c r="H2438" s="338"/>
      <c r="I2438" s="338"/>
      <c r="J2438" s="338"/>
      <c r="K2438" s="339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5</v>
      </c>
      <c r="C2442" s="291" t="str">
        <f t="shared" si="1348"/>
        <v>LSN</v>
      </c>
      <c r="D2442" s="292" t="str">
        <f t="shared" si="1348"/>
        <v/>
      </c>
      <c r="E2442" s="293" t="str">
        <f t="shared" si="1348"/>
        <v>STAND PEN SPIRAL KENKO STP-300SG</v>
      </c>
      <c r="F2442" s="162"/>
      <c r="G2442" s="163"/>
      <c r="H2442" s="164">
        <f t="shared" ref="H2442:J2442" si="1349">H2404</f>
        <v>49200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221400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12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GEL PEN KENKO HI-TECH-H 0.28 MM HITAM</v>
      </c>
      <c r="F2443" s="162"/>
      <c r="G2443" s="163"/>
      <c r="H2443" s="164">
        <f t="shared" ref="H2443:J2443" si="1352">H2405</f>
        <v>39000</v>
      </c>
      <c r="I2443" s="165">
        <f t="shared" si="1352"/>
        <v>0.1</v>
      </c>
      <c r="J2443" s="165">
        <f t="shared" si="1352"/>
        <v>0</v>
      </c>
      <c r="K2443" s="166">
        <f t="shared" si="1350"/>
        <v>421200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10</v>
      </c>
      <c r="C2444" s="291" t="str">
        <f t="shared" si="1353"/>
        <v>LSN</v>
      </c>
      <c r="D2444" s="292" t="str">
        <f t="shared" si="1353"/>
        <v/>
      </c>
      <c r="E2444" s="293" t="str">
        <f t="shared" si="1353"/>
        <v>CORRECTION FLUID KENKO KE-01</v>
      </c>
      <c r="F2444" s="162"/>
      <c r="G2444" s="163"/>
      <c r="H2444" s="164">
        <f t="shared" ref="H2444:J2444" si="1354">H2406</f>
        <v>54300</v>
      </c>
      <c r="I2444" s="165">
        <f t="shared" si="1354"/>
        <v>0.1</v>
      </c>
      <c r="J2444" s="165">
        <f t="shared" si="1354"/>
        <v>0</v>
      </c>
      <c r="K2444" s="166">
        <f t="shared" si="1350"/>
        <v>488700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5</v>
      </c>
      <c r="C2445" s="291" t="str">
        <f t="shared" si="1355"/>
        <v>LSN</v>
      </c>
      <c r="D2445" s="292" t="str">
        <f t="shared" si="1355"/>
        <v/>
      </c>
      <c r="E2445" s="293" t="str">
        <f t="shared" si="1355"/>
        <v>PENSIL KENKO 2B-6800 PLATINUM</v>
      </c>
      <c r="F2445" s="162"/>
      <c r="G2445" s="163"/>
      <c r="H2445" s="164">
        <f t="shared" ref="H2445:J2445" si="1356">H2407</f>
        <v>8800</v>
      </c>
      <c r="I2445" s="165">
        <f t="shared" si="1356"/>
        <v>0.1</v>
      </c>
      <c r="J2445" s="165">
        <f t="shared" si="1356"/>
        <v>0</v>
      </c>
      <c r="K2445" s="166">
        <f t="shared" si="1350"/>
        <v>39600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5</v>
      </c>
      <c r="C2446" s="291" t="str">
        <f t="shared" si="1357"/>
        <v>LSN</v>
      </c>
      <c r="D2446" s="292" t="str">
        <f t="shared" si="1357"/>
        <v/>
      </c>
      <c r="E2446" s="293" t="str">
        <f t="shared" si="1357"/>
        <v>PUSH PIN KENKO PN-30 WARNA</v>
      </c>
      <c r="F2446" s="162"/>
      <c r="G2446" s="163"/>
      <c r="H2446" s="164">
        <f t="shared" ref="H2446:J2446" si="1358">H2408</f>
        <v>33000</v>
      </c>
      <c r="I2446" s="165">
        <f t="shared" si="1358"/>
        <v>0.1</v>
      </c>
      <c r="J2446" s="165">
        <f t="shared" si="1358"/>
        <v>0</v>
      </c>
      <c r="K2446" s="166">
        <f t="shared" si="1350"/>
        <v>148500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0"/>
      <c r="K2459" s="314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1">
        <f>SUM(K2442:K2457)</f>
        <v>1319400</v>
      </c>
      <c r="K2460" s="342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3"/>
      <c r="K2461" s="343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4"/>
      <c r="K2463" s="314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4">
        <f>((J2460/1.11)+(K2462/1.11))*11%</f>
        <v>130751.35135135133</v>
      </c>
      <c r="K2464" s="345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4"/>
      <c r="K2465" s="314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1319400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5" t="str">
        <f>J2430</f>
        <v>NOVI / CONDRO</v>
      </c>
      <c r="K2468" s="316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5">
        <f>J2431</f>
        <v>0</v>
      </c>
      <c r="K2469" s="316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23030022</v>
      </c>
      <c r="F2472" s="204"/>
      <c r="G2472" s="205" t="s">
        <v>2</v>
      </c>
      <c r="H2472" s="317" t="str">
        <f>H2434</f>
        <v>CV DWI JAYA</v>
      </c>
      <c r="I2472" s="317"/>
      <c r="J2472" s="317"/>
      <c r="K2472" s="318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1" t="s">
        <v>3</v>
      </c>
      <c r="G2473" s="211"/>
      <c r="H2473" s="319"/>
      <c r="I2473" s="319"/>
      <c r="J2473" s="319"/>
      <c r="K2473" s="320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2">
        <f>D2436</f>
        <v>45002</v>
      </c>
      <c r="E2474" s="323"/>
      <c r="F2474" s="321"/>
      <c r="G2474" s="212"/>
      <c r="H2474" s="324" t="str">
        <f>H2436</f>
        <v/>
      </c>
      <c r="I2474" s="324"/>
      <c r="J2474" s="324"/>
      <c r="K2474" s="325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1"/>
      <c r="G2475" s="212"/>
      <c r="H2475" s="326" t="str">
        <f>H2437</f>
        <v>YOGYAKARTA</v>
      </c>
      <c r="I2475" s="326"/>
      <c r="J2475" s="326"/>
      <c r="K2475" s="327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1232</v>
      </c>
      <c r="E2476" s="203"/>
      <c r="F2476" s="214"/>
      <c r="G2476" s="215"/>
      <c r="H2476" s="328"/>
      <c r="I2476" s="328"/>
      <c r="J2476" s="328"/>
      <c r="K2476" s="329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5</v>
      </c>
      <c r="C2480" s="296" t="str">
        <f t="shared" si="1381"/>
        <v>LSN</v>
      </c>
      <c r="D2480" s="297" t="str">
        <f t="shared" si="1381"/>
        <v/>
      </c>
      <c r="E2480" s="298" t="str">
        <f t="shared" si="1381"/>
        <v>STAND PEN SPIRAL KENKO STP-300SG</v>
      </c>
      <c r="F2480" s="239"/>
      <c r="G2480" s="240"/>
      <c r="H2480" s="241">
        <f t="shared" ref="H2480:J2480" si="1382">H2442</f>
        <v>49200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221400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12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GEL PEN KENKO HI-TECH-H 0.28 MM HITAM</v>
      </c>
      <c r="F2481" s="239"/>
      <c r="G2481" s="240"/>
      <c r="H2481" s="241">
        <f t="shared" ref="H2481:J2481" si="1385">H2443</f>
        <v>39000</v>
      </c>
      <c r="I2481" s="242">
        <f t="shared" si="1385"/>
        <v>0.1</v>
      </c>
      <c r="J2481" s="242">
        <f t="shared" si="1385"/>
        <v>0</v>
      </c>
      <c r="K2481" s="243">
        <f t="shared" si="1383"/>
        <v>421200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10</v>
      </c>
      <c r="C2482" s="296" t="str">
        <f t="shared" si="1386"/>
        <v>LSN</v>
      </c>
      <c r="D2482" s="297" t="str">
        <f t="shared" si="1386"/>
        <v/>
      </c>
      <c r="E2482" s="298" t="str">
        <f t="shared" si="1386"/>
        <v>CORRECTION FLUID KENKO KE-01</v>
      </c>
      <c r="F2482" s="239"/>
      <c r="G2482" s="240"/>
      <c r="H2482" s="241">
        <f t="shared" ref="H2482:J2482" si="1387">H2444</f>
        <v>54300</v>
      </c>
      <c r="I2482" s="242">
        <f t="shared" si="1387"/>
        <v>0.1</v>
      </c>
      <c r="J2482" s="242">
        <f t="shared" si="1387"/>
        <v>0</v>
      </c>
      <c r="K2482" s="243">
        <f t="shared" si="1383"/>
        <v>488700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5</v>
      </c>
      <c r="C2483" s="296" t="str">
        <f t="shared" si="1388"/>
        <v>LSN</v>
      </c>
      <c r="D2483" s="297" t="str">
        <f t="shared" si="1388"/>
        <v/>
      </c>
      <c r="E2483" s="298" t="str">
        <f t="shared" si="1388"/>
        <v>PENSIL KENKO 2B-6800 PLATINUM</v>
      </c>
      <c r="F2483" s="239"/>
      <c r="G2483" s="240"/>
      <c r="H2483" s="241">
        <f t="shared" ref="H2483:J2483" si="1389">H2445</f>
        <v>8800</v>
      </c>
      <c r="I2483" s="242">
        <f t="shared" si="1389"/>
        <v>0.1</v>
      </c>
      <c r="J2483" s="242">
        <f t="shared" si="1389"/>
        <v>0</v>
      </c>
      <c r="K2483" s="243">
        <f t="shared" si="1383"/>
        <v>39600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5</v>
      </c>
      <c r="C2484" s="296" t="str">
        <f t="shared" si="1390"/>
        <v>LSN</v>
      </c>
      <c r="D2484" s="297" t="str">
        <f t="shared" si="1390"/>
        <v/>
      </c>
      <c r="E2484" s="298" t="str">
        <f t="shared" si="1390"/>
        <v>PUSH PIN KENKO PN-30 WARNA</v>
      </c>
      <c r="F2484" s="239"/>
      <c r="G2484" s="240"/>
      <c r="H2484" s="241">
        <f t="shared" ref="H2484:J2484" si="1391">H2446</f>
        <v>33000</v>
      </c>
      <c r="I2484" s="242">
        <f t="shared" si="1391"/>
        <v>0.1</v>
      </c>
      <c r="J2484" s="242">
        <f t="shared" si="1391"/>
        <v>0</v>
      </c>
      <c r="K2484" s="243">
        <f t="shared" si="1383"/>
        <v>148500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0"/>
      <c r="K2497" s="309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6">
        <f>SUM(K2480:K2495)</f>
        <v>1319400</v>
      </c>
      <c r="K2498" s="307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8"/>
      <c r="K2499" s="308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09"/>
      <c r="K2501" s="309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0">
        <f>((J2498/1.11)+(K2500/1.11))*11%</f>
        <v>130751.35135135133</v>
      </c>
      <c r="K2502" s="311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09"/>
      <c r="K2503" s="309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1319400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2" t="str">
        <f>J2468</f>
        <v>NOVI / CONDRO</v>
      </c>
      <c r="K2506" s="313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2">
        <f>J2469</f>
        <v>0</v>
      </c>
      <c r="K2507" s="313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23030023</v>
      </c>
      <c r="G2510" s="11" t="s">
        <v>2</v>
      </c>
      <c r="H2510" s="359" t="s">
        <v>126</v>
      </c>
      <c r="I2510" s="359"/>
      <c r="J2510" s="359"/>
      <c r="K2510" s="360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3" t="s">
        <v>3</v>
      </c>
      <c r="G2511" s="17"/>
      <c r="H2511" s="361"/>
      <c r="I2511" s="361"/>
      <c r="J2511" s="361"/>
      <c r="K2511" s="362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4">
        <v>45003</v>
      </c>
      <c r="E2512" s="365"/>
      <c r="F2512" s="363"/>
      <c r="G2512" s="18"/>
      <c r="H2512" s="366" t="s">
        <v>127</v>
      </c>
      <c r="I2512" s="366"/>
      <c r="J2512" s="366"/>
      <c r="K2512" s="36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3"/>
      <c r="G2513" s="18"/>
      <c r="H2513" s="368" t="s">
        <v>32</v>
      </c>
      <c r="I2513" s="368"/>
      <c r="J2513" s="368"/>
      <c r="K2513" s="36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128</v>
      </c>
      <c r="E2514" s="9"/>
      <c r="F2514" s="21"/>
      <c r="G2514" s="22"/>
      <c r="H2514" s="370"/>
      <c r="I2514" s="370"/>
      <c r="J2514" s="370"/>
      <c r="K2514" s="37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60</v>
      </c>
      <c r="C2518" s="46" t="s">
        <v>34</v>
      </c>
      <c r="D2518" s="94">
        <v>1</v>
      </c>
      <c r="E2518" s="114" t="s">
        <v>49</v>
      </c>
      <c r="F2518" s="48"/>
      <c r="G2518" s="49"/>
      <c r="H2518" s="50">
        <v>64800</v>
      </c>
      <c r="I2518" s="51">
        <v>0.13</v>
      </c>
      <c r="J2518" s="51"/>
      <c r="K2518" s="52">
        <f t="shared" ref="K2518:K2533" si="1414">(B2518*H2518-((B2518*H2518)*I2518))-((B2518*H2518-((B2518*H2518)*I2518))*J2518)</f>
        <v>3382560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6"/>
      <c r="K2535" s="347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8">
        <f>SUM(K2518:K2533)</f>
        <v>3382560</v>
      </c>
      <c r="K2536" s="349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0"/>
      <c r="K2537" s="350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7"/>
      <c r="K2539" s="347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1">
        <f>((J2536/1.11)+(K2538/1.11))*11%</f>
        <v>335208.64864864864</v>
      </c>
      <c r="K2540" s="352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7"/>
      <c r="K2541" s="347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3382560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3" t="s">
        <v>36</v>
      </c>
      <c r="K2544" s="354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3"/>
      <c r="K2545" s="354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23030023</v>
      </c>
      <c r="F2548" s="127"/>
      <c r="G2548" s="128" t="s">
        <v>2</v>
      </c>
      <c r="H2548" s="355" t="str">
        <f>H2510</f>
        <v>SANTOSO BUDIONO</v>
      </c>
      <c r="I2548" s="355"/>
      <c r="J2548" s="355"/>
      <c r="K2548" s="356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1" t="s">
        <v>3</v>
      </c>
      <c r="G2549" s="134"/>
      <c r="H2549" s="357"/>
      <c r="I2549" s="357"/>
      <c r="J2549" s="357"/>
      <c r="K2549" s="358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2">
        <f>D2512</f>
        <v>45003</v>
      </c>
      <c r="E2550" s="333"/>
      <c r="F2550" s="331"/>
      <c r="G2550" s="135"/>
      <c r="H2550" s="334" t="str">
        <f>H2512</f>
        <v>(  ARMADA  )</v>
      </c>
      <c r="I2550" s="334"/>
      <c r="J2550" s="334"/>
      <c r="K2550" s="335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1"/>
      <c r="G2551" s="135"/>
      <c r="H2551" s="336" t="str">
        <f>H2513</f>
        <v>PURWOKERTO</v>
      </c>
      <c r="I2551" s="336"/>
      <c r="J2551" s="336"/>
      <c r="K2551" s="337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1318</v>
      </c>
      <c r="E2552" s="126"/>
      <c r="F2552" s="137"/>
      <c r="G2552" s="138"/>
      <c r="H2552" s="338"/>
      <c r="I2552" s="338"/>
      <c r="J2552" s="338"/>
      <c r="K2552" s="339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60</v>
      </c>
      <c r="C2556" s="291" t="str">
        <f t="shared" si="1415"/>
        <v>LSN</v>
      </c>
      <c r="D2556" s="292">
        <f t="shared" si="1415"/>
        <v>1</v>
      </c>
      <c r="E2556" s="293" t="str">
        <f t="shared" si="1415"/>
        <v>ISI CUTTER 18 MM KENKO L-150 (BESAR)</v>
      </c>
      <c r="F2556" s="162"/>
      <c r="G2556" s="163"/>
      <c r="H2556" s="164">
        <f t="shared" ref="H2556:J2556" si="1416">H2518</f>
        <v>64800</v>
      </c>
      <c r="I2556" s="165">
        <f t="shared" si="1416"/>
        <v>0.13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3382560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0"/>
      <c r="K2573" s="314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1">
        <f>SUM(K2556:K2571)</f>
        <v>3382560</v>
      </c>
      <c r="K2574" s="342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3"/>
      <c r="K2575" s="343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4"/>
      <c r="K2577" s="314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4">
        <f>((J2574/1.11)+(K2576/1.11))*11%</f>
        <v>335208.64864864864</v>
      </c>
      <c r="K2578" s="345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4"/>
      <c r="K2579" s="314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3382560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5" t="str">
        <f>J2544</f>
        <v>NOVI / CONDRO</v>
      </c>
      <c r="K2582" s="316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5">
        <f>J2545</f>
        <v>0</v>
      </c>
      <c r="K2583" s="316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23030023</v>
      </c>
      <c r="F2586" s="204"/>
      <c r="G2586" s="205" t="s">
        <v>2</v>
      </c>
      <c r="H2586" s="317" t="str">
        <f>H2548</f>
        <v>SANTOSO BUDIONO</v>
      </c>
      <c r="I2586" s="317"/>
      <c r="J2586" s="317"/>
      <c r="K2586" s="318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1" t="s">
        <v>3</v>
      </c>
      <c r="G2587" s="211"/>
      <c r="H2587" s="319"/>
      <c r="I2587" s="319"/>
      <c r="J2587" s="319"/>
      <c r="K2587" s="320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2">
        <f>D2550</f>
        <v>45003</v>
      </c>
      <c r="E2588" s="323"/>
      <c r="F2588" s="321"/>
      <c r="G2588" s="212"/>
      <c r="H2588" s="324" t="str">
        <f>H2550</f>
        <v>(  ARMADA  )</v>
      </c>
      <c r="I2588" s="324"/>
      <c r="J2588" s="324"/>
      <c r="K2588" s="325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1"/>
      <c r="G2589" s="212"/>
      <c r="H2589" s="326" t="str">
        <f>H2551</f>
        <v>PURWOKERTO</v>
      </c>
      <c r="I2589" s="326"/>
      <c r="J2589" s="326"/>
      <c r="K2589" s="327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1318</v>
      </c>
      <c r="E2590" s="203"/>
      <c r="F2590" s="214"/>
      <c r="G2590" s="215"/>
      <c r="H2590" s="328"/>
      <c r="I2590" s="328"/>
      <c r="J2590" s="328"/>
      <c r="K2590" s="329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60</v>
      </c>
      <c r="C2594" s="296" t="str">
        <f t="shared" si="1448"/>
        <v>LSN</v>
      </c>
      <c r="D2594" s="297">
        <f t="shared" si="1448"/>
        <v>1</v>
      </c>
      <c r="E2594" s="298" t="str">
        <f t="shared" si="1448"/>
        <v>ISI CUTTER 18 MM KENKO L-150 (BESAR)</v>
      </c>
      <c r="F2594" s="239"/>
      <c r="G2594" s="240"/>
      <c r="H2594" s="241">
        <f t="shared" ref="H2594:J2594" si="1449">H2556</f>
        <v>64800</v>
      </c>
      <c r="I2594" s="242">
        <f t="shared" si="1449"/>
        <v>0.13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3382560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0"/>
      <c r="K2611" s="309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6">
        <f>SUM(K2594:K2609)</f>
        <v>3382560</v>
      </c>
      <c r="K2612" s="307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8"/>
      <c r="K2613" s="308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09"/>
      <c r="K2615" s="309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0">
        <f>((J2612/1.11)+(K2614/1.11))*11%</f>
        <v>335208.64864864864</v>
      </c>
      <c r="K2616" s="311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09"/>
      <c r="K2617" s="309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3382560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2" t="str">
        <f>J2582</f>
        <v>NOVI / CONDRO</v>
      </c>
      <c r="K2620" s="313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2">
        <f>J2583</f>
        <v>0</v>
      </c>
      <c r="K2621" s="313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23030024</v>
      </c>
      <c r="G2624" s="11" t="s">
        <v>2</v>
      </c>
      <c r="H2624" s="359" t="s">
        <v>30</v>
      </c>
      <c r="I2624" s="359"/>
      <c r="J2624" s="359"/>
      <c r="K2624" s="360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3" t="s">
        <v>3</v>
      </c>
      <c r="G2625" s="17"/>
      <c r="H2625" s="361"/>
      <c r="I2625" s="361"/>
      <c r="J2625" s="361"/>
      <c r="K2625" s="362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4">
        <v>45005</v>
      </c>
      <c r="E2626" s="365"/>
      <c r="F2626" s="363"/>
      <c r="G2626" s="18"/>
      <c r="H2626" s="366" t="s">
        <v>31</v>
      </c>
      <c r="I2626" s="366"/>
      <c r="J2626" s="366"/>
      <c r="K2626" s="36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3"/>
      <c r="G2627" s="18"/>
      <c r="H2627" s="368" t="s">
        <v>32</v>
      </c>
      <c r="I2627" s="368"/>
      <c r="J2627" s="368"/>
      <c r="K2627" s="36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129</v>
      </c>
      <c r="E2628" s="9"/>
      <c r="F2628" s="21"/>
      <c r="G2628" s="22"/>
      <c r="H2628" s="370"/>
      <c r="I2628" s="370"/>
      <c r="J2628" s="370"/>
      <c r="K2628" s="37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96</v>
      </c>
      <c r="C2632" s="46" t="s">
        <v>40</v>
      </c>
      <c r="D2632" s="94">
        <v>1</v>
      </c>
      <c r="E2632" s="114" t="s">
        <v>130</v>
      </c>
      <c r="F2632" s="48"/>
      <c r="G2632" s="49"/>
      <c r="H2632" s="50">
        <v>15000</v>
      </c>
      <c r="I2632" s="51">
        <v>0.13500000000000001</v>
      </c>
      <c r="J2632" s="51"/>
      <c r="K2632" s="52">
        <f t="shared" ref="K2632:K2647" si="1481">(B2632*H2632-((B2632*H2632)*I2632))-((B2632*H2632-((B2632*H2632)*I2632))*J2632)</f>
        <v>1245600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6"/>
      <c r="K2649" s="347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8">
        <f>SUM(K2632:K2647)</f>
        <v>1245600</v>
      </c>
      <c r="K2650" s="349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0"/>
      <c r="K2651" s="350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7"/>
      <c r="K2653" s="347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1">
        <f>((J2650/1.11)+(K2652/1.11))*11%</f>
        <v>123437.83783783784</v>
      </c>
      <c r="K2654" s="352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7"/>
      <c r="K2655" s="347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1245600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3" t="s">
        <v>36</v>
      </c>
      <c r="K2658" s="354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3"/>
      <c r="K2659" s="354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23030024</v>
      </c>
      <c r="F2662" s="127"/>
      <c r="G2662" s="128" t="s">
        <v>2</v>
      </c>
      <c r="H2662" s="355" t="str">
        <f>H2624</f>
        <v>CV PELITA JAYA</v>
      </c>
      <c r="I2662" s="355"/>
      <c r="J2662" s="355"/>
      <c r="K2662" s="356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1" t="s">
        <v>3</v>
      </c>
      <c r="G2663" s="134"/>
      <c r="H2663" s="357"/>
      <c r="I2663" s="357"/>
      <c r="J2663" s="357"/>
      <c r="K2663" s="358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2">
        <f>D2626</f>
        <v>45005</v>
      </c>
      <c r="E2664" s="333"/>
      <c r="F2664" s="331"/>
      <c r="G2664" s="135"/>
      <c r="H2664" s="334" t="str">
        <f>H2626</f>
        <v>(ANUGERAH SEJAHTERA)</v>
      </c>
      <c r="I2664" s="334"/>
      <c r="J2664" s="334"/>
      <c r="K2664" s="335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1"/>
      <c r="G2665" s="135"/>
      <c r="H2665" s="336" t="str">
        <f>H2627</f>
        <v>PURWOKERTO</v>
      </c>
      <c r="I2665" s="336"/>
      <c r="J2665" s="336"/>
      <c r="K2665" s="337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1324</v>
      </c>
      <c r="E2666" s="126"/>
      <c r="F2666" s="137"/>
      <c r="G2666" s="138"/>
      <c r="H2666" s="338"/>
      <c r="I2666" s="338"/>
      <c r="J2666" s="338"/>
      <c r="K2666" s="339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96</v>
      </c>
      <c r="C2670" s="291" t="str">
        <f t="shared" si="1482"/>
        <v>PCS</v>
      </c>
      <c r="D2670" s="292">
        <f t="shared" si="1482"/>
        <v>1</v>
      </c>
      <c r="E2670" s="293" t="str">
        <f t="shared" si="1482"/>
        <v>PUNCH KENKO NO. 30XL</v>
      </c>
      <c r="F2670" s="162"/>
      <c r="G2670" s="163"/>
      <c r="H2670" s="164">
        <f t="shared" ref="H2670:J2670" si="1483">H2632</f>
        <v>15000</v>
      </c>
      <c r="I2670" s="165">
        <f t="shared" si="1483"/>
        <v>0.13500000000000001</v>
      </c>
      <c r="J2670" s="165">
        <f t="shared" si="1483"/>
        <v>0</v>
      </c>
      <c r="K2670" s="166">
        <f t="shared" ref="K2670:K2685" si="1484">(B2670*H2670-((B2670*H2670)*I2670))-((B2670*H2670-((B2670*H2670)*I2670))*J2670)</f>
        <v>1245600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0"/>
      <c r="K2687" s="314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1">
        <f>SUM(K2670:K2685)</f>
        <v>1245600</v>
      </c>
      <c r="K2688" s="342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3"/>
      <c r="K2689" s="343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4"/>
      <c r="K2691" s="314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4">
        <f>((J2688/1.11)+(K2690/1.11))*11%</f>
        <v>123437.83783783784</v>
      </c>
      <c r="K2692" s="345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4"/>
      <c r="K2693" s="314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1245600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5" t="str">
        <f>J2658</f>
        <v>NOVI / CONDRO</v>
      </c>
      <c r="K2696" s="316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5">
        <f>J2659</f>
        <v>0</v>
      </c>
      <c r="K2697" s="316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23030024</v>
      </c>
      <c r="F2700" s="204"/>
      <c r="G2700" s="205" t="s">
        <v>2</v>
      </c>
      <c r="H2700" s="317" t="str">
        <f>H2662</f>
        <v>CV PELITA JAYA</v>
      </c>
      <c r="I2700" s="317"/>
      <c r="J2700" s="317"/>
      <c r="K2700" s="318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1" t="s">
        <v>3</v>
      </c>
      <c r="G2701" s="211"/>
      <c r="H2701" s="319"/>
      <c r="I2701" s="319"/>
      <c r="J2701" s="319"/>
      <c r="K2701" s="320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2">
        <f>D2664</f>
        <v>45005</v>
      </c>
      <c r="E2702" s="323"/>
      <c r="F2702" s="321"/>
      <c r="G2702" s="212"/>
      <c r="H2702" s="324" t="str">
        <f>H2664</f>
        <v>(ANUGERAH SEJAHTERA)</v>
      </c>
      <c r="I2702" s="324"/>
      <c r="J2702" s="324"/>
      <c r="K2702" s="325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1"/>
      <c r="G2703" s="212"/>
      <c r="H2703" s="326" t="str">
        <f>H2665</f>
        <v>PURWOKERTO</v>
      </c>
      <c r="I2703" s="326"/>
      <c r="J2703" s="326"/>
      <c r="K2703" s="327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1324</v>
      </c>
      <c r="E2704" s="203"/>
      <c r="F2704" s="214"/>
      <c r="G2704" s="215"/>
      <c r="H2704" s="328"/>
      <c r="I2704" s="328"/>
      <c r="J2704" s="328"/>
      <c r="K2704" s="329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96</v>
      </c>
      <c r="C2708" s="296" t="str">
        <f t="shared" si="1515"/>
        <v>PCS</v>
      </c>
      <c r="D2708" s="297">
        <f t="shared" si="1515"/>
        <v>1</v>
      </c>
      <c r="E2708" s="298" t="str">
        <f t="shared" si="1515"/>
        <v>PUNCH KENKO NO. 30XL</v>
      </c>
      <c r="F2708" s="239"/>
      <c r="G2708" s="240"/>
      <c r="H2708" s="241">
        <f t="shared" ref="H2708:J2708" si="1516">H2670</f>
        <v>15000</v>
      </c>
      <c r="I2708" s="242">
        <f t="shared" si="1516"/>
        <v>0.13500000000000001</v>
      </c>
      <c r="J2708" s="242">
        <f t="shared" si="1516"/>
        <v>0</v>
      </c>
      <c r="K2708" s="243">
        <f t="shared" ref="K2708:K2723" si="1517">(B2708*H2708-((B2708*H2708)*I2708))-((B2708*H2708-((B2708*H2708)*I2708))*J2708)</f>
        <v>1245600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0"/>
      <c r="K2725" s="309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6">
        <f>SUM(K2708:K2723)</f>
        <v>1245600</v>
      </c>
      <c r="K2726" s="307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8"/>
      <c r="K2727" s="308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09"/>
      <c r="K2729" s="309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0">
        <f>((J2726/1.11)+(K2728/1.11))*11%</f>
        <v>123437.83783783784</v>
      </c>
      <c r="K2730" s="311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09"/>
      <c r="K2731" s="309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1245600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2" t="str">
        <f>J2696</f>
        <v>NOVI / CONDRO</v>
      </c>
      <c r="K2734" s="313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2">
        <f>J2697</f>
        <v>0</v>
      </c>
      <c r="K2735" s="313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23030025</v>
      </c>
      <c r="G2738" s="11" t="s">
        <v>2</v>
      </c>
      <c r="H2738" s="359" t="s">
        <v>45</v>
      </c>
      <c r="I2738" s="359"/>
      <c r="J2738" s="359"/>
      <c r="K2738" s="360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3" t="s">
        <v>3</v>
      </c>
      <c r="G2739" s="17"/>
      <c r="H2739" s="361"/>
      <c r="I2739" s="361"/>
      <c r="J2739" s="361"/>
      <c r="K2739" s="362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4">
        <v>45006</v>
      </c>
      <c r="E2740" s="365"/>
      <c r="F2740" s="363"/>
      <c r="G2740" s="18"/>
      <c r="H2740" s="366" t="s">
        <v>46</v>
      </c>
      <c r="I2740" s="366"/>
      <c r="J2740" s="366"/>
      <c r="K2740" s="36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3"/>
      <c r="G2741" s="18"/>
      <c r="H2741" s="368" t="s">
        <v>47</v>
      </c>
      <c r="I2741" s="368"/>
      <c r="J2741" s="368"/>
      <c r="K2741" s="36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131</v>
      </c>
      <c r="E2742" s="9"/>
      <c r="F2742" s="21"/>
      <c r="G2742" s="22"/>
      <c r="H2742" s="370"/>
      <c r="I2742" s="370"/>
      <c r="J2742" s="370"/>
      <c r="K2742" s="37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60</v>
      </c>
      <c r="C2746" s="46" t="s">
        <v>34</v>
      </c>
      <c r="D2746" s="94">
        <v>1</v>
      </c>
      <c r="E2746" s="114" t="s">
        <v>49</v>
      </c>
      <c r="F2746" s="48"/>
      <c r="G2746" s="49"/>
      <c r="H2746" s="50">
        <v>64800</v>
      </c>
      <c r="I2746" s="51">
        <v>0.125</v>
      </c>
      <c r="J2746" s="51"/>
      <c r="K2746" s="52">
        <f t="shared" ref="K2746:K2761" si="1548">(B2746*H2746-((B2746*H2746)*I2746))-((B2746*H2746-((B2746*H2746)*I2746))*J2746)</f>
        <v>3402000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6"/>
      <c r="K2763" s="347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8">
        <f>SUM(K2746:K2761)</f>
        <v>3402000</v>
      </c>
      <c r="K2764" s="349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0"/>
      <c r="K2765" s="350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7"/>
      <c r="K2767" s="347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1">
        <f>((J2764/1.11)+(K2766/1.11))*11%</f>
        <v>337135.13513513509</v>
      </c>
      <c r="K2768" s="352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7"/>
      <c r="K2769" s="347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3402000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3" t="s">
        <v>36</v>
      </c>
      <c r="K2772" s="354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3"/>
      <c r="K2773" s="354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23030025</v>
      </c>
      <c r="F2776" s="127"/>
      <c r="G2776" s="128" t="s">
        <v>2</v>
      </c>
      <c r="H2776" s="355" t="str">
        <f>H2738</f>
        <v>LILY JULIAWATI</v>
      </c>
      <c r="I2776" s="355"/>
      <c r="J2776" s="355"/>
      <c r="K2776" s="356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1" t="s">
        <v>3</v>
      </c>
      <c r="G2777" s="134"/>
      <c r="H2777" s="357"/>
      <c r="I2777" s="357"/>
      <c r="J2777" s="357"/>
      <c r="K2777" s="358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2">
        <f>D2740</f>
        <v>45006</v>
      </c>
      <c r="E2778" s="333"/>
      <c r="F2778" s="331"/>
      <c r="G2778" s="135"/>
      <c r="H2778" s="334" t="str">
        <f>H2740</f>
        <v>(REJO AGUNG)</v>
      </c>
      <c r="I2778" s="334"/>
      <c r="J2778" s="334"/>
      <c r="K2778" s="335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1"/>
      <c r="G2779" s="135"/>
      <c r="H2779" s="336" t="str">
        <f>H2741</f>
        <v>JOMBANG</v>
      </c>
      <c r="I2779" s="336"/>
      <c r="J2779" s="336"/>
      <c r="K2779" s="337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G 1330</v>
      </c>
      <c r="E2780" s="126"/>
      <c r="F2780" s="137"/>
      <c r="G2780" s="138"/>
      <c r="H2780" s="338"/>
      <c r="I2780" s="338"/>
      <c r="J2780" s="338"/>
      <c r="K2780" s="339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60</v>
      </c>
      <c r="C2784" s="291" t="str">
        <f t="shared" si="1549"/>
        <v>LSN</v>
      </c>
      <c r="D2784" s="292">
        <f t="shared" si="1549"/>
        <v>1</v>
      </c>
      <c r="E2784" s="293" t="str">
        <f t="shared" si="1549"/>
        <v>ISI CUTTER 18 MM KENKO L-150 (BESAR)</v>
      </c>
      <c r="F2784" s="162"/>
      <c r="G2784" s="163"/>
      <c r="H2784" s="164">
        <f t="shared" ref="H2784:J2784" si="1550">H2746</f>
        <v>64800</v>
      </c>
      <c r="I2784" s="165">
        <f t="shared" si="1550"/>
        <v>0.125</v>
      </c>
      <c r="J2784" s="165">
        <f t="shared" si="1550"/>
        <v>0</v>
      </c>
      <c r="K2784" s="166">
        <f t="shared" ref="K2784:K2799" si="1551">(B2784*H2784-((B2784*H2784)*I2784))-((B2784*H2784-((B2784*H2784)*I2784))*J2784)</f>
        <v>3402000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0"/>
      <c r="K2801" s="314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1">
        <f>SUM(K2784:K2799)</f>
        <v>3402000</v>
      </c>
      <c r="K2802" s="342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3"/>
      <c r="K2803" s="343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4"/>
      <c r="K2805" s="314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4">
        <f>((J2802/1.11)+(K2804/1.11))*11%</f>
        <v>337135.13513513509</v>
      </c>
      <c r="K2806" s="345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4"/>
      <c r="K2807" s="314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3402000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5" t="str">
        <f>J2772</f>
        <v>NOVI / CONDRO</v>
      </c>
      <c r="K2810" s="316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5">
        <f>J2773</f>
        <v>0</v>
      </c>
      <c r="K2811" s="316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23030025</v>
      </c>
      <c r="F2814" s="204"/>
      <c r="G2814" s="205" t="s">
        <v>2</v>
      </c>
      <c r="H2814" s="317" t="str">
        <f>H2776</f>
        <v>LILY JULIAWATI</v>
      </c>
      <c r="I2814" s="317"/>
      <c r="J2814" s="317"/>
      <c r="K2814" s="318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1" t="s">
        <v>3</v>
      </c>
      <c r="G2815" s="211"/>
      <c r="H2815" s="319"/>
      <c r="I2815" s="319"/>
      <c r="J2815" s="319"/>
      <c r="K2815" s="320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2">
        <f>D2778</f>
        <v>45006</v>
      </c>
      <c r="E2816" s="323"/>
      <c r="F2816" s="321"/>
      <c r="G2816" s="212"/>
      <c r="H2816" s="324" t="str">
        <f>H2778</f>
        <v>(REJO AGUNG)</v>
      </c>
      <c r="I2816" s="324"/>
      <c r="J2816" s="324"/>
      <c r="K2816" s="325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1"/>
      <c r="G2817" s="212"/>
      <c r="H2817" s="326" t="str">
        <f>H2779</f>
        <v>JOMBANG</v>
      </c>
      <c r="I2817" s="326"/>
      <c r="J2817" s="326"/>
      <c r="K2817" s="327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G 1330</v>
      </c>
      <c r="E2818" s="203"/>
      <c r="F2818" s="214"/>
      <c r="G2818" s="215"/>
      <c r="H2818" s="328"/>
      <c r="I2818" s="328"/>
      <c r="J2818" s="328"/>
      <c r="K2818" s="329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60</v>
      </c>
      <c r="C2822" s="296" t="str">
        <f t="shared" si="1582"/>
        <v>LSN</v>
      </c>
      <c r="D2822" s="297">
        <f t="shared" si="1582"/>
        <v>1</v>
      </c>
      <c r="E2822" s="298" t="str">
        <f t="shared" si="1582"/>
        <v>ISI CUTTER 18 MM KENKO L-150 (BESAR)</v>
      </c>
      <c r="F2822" s="239"/>
      <c r="G2822" s="240"/>
      <c r="H2822" s="241">
        <f t="shared" ref="H2822:J2822" si="1583">H2784</f>
        <v>64800</v>
      </c>
      <c r="I2822" s="242">
        <f t="shared" si="1583"/>
        <v>0.125</v>
      </c>
      <c r="J2822" s="242">
        <f t="shared" si="1583"/>
        <v>0</v>
      </c>
      <c r="K2822" s="243">
        <f t="shared" ref="K2822:K2837" si="1584">(B2822*H2822-((B2822*H2822)*I2822))-((B2822*H2822-((B2822*H2822)*I2822))*J2822)</f>
        <v>3402000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0"/>
      <c r="K2839" s="309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6">
        <f>SUM(K2822:K2837)</f>
        <v>3402000</v>
      </c>
      <c r="K2840" s="307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8"/>
      <c r="K2841" s="308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09"/>
      <c r="K2843" s="309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0">
        <f>((J2840/1.11)+(K2842/1.11))*11%</f>
        <v>337135.13513513509</v>
      </c>
      <c r="K2844" s="311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09"/>
      <c r="K2845" s="309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3402000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2" t="str">
        <f>J2810</f>
        <v>NOVI / CONDRO</v>
      </c>
      <c r="K2848" s="313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2">
        <f>J2811</f>
        <v>0</v>
      </c>
      <c r="K2849" s="313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23030026</v>
      </c>
      <c r="G2852" s="11" t="s">
        <v>2</v>
      </c>
      <c r="H2852" s="359" t="s">
        <v>134</v>
      </c>
      <c r="I2852" s="359"/>
      <c r="J2852" s="359"/>
      <c r="K2852" s="360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3" t="s">
        <v>3</v>
      </c>
      <c r="G2853" s="17"/>
      <c r="H2853" s="361"/>
      <c r="I2853" s="361"/>
      <c r="J2853" s="361"/>
      <c r="K2853" s="362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4">
        <v>45008</v>
      </c>
      <c r="E2854" s="365"/>
      <c r="F2854" s="363"/>
      <c r="G2854" s="18"/>
      <c r="H2854" s="366" t="s">
        <v>38</v>
      </c>
      <c r="I2854" s="366"/>
      <c r="J2854" s="366"/>
      <c r="K2854" s="36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3"/>
      <c r="G2855" s="18"/>
      <c r="H2855" s="368" t="s">
        <v>135</v>
      </c>
      <c r="I2855" s="368"/>
      <c r="J2855" s="368"/>
      <c r="K2855" s="36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136</v>
      </c>
      <c r="E2856" s="9"/>
      <c r="F2856" s="21"/>
      <c r="G2856" s="22"/>
      <c r="H2856" s="370"/>
      <c r="I2856" s="370"/>
      <c r="J2856" s="370"/>
      <c r="K2856" s="37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5</v>
      </c>
      <c r="C2860" s="46" t="s">
        <v>34</v>
      </c>
      <c r="D2860" s="94" t="s">
        <v>38</v>
      </c>
      <c r="E2860" s="114" t="s">
        <v>132</v>
      </c>
      <c r="F2860" s="48"/>
      <c r="G2860" s="49"/>
      <c r="H2860" s="50">
        <v>162000</v>
      </c>
      <c r="I2860" s="51">
        <v>0.1</v>
      </c>
      <c r="J2860" s="51"/>
      <c r="K2860" s="52">
        <f t="shared" ref="K2860:K2875" si="1615">(B2860*H2860-((B2860*H2860)*I2860))-((B2860*H2860-((B2860*H2860)*I2860))*J2860)</f>
        <v>729000</v>
      </c>
      <c r="L2860" s="36"/>
    </row>
    <row r="2861" spans="1:12" s="10" customFormat="1" ht="14.1" customHeight="1" x14ac:dyDescent="0.25">
      <c r="A2861" s="45">
        <v>2</v>
      </c>
      <c r="B2861" s="46">
        <v>2</v>
      </c>
      <c r="C2861" s="46" t="s">
        <v>42</v>
      </c>
      <c r="D2861" s="94" t="s">
        <v>38</v>
      </c>
      <c r="E2861" s="114" t="s">
        <v>133</v>
      </c>
      <c r="F2861" s="48"/>
      <c r="G2861" s="49"/>
      <c r="H2861" s="50">
        <v>120000</v>
      </c>
      <c r="I2861" s="51">
        <v>0.1</v>
      </c>
      <c r="J2861" s="51"/>
      <c r="K2861" s="52">
        <f t="shared" si="1615"/>
        <v>216000</v>
      </c>
      <c r="L2861" s="36"/>
    </row>
    <row r="2862" spans="1:12" s="10" customFormat="1" ht="14.1" customHeight="1" x14ac:dyDescent="0.25">
      <c r="A2862" s="45">
        <v>3</v>
      </c>
      <c r="B2862" s="46">
        <v>18</v>
      </c>
      <c r="C2862" s="46" t="s">
        <v>34</v>
      </c>
      <c r="D2862" s="94" t="s">
        <v>38</v>
      </c>
      <c r="E2862" s="114" t="s">
        <v>43</v>
      </c>
      <c r="F2862" s="48"/>
      <c r="G2862" s="49"/>
      <c r="H2862" s="50">
        <v>15000</v>
      </c>
      <c r="I2862" s="51">
        <v>0.1</v>
      </c>
      <c r="J2862" s="51"/>
      <c r="K2862" s="52">
        <f t="shared" si="1615"/>
        <v>243000</v>
      </c>
      <c r="L2862" s="36"/>
    </row>
    <row r="2863" spans="1:12" s="10" customFormat="1" ht="14.1" customHeight="1" x14ac:dyDescent="0.25">
      <c r="A2863" s="45">
        <v>4</v>
      </c>
      <c r="B2863" s="46">
        <v>8</v>
      </c>
      <c r="C2863" s="46" t="s">
        <v>34</v>
      </c>
      <c r="D2863" s="94" t="s">
        <v>38</v>
      </c>
      <c r="E2863" s="114" t="s">
        <v>91</v>
      </c>
      <c r="F2863" s="48"/>
      <c r="G2863" s="49"/>
      <c r="H2863" s="50">
        <v>35000</v>
      </c>
      <c r="I2863" s="51"/>
      <c r="J2863" s="51"/>
      <c r="K2863" s="52">
        <f t="shared" si="1615"/>
        <v>280000</v>
      </c>
      <c r="L2863" s="36"/>
    </row>
    <row r="2864" spans="1:12" s="10" customFormat="1" ht="14.1" customHeight="1" x14ac:dyDescent="0.25">
      <c r="A2864" s="45">
        <v>5</v>
      </c>
      <c r="B2864" s="46">
        <v>8</v>
      </c>
      <c r="C2864" s="46" t="s">
        <v>34</v>
      </c>
      <c r="D2864" s="94" t="s">
        <v>38</v>
      </c>
      <c r="E2864" s="114" t="s">
        <v>106</v>
      </c>
      <c r="F2864" s="48"/>
      <c r="G2864" s="49"/>
      <c r="H2864" s="50">
        <v>35000</v>
      </c>
      <c r="I2864" s="51"/>
      <c r="J2864" s="51"/>
      <c r="K2864" s="52">
        <f t="shared" si="1615"/>
        <v>280000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6"/>
      <c r="K2877" s="347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8">
        <f>SUM(K2860:K2875)</f>
        <v>1748000</v>
      </c>
      <c r="K2878" s="349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0"/>
      <c r="K2879" s="350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7"/>
      <c r="K2881" s="347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1">
        <f>((J2878/1.11)+(K2880/1.11))*11%</f>
        <v>173225.22522522521</v>
      </c>
      <c r="K2882" s="352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7"/>
      <c r="K2883" s="347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1748000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3" t="s">
        <v>36</v>
      </c>
      <c r="K2886" s="354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3"/>
      <c r="K2887" s="354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23030026</v>
      </c>
      <c r="F2890" s="127"/>
      <c r="G2890" s="128" t="s">
        <v>2</v>
      </c>
      <c r="H2890" s="355" t="str">
        <f>H2852</f>
        <v>CV GANESHA</v>
      </c>
      <c r="I2890" s="355"/>
      <c r="J2890" s="355"/>
      <c r="K2890" s="356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1" t="s">
        <v>3</v>
      </c>
      <c r="G2891" s="134"/>
      <c r="H2891" s="357"/>
      <c r="I2891" s="357"/>
      <c r="J2891" s="357"/>
      <c r="K2891" s="358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2">
        <f>D2854</f>
        <v>45008</v>
      </c>
      <c r="E2892" s="333"/>
      <c r="F2892" s="331"/>
      <c r="G2892" s="135"/>
      <c r="H2892" s="334" t="str">
        <f>H2854</f>
        <v/>
      </c>
      <c r="I2892" s="334"/>
      <c r="J2892" s="334"/>
      <c r="K2892" s="335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1"/>
      <c r="G2893" s="135"/>
      <c r="H2893" s="336" t="str">
        <f>H2855</f>
        <v>WONOSOBO</v>
      </c>
      <c r="I2893" s="336"/>
      <c r="J2893" s="336"/>
      <c r="K2893" s="337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1332</v>
      </c>
      <c r="E2894" s="126"/>
      <c r="F2894" s="137"/>
      <c r="G2894" s="138"/>
      <c r="H2894" s="338"/>
      <c r="I2894" s="338"/>
      <c r="J2894" s="338"/>
      <c r="K2894" s="339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5</v>
      </c>
      <c r="C2898" s="291" t="str">
        <f t="shared" si="1616"/>
        <v>LSN</v>
      </c>
      <c r="D2898" s="292" t="str">
        <f t="shared" si="1616"/>
        <v/>
      </c>
      <c r="E2898" s="293" t="str">
        <f t="shared" si="1616"/>
        <v>CUTTER 18 MM JOYKO L-500 + ISI (BESAR)</v>
      </c>
      <c r="F2898" s="162"/>
      <c r="G2898" s="163"/>
      <c r="H2898" s="164">
        <f t="shared" ref="H2898:J2898" si="1617">H2860</f>
        <v>162000</v>
      </c>
      <c r="I2898" s="165">
        <f t="shared" si="1617"/>
        <v>0.1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729000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2</v>
      </c>
      <c r="C2899" s="291" t="str">
        <f t="shared" si="1619"/>
        <v>GRS</v>
      </c>
      <c r="D2899" s="292" t="str">
        <f t="shared" si="1619"/>
        <v/>
      </c>
      <c r="E2899" s="293" t="str">
        <f t="shared" si="1619"/>
        <v>BINDER CLIP KENKO NO. 200</v>
      </c>
      <c r="F2899" s="162"/>
      <c r="G2899" s="163"/>
      <c r="H2899" s="164">
        <f t="shared" ref="H2899:J2899" si="1620">H2861</f>
        <v>120000</v>
      </c>
      <c r="I2899" s="165">
        <f t="shared" si="1620"/>
        <v>0.1</v>
      </c>
      <c r="J2899" s="165">
        <f t="shared" si="1620"/>
        <v>0</v>
      </c>
      <c r="K2899" s="166">
        <f t="shared" si="1618"/>
        <v>216000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18</v>
      </c>
      <c r="C2900" s="291" t="str">
        <f t="shared" si="1621"/>
        <v>LSN</v>
      </c>
      <c r="D2900" s="292" t="str">
        <f t="shared" si="1621"/>
        <v/>
      </c>
      <c r="E2900" s="293" t="str">
        <f t="shared" si="1621"/>
        <v>BINDER CLIP KENKO NO. 260</v>
      </c>
      <c r="F2900" s="162"/>
      <c r="G2900" s="163"/>
      <c r="H2900" s="164">
        <f t="shared" ref="H2900:J2900" si="1622">H2862</f>
        <v>15000</v>
      </c>
      <c r="I2900" s="165">
        <f t="shared" si="1622"/>
        <v>0.1</v>
      </c>
      <c r="J2900" s="165">
        <f t="shared" si="1622"/>
        <v>0</v>
      </c>
      <c r="K2900" s="166">
        <f t="shared" si="1618"/>
        <v>243000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8</v>
      </c>
      <c r="C2901" s="291" t="str">
        <f t="shared" si="1623"/>
        <v>LSN</v>
      </c>
      <c r="D2901" s="292" t="str">
        <f t="shared" si="1623"/>
        <v/>
      </c>
      <c r="E2901" s="293" t="str">
        <f t="shared" si="1623"/>
        <v>GEL PEN TIZO 1.0 MM TG-340 HITAM</v>
      </c>
      <c r="F2901" s="162"/>
      <c r="G2901" s="163"/>
      <c r="H2901" s="164">
        <f t="shared" ref="H2901:J2901" si="1624">H2863</f>
        <v>35000</v>
      </c>
      <c r="I2901" s="165">
        <f t="shared" si="1624"/>
        <v>0</v>
      </c>
      <c r="J2901" s="165">
        <f t="shared" si="1624"/>
        <v>0</v>
      </c>
      <c r="K2901" s="166">
        <f t="shared" si="1618"/>
        <v>280000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8</v>
      </c>
      <c r="C2902" s="291" t="str">
        <f t="shared" si="1625"/>
        <v>LSN</v>
      </c>
      <c r="D2902" s="292" t="str">
        <f t="shared" si="1625"/>
        <v/>
      </c>
      <c r="E2902" s="293" t="str">
        <f t="shared" si="1625"/>
        <v>GEL PEN TIZO 1.0 MM TG-340BI BIRU</v>
      </c>
      <c r="F2902" s="162"/>
      <c r="G2902" s="163"/>
      <c r="H2902" s="164">
        <f t="shared" ref="H2902:J2902" si="1626">H2864</f>
        <v>35000</v>
      </c>
      <c r="I2902" s="165">
        <f t="shared" si="1626"/>
        <v>0</v>
      </c>
      <c r="J2902" s="165">
        <f t="shared" si="1626"/>
        <v>0</v>
      </c>
      <c r="K2902" s="166">
        <f t="shared" si="1618"/>
        <v>280000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0"/>
      <c r="K2915" s="314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1">
        <f>SUM(K2898:K2913)</f>
        <v>1748000</v>
      </c>
      <c r="K2916" s="342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3"/>
      <c r="K2917" s="343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4"/>
      <c r="K2919" s="314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4">
        <f>((J2916/1.11)+(K2918/1.11))*11%</f>
        <v>173225.22522522521</v>
      </c>
      <c r="K2920" s="345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4"/>
      <c r="K2921" s="314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1748000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5" t="str">
        <f>J2886</f>
        <v>NOVI / CONDRO</v>
      </c>
      <c r="K2924" s="316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5">
        <f>J2887</f>
        <v>0</v>
      </c>
      <c r="K2925" s="316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23030026</v>
      </c>
      <c r="F2928" s="204"/>
      <c r="G2928" s="205" t="s">
        <v>2</v>
      </c>
      <c r="H2928" s="317" t="str">
        <f>H2890</f>
        <v>CV GANESHA</v>
      </c>
      <c r="I2928" s="317"/>
      <c r="J2928" s="317"/>
      <c r="K2928" s="318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1" t="s">
        <v>3</v>
      </c>
      <c r="G2929" s="211"/>
      <c r="H2929" s="319"/>
      <c r="I2929" s="319"/>
      <c r="J2929" s="319"/>
      <c r="K2929" s="320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2">
        <f>D2892</f>
        <v>45008</v>
      </c>
      <c r="E2930" s="323"/>
      <c r="F2930" s="321"/>
      <c r="G2930" s="212"/>
      <c r="H2930" s="324" t="str">
        <f>H2892</f>
        <v/>
      </c>
      <c r="I2930" s="324"/>
      <c r="J2930" s="324"/>
      <c r="K2930" s="325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1"/>
      <c r="G2931" s="212"/>
      <c r="H2931" s="326" t="str">
        <f>H2893</f>
        <v>WONOSOBO</v>
      </c>
      <c r="I2931" s="326"/>
      <c r="J2931" s="326"/>
      <c r="K2931" s="327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1332</v>
      </c>
      <c r="E2932" s="203"/>
      <c r="F2932" s="214"/>
      <c r="G2932" s="215"/>
      <c r="H2932" s="328"/>
      <c r="I2932" s="328"/>
      <c r="J2932" s="328"/>
      <c r="K2932" s="329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5</v>
      </c>
      <c r="C2936" s="296" t="str">
        <f t="shared" si="1649"/>
        <v>LSN</v>
      </c>
      <c r="D2936" s="297" t="str">
        <f t="shared" si="1649"/>
        <v/>
      </c>
      <c r="E2936" s="298" t="str">
        <f t="shared" si="1649"/>
        <v>CUTTER 18 MM JOYKO L-500 + ISI (BESAR)</v>
      </c>
      <c r="F2936" s="239"/>
      <c r="G2936" s="240"/>
      <c r="H2936" s="241">
        <f t="shared" ref="H2936:J2936" si="1650">H2898</f>
        <v>162000</v>
      </c>
      <c r="I2936" s="242">
        <f t="shared" si="1650"/>
        <v>0.1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729000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2</v>
      </c>
      <c r="C2937" s="296" t="str">
        <f t="shared" si="1652"/>
        <v>GRS</v>
      </c>
      <c r="D2937" s="297" t="str">
        <f t="shared" si="1652"/>
        <v/>
      </c>
      <c r="E2937" s="298" t="str">
        <f t="shared" si="1652"/>
        <v>BINDER CLIP KENKO NO. 200</v>
      </c>
      <c r="F2937" s="239"/>
      <c r="G2937" s="240"/>
      <c r="H2937" s="241">
        <f t="shared" ref="H2937:J2937" si="1653">H2899</f>
        <v>120000</v>
      </c>
      <c r="I2937" s="242">
        <f t="shared" si="1653"/>
        <v>0.1</v>
      </c>
      <c r="J2937" s="242">
        <f t="shared" si="1653"/>
        <v>0</v>
      </c>
      <c r="K2937" s="243">
        <f t="shared" si="1651"/>
        <v>216000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18</v>
      </c>
      <c r="C2938" s="296" t="str">
        <f t="shared" si="1654"/>
        <v>LSN</v>
      </c>
      <c r="D2938" s="297" t="str">
        <f t="shared" si="1654"/>
        <v/>
      </c>
      <c r="E2938" s="298" t="str">
        <f t="shared" si="1654"/>
        <v>BINDER CLIP KENKO NO. 260</v>
      </c>
      <c r="F2938" s="239"/>
      <c r="G2938" s="240"/>
      <c r="H2938" s="241">
        <f t="shared" ref="H2938:J2938" si="1655">H2900</f>
        <v>15000</v>
      </c>
      <c r="I2938" s="242">
        <f t="shared" si="1655"/>
        <v>0.1</v>
      </c>
      <c r="J2938" s="242">
        <f t="shared" si="1655"/>
        <v>0</v>
      </c>
      <c r="K2938" s="243">
        <f t="shared" si="1651"/>
        <v>243000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8</v>
      </c>
      <c r="C2939" s="296" t="str">
        <f t="shared" si="1656"/>
        <v>LSN</v>
      </c>
      <c r="D2939" s="297" t="str">
        <f t="shared" si="1656"/>
        <v/>
      </c>
      <c r="E2939" s="298" t="str">
        <f t="shared" si="1656"/>
        <v>GEL PEN TIZO 1.0 MM TG-340 HITAM</v>
      </c>
      <c r="F2939" s="239"/>
      <c r="G2939" s="240"/>
      <c r="H2939" s="241">
        <f t="shared" ref="H2939:J2939" si="1657">H2901</f>
        <v>35000</v>
      </c>
      <c r="I2939" s="242">
        <f t="shared" si="1657"/>
        <v>0</v>
      </c>
      <c r="J2939" s="242">
        <f t="shared" si="1657"/>
        <v>0</v>
      </c>
      <c r="K2939" s="243">
        <f t="shared" si="1651"/>
        <v>280000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8</v>
      </c>
      <c r="C2940" s="296" t="str">
        <f t="shared" si="1658"/>
        <v>LSN</v>
      </c>
      <c r="D2940" s="297" t="str">
        <f t="shared" si="1658"/>
        <v/>
      </c>
      <c r="E2940" s="298" t="str">
        <f t="shared" si="1658"/>
        <v>GEL PEN TIZO 1.0 MM TG-340BI BIRU</v>
      </c>
      <c r="F2940" s="239"/>
      <c r="G2940" s="240"/>
      <c r="H2940" s="241">
        <f t="shared" ref="H2940:J2940" si="1659">H2902</f>
        <v>35000</v>
      </c>
      <c r="I2940" s="242">
        <f t="shared" si="1659"/>
        <v>0</v>
      </c>
      <c r="J2940" s="242">
        <f t="shared" si="1659"/>
        <v>0</v>
      </c>
      <c r="K2940" s="243">
        <f t="shared" si="1651"/>
        <v>280000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0"/>
      <c r="K2953" s="309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6">
        <f>SUM(K2936:K2951)</f>
        <v>1748000</v>
      </c>
      <c r="K2954" s="307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8"/>
      <c r="K2955" s="308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09"/>
      <c r="K2957" s="309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0">
        <f>((J2954/1.11)+(K2956/1.11))*11%</f>
        <v>173225.22522522521</v>
      </c>
      <c r="K2958" s="311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09"/>
      <c r="K2959" s="309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1748000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2" t="str">
        <f>J2924</f>
        <v>NOVI / CONDRO</v>
      </c>
      <c r="K2962" s="313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2">
        <f>J2925</f>
        <v>0</v>
      </c>
      <c r="K2963" s="313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23030027</v>
      </c>
      <c r="G2966" s="11" t="s">
        <v>2</v>
      </c>
      <c r="H2966" s="359" t="s">
        <v>137</v>
      </c>
      <c r="I2966" s="359"/>
      <c r="J2966" s="359"/>
      <c r="K2966" s="360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3" t="s">
        <v>3</v>
      </c>
      <c r="G2967" s="17"/>
      <c r="H2967" s="361"/>
      <c r="I2967" s="361"/>
      <c r="J2967" s="361"/>
      <c r="K2967" s="362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4">
        <v>45008</v>
      </c>
      <c r="E2968" s="365"/>
      <c r="F2968" s="363"/>
      <c r="G2968" s="18"/>
      <c r="H2968" s="366" t="s">
        <v>38</v>
      </c>
      <c r="I2968" s="366"/>
      <c r="J2968" s="366"/>
      <c r="K2968" s="36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3"/>
      <c r="G2969" s="18"/>
      <c r="H2969" s="368" t="s">
        <v>119</v>
      </c>
      <c r="I2969" s="368"/>
      <c r="J2969" s="368"/>
      <c r="K2969" s="36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138</v>
      </c>
      <c r="E2970" s="9"/>
      <c r="F2970" s="21"/>
      <c r="G2970" s="22"/>
      <c r="H2970" s="370"/>
      <c r="I2970" s="370"/>
      <c r="J2970" s="370"/>
      <c r="K2970" s="37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36</v>
      </c>
      <c r="C2974" s="46" t="s">
        <v>34</v>
      </c>
      <c r="D2974" s="94" t="s">
        <v>38</v>
      </c>
      <c r="E2974" s="114" t="s">
        <v>139</v>
      </c>
      <c r="F2974" s="48"/>
      <c r="G2974" s="49"/>
      <c r="H2974" s="50">
        <v>12000</v>
      </c>
      <c r="I2974" s="51">
        <v>0.1</v>
      </c>
      <c r="J2974" s="51"/>
      <c r="K2974" s="52">
        <f t="shared" ref="K2974:K2989" si="1682">(B2974*H2974-((B2974*H2974)*I2974))-((B2974*H2974-((B2974*H2974)*I2974))*J2974)</f>
        <v>388800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6"/>
      <c r="K2991" s="347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8">
        <f>SUM(K2974:K2989)</f>
        <v>388800</v>
      </c>
      <c r="K2992" s="349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0"/>
      <c r="K2993" s="350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7"/>
      <c r="K2995" s="347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1">
        <f>((J2992/1.11)+(K2994/1.11))*11%</f>
        <v>38529.729729729726</v>
      </c>
      <c r="K2996" s="352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7"/>
      <c r="K2997" s="347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388800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3" t="s">
        <v>36</v>
      </c>
      <c r="K3000" s="354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3"/>
      <c r="K3001" s="354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23030027</v>
      </c>
      <c r="F3004" s="127"/>
      <c r="G3004" s="128" t="s">
        <v>2</v>
      </c>
      <c r="H3004" s="355" t="str">
        <f>H2966</f>
        <v>SINAR BHAKTI</v>
      </c>
      <c r="I3004" s="355"/>
      <c r="J3004" s="355"/>
      <c r="K3004" s="356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1" t="s">
        <v>3</v>
      </c>
      <c r="G3005" s="134"/>
      <c r="H3005" s="357"/>
      <c r="I3005" s="357"/>
      <c r="J3005" s="357"/>
      <c r="K3005" s="358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2">
        <f>D2968</f>
        <v>45008</v>
      </c>
      <c r="E3006" s="333"/>
      <c r="F3006" s="331"/>
      <c r="G3006" s="135"/>
      <c r="H3006" s="334" t="str">
        <f>H2968</f>
        <v/>
      </c>
      <c r="I3006" s="334"/>
      <c r="J3006" s="334"/>
      <c r="K3006" s="335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1"/>
      <c r="G3007" s="135"/>
      <c r="H3007" s="336" t="str">
        <f>H2969</f>
        <v>YOGYAKARTA</v>
      </c>
      <c r="I3007" s="336"/>
      <c r="J3007" s="336"/>
      <c r="K3007" s="337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G 1333</v>
      </c>
      <c r="E3008" s="126"/>
      <c r="F3008" s="137"/>
      <c r="G3008" s="138"/>
      <c r="H3008" s="338"/>
      <c r="I3008" s="338"/>
      <c r="J3008" s="338"/>
      <c r="K3008" s="339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36</v>
      </c>
      <c r="C3012" s="291" t="str">
        <f t="shared" si="1683"/>
        <v>LSN</v>
      </c>
      <c r="D3012" s="292" t="str">
        <f t="shared" si="1683"/>
        <v/>
      </c>
      <c r="E3012" s="293" t="str">
        <f t="shared" si="1683"/>
        <v>BALLPEN KENKO NK-7 / 7B HITAM</v>
      </c>
      <c r="F3012" s="162"/>
      <c r="G3012" s="163"/>
      <c r="H3012" s="164">
        <f t="shared" ref="H3012:J3012" si="1684">H2974</f>
        <v>12000</v>
      </c>
      <c r="I3012" s="165">
        <f t="shared" si="1684"/>
        <v>0.1</v>
      </c>
      <c r="J3012" s="165">
        <f t="shared" si="1684"/>
        <v>0</v>
      </c>
      <c r="K3012" s="166">
        <f t="shared" ref="K3012:K3027" si="1685">(B3012*H3012-((B3012*H3012)*I3012))-((B3012*H3012-((B3012*H3012)*I3012))*J3012)</f>
        <v>388800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0"/>
      <c r="K3029" s="314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1">
        <f>SUM(K3012:K3027)</f>
        <v>388800</v>
      </c>
      <c r="K3030" s="342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3"/>
      <c r="K3031" s="343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4"/>
      <c r="K3033" s="314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4">
        <f>((J3030/1.11)+(K3032/1.11))*11%</f>
        <v>38529.729729729726</v>
      </c>
      <c r="K3034" s="345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4"/>
      <c r="K3035" s="314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388800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5" t="str">
        <f>J3000</f>
        <v>NOVI / CONDRO</v>
      </c>
      <c r="K3038" s="316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5">
        <f>J3001</f>
        <v>0</v>
      </c>
      <c r="K3039" s="316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23030027</v>
      </c>
      <c r="F3042" s="204"/>
      <c r="G3042" s="205" t="s">
        <v>2</v>
      </c>
      <c r="H3042" s="317" t="str">
        <f>H3004</f>
        <v>SINAR BHAKTI</v>
      </c>
      <c r="I3042" s="317"/>
      <c r="J3042" s="317"/>
      <c r="K3042" s="318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1" t="s">
        <v>3</v>
      </c>
      <c r="G3043" s="211"/>
      <c r="H3043" s="319"/>
      <c r="I3043" s="319"/>
      <c r="J3043" s="319"/>
      <c r="K3043" s="320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2">
        <f>D3006</f>
        <v>45008</v>
      </c>
      <c r="E3044" s="323"/>
      <c r="F3044" s="321"/>
      <c r="G3044" s="212"/>
      <c r="H3044" s="324" t="str">
        <f>H3006</f>
        <v/>
      </c>
      <c r="I3044" s="324"/>
      <c r="J3044" s="324"/>
      <c r="K3044" s="325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1"/>
      <c r="G3045" s="212"/>
      <c r="H3045" s="326" t="str">
        <f>H3007</f>
        <v>YOGYAKARTA</v>
      </c>
      <c r="I3045" s="326"/>
      <c r="J3045" s="326"/>
      <c r="K3045" s="327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G 1333</v>
      </c>
      <c r="E3046" s="203"/>
      <c r="F3046" s="214"/>
      <c r="G3046" s="215"/>
      <c r="H3046" s="328"/>
      <c r="I3046" s="328"/>
      <c r="J3046" s="328"/>
      <c r="K3046" s="329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36</v>
      </c>
      <c r="C3050" s="296" t="str">
        <f t="shared" si="1716"/>
        <v>LSN</v>
      </c>
      <c r="D3050" s="297" t="str">
        <f t="shared" si="1716"/>
        <v/>
      </c>
      <c r="E3050" s="298" t="str">
        <f t="shared" si="1716"/>
        <v>BALLPEN KENKO NK-7 / 7B HITAM</v>
      </c>
      <c r="F3050" s="239"/>
      <c r="G3050" s="240"/>
      <c r="H3050" s="241">
        <f t="shared" ref="H3050:J3050" si="1717">H3012</f>
        <v>12000</v>
      </c>
      <c r="I3050" s="242">
        <f t="shared" si="1717"/>
        <v>0.1</v>
      </c>
      <c r="J3050" s="242">
        <f t="shared" si="1717"/>
        <v>0</v>
      </c>
      <c r="K3050" s="243">
        <f t="shared" ref="K3050:K3065" si="1718">(B3050*H3050-((B3050*H3050)*I3050))-((B3050*H3050-((B3050*H3050)*I3050))*J3050)</f>
        <v>388800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0"/>
      <c r="K3067" s="309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6">
        <f>SUM(K3050:K3065)</f>
        <v>388800</v>
      </c>
      <c r="K3068" s="307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8"/>
      <c r="K3069" s="308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09"/>
      <c r="K3071" s="309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0">
        <f>((J3068/1.11)+(K3070/1.11))*11%</f>
        <v>38529.729729729726</v>
      </c>
      <c r="K3072" s="311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09"/>
      <c r="K3073" s="309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388800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2" t="str">
        <f>J3038</f>
        <v>NOVI / CONDRO</v>
      </c>
      <c r="K3076" s="313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2">
        <f>J3039</f>
        <v>0</v>
      </c>
      <c r="K3077" s="313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23030028</v>
      </c>
      <c r="G3080" s="11" t="s">
        <v>2</v>
      </c>
      <c r="H3080" s="359" t="s">
        <v>45</v>
      </c>
      <c r="I3080" s="359"/>
      <c r="J3080" s="359"/>
      <c r="K3080" s="360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3" t="s">
        <v>3</v>
      </c>
      <c r="G3081" s="17"/>
      <c r="H3081" s="361"/>
      <c r="I3081" s="361"/>
      <c r="J3081" s="361"/>
      <c r="K3081" s="362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4">
        <v>45008</v>
      </c>
      <c r="E3082" s="365"/>
      <c r="F3082" s="363"/>
      <c r="G3082" s="18"/>
      <c r="H3082" s="366" t="s">
        <v>46</v>
      </c>
      <c r="I3082" s="366"/>
      <c r="J3082" s="366"/>
      <c r="K3082" s="36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3"/>
      <c r="G3083" s="18"/>
      <c r="H3083" s="368" t="s">
        <v>47</v>
      </c>
      <c r="I3083" s="368"/>
      <c r="J3083" s="368"/>
      <c r="K3083" s="36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150</v>
      </c>
      <c r="E3084" s="9"/>
      <c r="F3084" s="21"/>
      <c r="G3084" s="22"/>
      <c r="H3084" s="370"/>
      <c r="I3084" s="370"/>
      <c r="J3084" s="370"/>
      <c r="K3084" s="37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320</v>
      </c>
      <c r="C3088" s="46" t="s">
        <v>54</v>
      </c>
      <c r="D3088" s="94">
        <v>5</v>
      </c>
      <c r="E3088" s="114" t="s">
        <v>140</v>
      </c>
      <c r="F3088" s="48"/>
      <c r="G3088" s="49"/>
      <c r="H3088" s="50">
        <v>25200</v>
      </c>
      <c r="I3088" s="51">
        <v>0.125</v>
      </c>
      <c r="J3088" s="51"/>
      <c r="K3088" s="52">
        <f t="shared" ref="K3088:K3103" si="1749">(B3088*H3088-((B3088*H3088)*I3088))-((B3088*H3088-((B3088*H3088)*I3088))*J3088)</f>
        <v>7056000</v>
      </c>
      <c r="L3088" s="36"/>
    </row>
    <row r="3089" spans="1:12" s="10" customFormat="1" ht="14.1" customHeight="1" x14ac:dyDescent="0.25">
      <c r="A3089" s="45">
        <v>2</v>
      </c>
      <c r="B3089" s="46">
        <v>360</v>
      </c>
      <c r="C3089" s="46" t="s">
        <v>54</v>
      </c>
      <c r="D3089" s="94">
        <v>10</v>
      </c>
      <c r="E3089" s="114" t="s">
        <v>141</v>
      </c>
      <c r="F3089" s="48"/>
      <c r="G3089" s="49"/>
      <c r="H3089" s="50">
        <v>58800</v>
      </c>
      <c r="I3089" s="51">
        <v>0.125</v>
      </c>
      <c r="J3089" s="51"/>
      <c r="K3089" s="52">
        <f t="shared" si="1749"/>
        <v>18522000</v>
      </c>
      <c r="L3089" s="36"/>
    </row>
    <row r="3090" spans="1:12" s="10" customFormat="1" ht="14.1" customHeight="1" x14ac:dyDescent="0.25">
      <c r="A3090" s="45">
        <v>3</v>
      </c>
      <c r="B3090" s="46">
        <v>250</v>
      </c>
      <c r="C3090" s="46" t="s">
        <v>54</v>
      </c>
      <c r="D3090" s="94">
        <v>5</v>
      </c>
      <c r="E3090" s="114" t="s">
        <v>142</v>
      </c>
      <c r="F3090" s="48"/>
      <c r="G3090" s="49"/>
      <c r="H3090" s="50">
        <v>34100</v>
      </c>
      <c r="I3090" s="51">
        <v>0.125</v>
      </c>
      <c r="J3090" s="51"/>
      <c r="K3090" s="52">
        <f t="shared" si="1749"/>
        <v>7459375</v>
      </c>
      <c r="L3090" s="36"/>
    </row>
    <row r="3091" spans="1:12" s="10" customFormat="1" ht="14.1" customHeight="1" x14ac:dyDescent="0.25">
      <c r="A3091" s="45">
        <v>4</v>
      </c>
      <c r="B3091" s="46">
        <v>100</v>
      </c>
      <c r="C3091" s="46" t="s">
        <v>34</v>
      </c>
      <c r="D3091" s="94">
        <v>5</v>
      </c>
      <c r="E3091" s="114" t="s">
        <v>143</v>
      </c>
      <c r="F3091" s="48"/>
      <c r="G3091" s="49"/>
      <c r="H3091" s="50">
        <v>85200</v>
      </c>
      <c r="I3091" s="51">
        <v>0.125</v>
      </c>
      <c r="J3091" s="51"/>
      <c r="K3091" s="52">
        <f t="shared" si="1749"/>
        <v>7455000</v>
      </c>
      <c r="L3091" s="36"/>
    </row>
    <row r="3092" spans="1:12" s="10" customFormat="1" ht="14.1" customHeight="1" x14ac:dyDescent="0.25">
      <c r="A3092" s="45">
        <v>5</v>
      </c>
      <c r="B3092" s="46">
        <v>288</v>
      </c>
      <c r="C3092" s="46" t="s">
        <v>70</v>
      </c>
      <c r="D3092" s="94">
        <v>1</v>
      </c>
      <c r="E3092" s="114" t="s">
        <v>144</v>
      </c>
      <c r="F3092" s="48"/>
      <c r="G3092" s="49"/>
      <c r="H3092" s="50">
        <v>12000</v>
      </c>
      <c r="I3092" s="51">
        <v>0.125</v>
      </c>
      <c r="J3092" s="51"/>
      <c r="K3092" s="52">
        <f t="shared" si="1749"/>
        <v>3024000</v>
      </c>
      <c r="L3092" s="36"/>
    </row>
    <row r="3093" spans="1:12" s="10" customFormat="1" ht="14.1" customHeight="1" x14ac:dyDescent="0.25">
      <c r="A3093" s="45">
        <v>6</v>
      </c>
      <c r="B3093" s="46">
        <v>360</v>
      </c>
      <c r="C3093" s="46" t="s">
        <v>40</v>
      </c>
      <c r="D3093" s="94">
        <v>5</v>
      </c>
      <c r="E3093" s="114" t="s">
        <v>145</v>
      </c>
      <c r="F3093" s="48"/>
      <c r="G3093" s="49"/>
      <c r="H3093" s="50">
        <v>15800</v>
      </c>
      <c r="I3093" s="51">
        <v>0.125</v>
      </c>
      <c r="J3093" s="51"/>
      <c r="K3093" s="52">
        <f t="shared" si="1749"/>
        <v>4977000</v>
      </c>
      <c r="L3093" s="36"/>
    </row>
    <row r="3094" spans="1:12" s="10" customFormat="1" ht="14.1" customHeight="1" x14ac:dyDescent="0.25">
      <c r="A3094" s="45">
        <v>7</v>
      </c>
      <c r="B3094" s="46">
        <v>72</v>
      </c>
      <c r="C3094" s="46" t="s">
        <v>34</v>
      </c>
      <c r="D3094" s="94">
        <v>3</v>
      </c>
      <c r="E3094" s="114" t="s">
        <v>146</v>
      </c>
      <c r="F3094" s="48"/>
      <c r="G3094" s="49"/>
      <c r="H3094" s="50">
        <v>57600</v>
      </c>
      <c r="I3094" s="51">
        <v>0.125</v>
      </c>
      <c r="J3094" s="51"/>
      <c r="K3094" s="52">
        <f t="shared" si="1749"/>
        <v>3628800</v>
      </c>
      <c r="L3094" s="36"/>
    </row>
    <row r="3095" spans="1:12" s="10" customFormat="1" ht="14.1" customHeight="1" x14ac:dyDescent="0.25">
      <c r="A3095" s="45">
        <v>8</v>
      </c>
      <c r="B3095" s="46">
        <v>72</v>
      </c>
      <c r="C3095" s="46" t="s">
        <v>34</v>
      </c>
      <c r="D3095" s="94">
        <v>3</v>
      </c>
      <c r="E3095" s="115" t="s">
        <v>147</v>
      </c>
      <c r="F3095" s="48"/>
      <c r="G3095" s="49"/>
      <c r="H3095" s="50">
        <v>57600</v>
      </c>
      <c r="I3095" s="51">
        <v>0.125</v>
      </c>
      <c r="J3095" s="51"/>
      <c r="K3095" s="52">
        <f t="shared" si="1749"/>
        <v>3628800</v>
      </c>
      <c r="L3095" s="36"/>
    </row>
    <row r="3096" spans="1:12" s="10" customFormat="1" ht="14.1" customHeight="1" x14ac:dyDescent="0.25">
      <c r="A3096" s="45">
        <v>9</v>
      </c>
      <c r="B3096" s="46">
        <v>120</v>
      </c>
      <c r="C3096" s="46" t="s">
        <v>40</v>
      </c>
      <c r="D3096" s="94">
        <v>1</v>
      </c>
      <c r="E3096" s="114" t="s">
        <v>148</v>
      </c>
      <c r="F3096" s="48"/>
      <c r="G3096" s="49"/>
      <c r="H3096" s="50">
        <v>47000</v>
      </c>
      <c r="I3096" s="51">
        <v>0.125</v>
      </c>
      <c r="J3096" s="51"/>
      <c r="K3096" s="52">
        <f t="shared" si="1749"/>
        <v>4935000</v>
      </c>
      <c r="L3096" s="36"/>
    </row>
    <row r="3097" spans="1:12" s="10" customFormat="1" ht="14.1" customHeight="1" x14ac:dyDescent="0.25">
      <c r="A3097" s="45">
        <v>10</v>
      </c>
      <c r="B3097" s="46">
        <v>480</v>
      </c>
      <c r="C3097" s="46" t="s">
        <v>70</v>
      </c>
      <c r="D3097" s="94">
        <v>2</v>
      </c>
      <c r="E3097" s="114" t="s">
        <v>149</v>
      </c>
      <c r="F3097" s="48"/>
      <c r="G3097" s="49"/>
      <c r="H3097" s="50">
        <v>8800</v>
      </c>
      <c r="I3097" s="51">
        <v>0.125</v>
      </c>
      <c r="J3097" s="51"/>
      <c r="K3097" s="52">
        <f t="shared" si="1749"/>
        <v>3696000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6"/>
      <c r="K3105" s="347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8">
        <f>SUM(K3088:K3103)</f>
        <v>64381975</v>
      </c>
      <c r="K3106" s="349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0"/>
      <c r="K3107" s="350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7"/>
      <c r="K3109" s="347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1">
        <f>((J3106/1.11)+(K3108/1.11))*11%</f>
        <v>6380195.7207207205</v>
      </c>
      <c r="K3110" s="352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7"/>
      <c r="K3111" s="347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64381975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3" t="s">
        <v>36</v>
      </c>
      <c r="K3114" s="354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3"/>
      <c r="K3115" s="354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23030028</v>
      </c>
      <c r="F3118" s="127"/>
      <c r="G3118" s="128" t="s">
        <v>2</v>
      </c>
      <c r="H3118" s="355" t="str">
        <f>H3080</f>
        <v>LILY JULIAWATI</v>
      </c>
      <c r="I3118" s="355"/>
      <c r="J3118" s="355"/>
      <c r="K3118" s="356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1" t="s">
        <v>3</v>
      </c>
      <c r="G3119" s="134"/>
      <c r="H3119" s="357"/>
      <c r="I3119" s="357"/>
      <c r="J3119" s="357"/>
      <c r="K3119" s="358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2">
        <f>D3082</f>
        <v>45008</v>
      </c>
      <c r="E3120" s="333"/>
      <c r="F3120" s="331"/>
      <c r="G3120" s="135"/>
      <c r="H3120" s="334" t="str">
        <f>H3082</f>
        <v>(REJO AGUNG)</v>
      </c>
      <c r="I3120" s="334"/>
      <c r="J3120" s="334"/>
      <c r="K3120" s="335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1"/>
      <c r="G3121" s="135"/>
      <c r="H3121" s="336" t="str">
        <f>H3083</f>
        <v>JOMBANG</v>
      </c>
      <c r="I3121" s="336"/>
      <c r="J3121" s="336"/>
      <c r="K3121" s="337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G 1338</v>
      </c>
      <c r="E3122" s="126"/>
      <c r="F3122" s="137"/>
      <c r="G3122" s="138"/>
      <c r="H3122" s="338"/>
      <c r="I3122" s="338"/>
      <c r="J3122" s="338"/>
      <c r="K3122" s="339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320</v>
      </c>
      <c r="C3126" s="291" t="str">
        <f t="shared" si="1750"/>
        <v>BOX</v>
      </c>
      <c r="D3126" s="292">
        <f t="shared" si="1750"/>
        <v>5</v>
      </c>
      <c r="E3126" s="293" t="str">
        <f t="shared" si="1750"/>
        <v>LEM STICK JOYKO 8 GR GS-09 isi 12 pc</v>
      </c>
      <c r="F3126" s="162"/>
      <c r="G3126" s="163"/>
      <c r="H3126" s="164">
        <f t="shared" ref="H3126:J3126" si="1751">H3088</f>
        <v>25200</v>
      </c>
      <c r="I3126" s="165">
        <f t="shared" si="1751"/>
        <v>0.125</v>
      </c>
      <c r="J3126" s="165">
        <f t="shared" si="1751"/>
        <v>0</v>
      </c>
      <c r="K3126" s="166">
        <f t="shared" ref="K3126:K3141" si="1752">(B3126*H3126-((B3126*H3126)*I3126))-((B3126*H3126-((B3126*H3126)*I3126))*J3126)</f>
        <v>7056000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360</v>
      </c>
      <c r="C3127" s="291" t="str">
        <f t="shared" si="1753"/>
        <v>BOX</v>
      </c>
      <c r="D3127" s="292">
        <f t="shared" si="1753"/>
        <v>10</v>
      </c>
      <c r="E3127" s="293" t="str">
        <f t="shared" si="1753"/>
        <v>LEM STICK JOYKO 15 GR GS-104 TG (ANIMAL KINGDOM) isi 24 pc</v>
      </c>
      <c r="F3127" s="162"/>
      <c r="G3127" s="163"/>
      <c r="H3127" s="164">
        <f t="shared" ref="H3127:J3127" si="1754">H3089</f>
        <v>58800</v>
      </c>
      <c r="I3127" s="165">
        <f t="shared" si="1754"/>
        <v>0.125</v>
      </c>
      <c r="J3127" s="165">
        <f t="shared" si="1754"/>
        <v>0</v>
      </c>
      <c r="K3127" s="166">
        <f t="shared" si="1752"/>
        <v>18522000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250</v>
      </c>
      <c r="C3128" s="291" t="str">
        <f t="shared" si="1755"/>
        <v>BOX</v>
      </c>
      <c r="D3128" s="292">
        <f t="shared" si="1755"/>
        <v>5</v>
      </c>
      <c r="E3128" s="293" t="str">
        <f t="shared" si="1755"/>
        <v>STIP / PENGHAPUS JOYKO ER-B20BL HITAM</v>
      </c>
      <c r="F3128" s="162"/>
      <c r="G3128" s="163"/>
      <c r="H3128" s="164">
        <f t="shared" ref="H3128:J3128" si="1756">H3090</f>
        <v>34100</v>
      </c>
      <c r="I3128" s="165">
        <f t="shared" si="1756"/>
        <v>0.125</v>
      </c>
      <c r="J3128" s="165">
        <f t="shared" si="1756"/>
        <v>0</v>
      </c>
      <c r="K3128" s="166">
        <f t="shared" si="1752"/>
        <v>7459375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100</v>
      </c>
      <c r="C3129" s="291" t="str">
        <f t="shared" si="1757"/>
        <v>LSN</v>
      </c>
      <c r="D3129" s="292">
        <f t="shared" si="1757"/>
        <v>5</v>
      </c>
      <c r="E3129" s="293" t="str">
        <f t="shared" si="1757"/>
        <v>STAPLER JOYKO HD-10</v>
      </c>
      <c r="F3129" s="162"/>
      <c r="G3129" s="163"/>
      <c r="H3129" s="164">
        <f t="shared" ref="H3129:J3129" si="1758">H3091</f>
        <v>85200</v>
      </c>
      <c r="I3129" s="165">
        <f t="shared" si="1758"/>
        <v>0.125</v>
      </c>
      <c r="J3129" s="165">
        <f t="shared" si="1758"/>
        <v>0</v>
      </c>
      <c r="K3129" s="166">
        <f t="shared" si="1752"/>
        <v>7455000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288</v>
      </c>
      <c r="C3130" s="291" t="str">
        <f t="shared" si="1759"/>
        <v>SET</v>
      </c>
      <c r="D3130" s="292">
        <f t="shared" si="1759"/>
        <v>1</v>
      </c>
      <c r="E3130" s="293" t="str">
        <f t="shared" si="1759"/>
        <v>JANGKA (MATH SET) JOYKO MS-402</v>
      </c>
      <c r="F3130" s="162"/>
      <c r="G3130" s="163"/>
      <c r="H3130" s="164">
        <f t="shared" ref="H3130:J3130" si="1760">H3092</f>
        <v>12000</v>
      </c>
      <c r="I3130" s="165">
        <f t="shared" si="1760"/>
        <v>0.125</v>
      </c>
      <c r="J3130" s="165">
        <f t="shared" si="1760"/>
        <v>0</v>
      </c>
      <c r="K3130" s="166">
        <f t="shared" si="1752"/>
        <v>3024000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360</v>
      </c>
      <c r="C3131" s="291" t="str">
        <f t="shared" si="1761"/>
        <v>PCS</v>
      </c>
      <c r="D3131" s="292">
        <f t="shared" si="1761"/>
        <v>5</v>
      </c>
      <c r="E3131" s="293" t="str">
        <f t="shared" si="1761"/>
        <v>BINDER NOTE JOYKO A5 (CAMPUS/CLASSIC)</v>
      </c>
      <c r="F3131" s="162"/>
      <c r="G3131" s="163"/>
      <c r="H3131" s="164">
        <f t="shared" ref="H3131:J3131" si="1762">H3093</f>
        <v>15800</v>
      </c>
      <c r="I3131" s="165">
        <f t="shared" si="1762"/>
        <v>0.125</v>
      </c>
      <c r="J3131" s="165">
        <f t="shared" si="1762"/>
        <v>0</v>
      </c>
      <c r="K3131" s="166">
        <f t="shared" si="1752"/>
        <v>4977000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72</v>
      </c>
      <c r="C3132" s="291" t="str">
        <f t="shared" si="1763"/>
        <v>LSN</v>
      </c>
      <c r="D3132" s="292">
        <f t="shared" si="1763"/>
        <v>3</v>
      </c>
      <c r="E3132" s="293" t="str">
        <f t="shared" si="1763"/>
        <v>PENCIL CASE KENKO PC-0719 POLOS</v>
      </c>
      <c r="F3132" s="162"/>
      <c r="G3132" s="163"/>
      <c r="H3132" s="164">
        <f t="shared" ref="H3132:J3132" si="1764">H3094</f>
        <v>57600</v>
      </c>
      <c r="I3132" s="165">
        <f t="shared" si="1764"/>
        <v>0.125</v>
      </c>
      <c r="J3132" s="165">
        <f t="shared" si="1764"/>
        <v>0</v>
      </c>
      <c r="K3132" s="166">
        <f t="shared" si="1752"/>
        <v>3628800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72</v>
      </c>
      <c r="C3133" s="291" t="str">
        <f t="shared" si="1765"/>
        <v>LSN</v>
      </c>
      <c r="D3133" s="292">
        <f t="shared" si="1765"/>
        <v>3</v>
      </c>
      <c r="E3133" s="294" t="str">
        <f t="shared" si="1765"/>
        <v>PENCIL CASE KENKO PC-0719 FANCY</v>
      </c>
      <c r="F3133" s="162"/>
      <c r="G3133" s="163"/>
      <c r="H3133" s="164">
        <f t="shared" ref="H3133:J3133" si="1766">H3095</f>
        <v>57600</v>
      </c>
      <c r="I3133" s="165">
        <f t="shared" si="1766"/>
        <v>0.125</v>
      </c>
      <c r="J3133" s="165">
        <f t="shared" si="1766"/>
        <v>0</v>
      </c>
      <c r="K3133" s="166">
        <f t="shared" si="1752"/>
        <v>3628800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120</v>
      </c>
      <c r="C3134" s="291" t="str">
        <f t="shared" si="1767"/>
        <v>PCS</v>
      </c>
      <c r="D3134" s="292">
        <f t="shared" si="1767"/>
        <v>1</v>
      </c>
      <c r="E3134" s="293" t="str">
        <f t="shared" si="1767"/>
        <v>CALCULATOR JOYKO CC-8A</v>
      </c>
      <c r="F3134" s="162"/>
      <c r="G3134" s="163"/>
      <c r="H3134" s="164">
        <f t="shared" ref="H3134:J3134" si="1768">H3096</f>
        <v>47000</v>
      </c>
      <c r="I3134" s="165">
        <f t="shared" si="1768"/>
        <v>0.125</v>
      </c>
      <c r="J3134" s="165">
        <f t="shared" si="1768"/>
        <v>0</v>
      </c>
      <c r="K3134" s="166">
        <f t="shared" si="1752"/>
        <v>4935000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480</v>
      </c>
      <c r="C3135" s="291" t="str">
        <f t="shared" si="1769"/>
        <v>SET</v>
      </c>
      <c r="D3135" s="292">
        <f t="shared" si="1769"/>
        <v>2</v>
      </c>
      <c r="E3135" s="293" t="str">
        <f t="shared" si="1769"/>
        <v>KUAS SET JOYKO BR-1</v>
      </c>
      <c r="F3135" s="162"/>
      <c r="G3135" s="163"/>
      <c r="H3135" s="164">
        <f t="shared" ref="H3135:J3135" si="1770">H3097</f>
        <v>8800</v>
      </c>
      <c r="I3135" s="165">
        <f t="shared" si="1770"/>
        <v>0.125</v>
      </c>
      <c r="J3135" s="165">
        <f t="shared" si="1770"/>
        <v>0</v>
      </c>
      <c r="K3135" s="166">
        <f t="shared" si="1752"/>
        <v>3696000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0"/>
      <c r="K3143" s="314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1">
        <f>SUM(K3126:K3141)</f>
        <v>64381975</v>
      </c>
      <c r="K3144" s="342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3"/>
      <c r="K3145" s="343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4"/>
      <c r="K3147" s="314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4">
        <f>((J3144/1.11)+(K3146/1.11))*11%</f>
        <v>6380195.7207207205</v>
      </c>
      <c r="K3148" s="345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4"/>
      <c r="K3149" s="314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64381975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5" t="str">
        <f>J3114</f>
        <v>NOVI / CONDRO</v>
      </c>
      <c r="K3152" s="316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5">
        <f>J3115</f>
        <v>0</v>
      </c>
      <c r="K3153" s="316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23030028</v>
      </c>
      <c r="F3156" s="204"/>
      <c r="G3156" s="205" t="s">
        <v>2</v>
      </c>
      <c r="H3156" s="317" t="str">
        <f>H3118</f>
        <v>LILY JULIAWATI</v>
      </c>
      <c r="I3156" s="317"/>
      <c r="J3156" s="317"/>
      <c r="K3156" s="318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1" t="s">
        <v>3</v>
      </c>
      <c r="G3157" s="211"/>
      <c r="H3157" s="319"/>
      <c r="I3157" s="319"/>
      <c r="J3157" s="319"/>
      <c r="K3157" s="320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2">
        <f>D3120</f>
        <v>45008</v>
      </c>
      <c r="E3158" s="323"/>
      <c r="F3158" s="321"/>
      <c r="G3158" s="212"/>
      <c r="H3158" s="324" t="str">
        <f>H3120</f>
        <v>(REJO AGUNG)</v>
      </c>
      <c r="I3158" s="324"/>
      <c r="J3158" s="324"/>
      <c r="K3158" s="325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1"/>
      <c r="G3159" s="212"/>
      <c r="H3159" s="326" t="str">
        <f>H3121</f>
        <v>JOMBANG</v>
      </c>
      <c r="I3159" s="326"/>
      <c r="J3159" s="326"/>
      <c r="K3159" s="327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G 1338</v>
      </c>
      <c r="E3160" s="203"/>
      <c r="F3160" s="214"/>
      <c r="G3160" s="215"/>
      <c r="H3160" s="328"/>
      <c r="I3160" s="328"/>
      <c r="J3160" s="328"/>
      <c r="K3160" s="329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320</v>
      </c>
      <c r="C3164" s="296" t="str">
        <f t="shared" si="1783"/>
        <v>BOX</v>
      </c>
      <c r="D3164" s="297">
        <f t="shared" si="1783"/>
        <v>5</v>
      </c>
      <c r="E3164" s="298" t="str">
        <f t="shared" si="1783"/>
        <v>LEM STICK JOYKO 8 GR GS-09 isi 12 pc</v>
      </c>
      <c r="F3164" s="239"/>
      <c r="G3164" s="240"/>
      <c r="H3164" s="241">
        <f t="shared" ref="H3164:J3164" si="1784">H3126</f>
        <v>25200</v>
      </c>
      <c r="I3164" s="242">
        <f t="shared" si="1784"/>
        <v>0.125</v>
      </c>
      <c r="J3164" s="242">
        <f t="shared" si="1784"/>
        <v>0</v>
      </c>
      <c r="K3164" s="243">
        <f t="shared" ref="K3164:K3179" si="1785">(B3164*H3164-((B3164*H3164)*I3164))-((B3164*H3164-((B3164*H3164)*I3164))*J3164)</f>
        <v>7056000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360</v>
      </c>
      <c r="C3165" s="296" t="str">
        <f t="shared" si="1786"/>
        <v>BOX</v>
      </c>
      <c r="D3165" s="297">
        <f t="shared" si="1786"/>
        <v>10</v>
      </c>
      <c r="E3165" s="298" t="str">
        <f t="shared" si="1786"/>
        <v>LEM STICK JOYKO 15 GR GS-104 TG (ANIMAL KINGDOM) isi 24 pc</v>
      </c>
      <c r="F3165" s="239"/>
      <c r="G3165" s="240"/>
      <c r="H3165" s="241">
        <f t="shared" ref="H3165:J3165" si="1787">H3127</f>
        <v>58800</v>
      </c>
      <c r="I3165" s="242">
        <f t="shared" si="1787"/>
        <v>0.125</v>
      </c>
      <c r="J3165" s="242">
        <f t="shared" si="1787"/>
        <v>0</v>
      </c>
      <c r="K3165" s="243">
        <f t="shared" si="1785"/>
        <v>18522000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250</v>
      </c>
      <c r="C3166" s="296" t="str">
        <f t="shared" si="1788"/>
        <v>BOX</v>
      </c>
      <c r="D3166" s="297">
        <f t="shared" si="1788"/>
        <v>5</v>
      </c>
      <c r="E3166" s="298" t="str">
        <f t="shared" si="1788"/>
        <v>STIP / PENGHAPUS JOYKO ER-B20BL HITAM</v>
      </c>
      <c r="F3166" s="239"/>
      <c r="G3166" s="240"/>
      <c r="H3166" s="241">
        <f t="shared" ref="H3166:J3166" si="1789">H3128</f>
        <v>34100</v>
      </c>
      <c r="I3166" s="242">
        <f t="shared" si="1789"/>
        <v>0.125</v>
      </c>
      <c r="J3166" s="242">
        <f t="shared" si="1789"/>
        <v>0</v>
      </c>
      <c r="K3166" s="243">
        <f t="shared" si="1785"/>
        <v>7459375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100</v>
      </c>
      <c r="C3167" s="296" t="str">
        <f t="shared" si="1790"/>
        <v>LSN</v>
      </c>
      <c r="D3167" s="297">
        <f t="shared" si="1790"/>
        <v>5</v>
      </c>
      <c r="E3167" s="298" t="str">
        <f t="shared" si="1790"/>
        <v>STAPLER JOYKO HD-10</v>
      </c>
      <c r="F3167" s="239"/>
      <c r="G3167" s="240"/>
      <c r="H3167" s="241">
        <f t="shared" ref="H3167:J3167" si="1791">H3129</f>
        <v>85200</v>
      </c>
      <c r="I3167" s="242">
        <f t="shared" si="1791"/>
        <v>0.125</v>
      </c>
      <c r="J3167" s="242">
        <f t="shared" si="1791"/>
        <v>0</v>
      </c>
      <c r="K3167" s="243">
        <f t="shared" si="1785"/>
        <v>7455000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288</v>
      </c>
      <c r="C3168" s="296" t="str">
        <f t="shared" si="1792"/>
        <v>SET</v>
      </c>
      <c r="D3168" s="297">
        <f t="shared" si="1792"/>
        <v>1</v>
      </c>
      <c r="E3168" s="298" t="str">
        <f t="shared" si="1792"/>
        <v>JANGKA (MATH SET) JOYKO MS-402</v>
      </c>
      <c r="F3168" s="239"/>
      <c r="G3168" s="240"/>
      <c r="H3168" s="241">
        <f t="shared" ref="H3168:J3168" si="1793">H3130</f>
        <v>12000</v>
      </c>
      <c r="I3168" s="242">
        <f t="shared" si="1793"/>
        <v>0.125</v>
      </c>
      <c r="J3168" s="242">
        <f t="shared" si="1793"/>
        <v>0</v>
      </c>
      <c r="K3168" s="243">
        <f t="shared" si="1785"/>
        <v>3024000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360</v>
      </c>
      <c r="C3169" s="296" t="str">
        <f t="shared" si="1794"/>
        <v>PCS</v>
      </c>
      <c r="D3169" s="297">
        <f t="shared" si="1794"/>
        <v>5</v>
      </c>
      <c r="E3169" s="298" t="str">
        <f t="shared" si="1794"/>
        <v>BINDER NOTE JOYKO A5 (CAMPUS/CLASSIC)</v>
      </c>
      <c r="F3169" s="239"/>
      <c r="G3169" s="240"/>
      <c r="H3169" s="241">
        <f t="shared" ref="H3169:J3169" si="1795">H3131</f>
        <v>15800</v>
      </c>
      <c r="I3169" s="242">
        <f t="shared" si="1795"/>
        <v>0.125</v>
      </c>
      <c r="J3169" s="242">
        <f t="shared" si="1795"/>
        <v>0</v>
      </c>
      <c r="K3169" s="243">
        <f t="shared" si="1785"/>
        <v>4977000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72</v>
      </c>
      <c r="C3170" s="296" t="str">
        <f t="shared" si="1796"/>
        <v>LSN</v>
      </c>
      <c r="D3170" s="297">
        <f t="shared" si="1796"/>
        <v>3</v>
      </c>
      <c r="E3170" s="298" t="str">
        <f t="shared" si="1796"/>
        <v>PENCIL CASE KENKO PC-0719 POLOS</v>
      </c>
      <c r="F3170" s="239"/>
      <c r="G3170" s="240"/>
      <c r="H3170" s="241">
        <f t="shared" ref="H3170:J3170" si="1797">H3132</f>
        <v>57600</v>
      </c>
      <c r="I3170" s="242">
        <f t="shared" si="1797"/>
        <v>0.125</v>
      </c>
      <c r="J3170" s="242">
        <f t="shared" si="1797"/>
        <v>0</v>
      </c>
      <c r="K3170" s="243">
        <f t="shared" si="1785"/>
        <v>3628800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72</v>
      </c>
      <c r="C3171" s="296" t="str">
        <f t="shared" si="1798"/>
        <v>LSN</v>
      </c>
      <c r="D3171" s="297">
        <f t="shared" si="1798"/>
        <v>3</v>
      </c>
      <c r="E3171" s="299" t="str">
        <f t="shared" si="1798"/>
        <v>PENCIL CASE KENKO PC-0719 FANCY</v>
      </c>
      <c r="F3171" s="239"/>
      <c r="G3171" s="240"/>
      <c r="H3171" s="241">
        <f t="shared" ref="H3171:J3171" si="1799">H3133</f>
        <v>57600</v>
      </c>
      <c r="I3171" s="242">
        <f t="shared" si="1799"/>
        <v>0.125</v>
      </c>
      <c r="J3171" s="242">
        <f t="shared" si="1799"/>
        <v>0</v>
      </c>
      <c r="K3171" s="243">
        <f t="shared" si="1785"/>
        <v>3628800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120</v>
      </c>
      <c r="C3172" s="296" t="str">
        <f t="shared" si="1800"/>
        <v>PCS</v>
      </c>
      <c r="D3172" s="297">
        <f t="shared" si="1800"/>
        <v>1</v>
      </c>
      <c r="E3172" s="298" t="str">
        <f t="shared" si="1800"/>
        <v>CALCULATOR JOYKO CC-8A</v>
      </c>
      <c r="F3172" s="239"/>
      <c r="G3172" s="240"/>
      <c r="H3172" s="241">
        <f t="shared" ref="H3172:J3172" si="1801">H3134</f>
        <v>47000</v>
      </c>
      <c r="I3172" s="242">
        <f t="shared" si="1801"/>
        <v>0.125</v>
      </c>
      <c r="J3172" s="242">
        <f t="shared" si="1801"/>
        <v>0</v>
      </c>
      <c r="K3172" s="243">
        <f t="shared" si="1785"/>
        <v>4935000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480</v>
      </c>
      <c r="C3173" s="296" t="str">
        <f t="shared" si="1802"/>
        <v>SET</v>
      </c>
      <c r="D3173" s="297">
        <f t="shared" si="1802"/>
        <v>2</v>
      </c>
      <c r="E3173" s="298" t="str">
        <f t="shared" si="1802"/>
        <v>KUAS SET JOYKO BR-1</v>
      </c>
      <c r="F3173" s="239"/>
      <c r="G3173" s="240"/>
      <c r="H3173" s="241">
        <f t="shared" ref="H3173:J3173" si="1803">H3135</f>
        <v>8800</v>
      </c>
      <c r="I3173" s="242">
        <f t="shared" si="1803"/>
        <v>0.125</v>
      </c>
      <c r="J3173" s="242">
        <f t="shared" si="1803"/>
        <v>0</v>
      </c>
      <c r="K3173" s="243">
        <f t="shared" si="1785"/>
        <v>3696000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0"/>
      <c r="K3181" s="309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6">
        <f>SUM(K3164:K3179)</f>
        <v>64381975</v>
      </c>
      <c r="K3182" s="307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8"/>
      <c r="K3183" s="308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09"/>
      <c r="K3185" s="309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0">
        <f>((J3182/1.11)+(K3184/1.11))*11%</f>
        <v>6380195.7207207205</v>
      </c>
      <c r="K3186" s="311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09"/>
      <c r="K3187" s="309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64381975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2" t="str">
        <f>J3152</f>
        <v>NOVI / CONDRO</v>
      </c>
      <c r="K3190" s="313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2">
        <f>J3153</f>
        <v>0</v>
      </c>
      <c r="K3191" s="313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23030029</v>
      </c>
      <c r="G3194" s="11" t="s">
        <v>2</v>
      </c>
      <c r="H3194" s="359" t="s">
        <v>118</v>
      </c>
      <c r="I3194" s="359"/>
      <c r="J3194" s="359"/>
      <c r="K3194" s="360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3" t="s">
        <v>3</v>
      </c>
      <c r="G3195" s="17"/>
      <c r="H3195" s="361"/>
      <c r="I3195" s="361"/>
      <c r="J3195" s="361"/>
      <c r="K3195" s="362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4">
        <v>45009</v>
      </c>
      <c r="E3196" s="365"/>
      <c r="F3196" s="363"/>
      <c r="G3196" s="18"/>
      <c r="H3196" s="366" t="s">
        <v>38</v>
      </c>
      <c r="I3196" s="366"/>
      <c r="J3196" s="366"/>
      <c r="K3196" s="36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3"/>
      <c r="G3197" s="18"/>
      <c r="H3197" s="368" t="s">
        <v>119</v>
      </c>
      <c r="I3197" s="368"/>
      <c r="J3197" s="368"/>
      <c r="K3197" s="36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151</v>
      </c>
      <c r="E3198" s="9"/>
      <c r="F3198" s="21"/>
      <c r="G3198" s="22"/>
      <c r="H3198" s="370"/>
      <c r="I3198" s="370"/>
      <c r="J3198" s="370"/>
      <c r="K3198" s="37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100</v>
      </c>
      <c r="C3202" s="46" t="s">
        <v>64</v>
      </c>
      <c r="D3202" s="94">
        <v>1</v>
      </c>
      <c r="E3202" s="114" t="s">
        <v>152</v>
      </c>
      <c r="F3202" s="48"/>
      <c r="G3202" s="49"/>
      <c r="H3202" s="50">
        <v>9800</v>
      </c>
      <c r="I3202" s="51">
        <v>0.1</v>
      </c>
      <c r="J3202" s="51"/>
      <c r="K3202" s="52">
        <f t="shared" ref="K3202:K3217" si="1816">(B3202*H3202-((B3202*H3202)*I3202))-((B3202*H3202-((B3202*H3202)*I3202))*J3202)</f>
        <v>882000</v>
      </c>
      <c r="L3202" s="36"/>
    </row>
    <row r="3203" spans="1:12" s="10" customFormat="1" ht="14.1" customHeight="1" x14ac:dyDescent="0.25">
      <c r="A3203" s="45">
        <v>2</v>
      </c>
      <c r="B3203" s="46">
        <v>500</v>
      </c>
      <c r="C3203" s="46" t="s">
        <v>64</v>
      </c>
      <c r="D3203" s="94">
        <v>1</v>
      </c>
      <c r="E3203" s="114" t="s">
        <v>153</v>
      </c>
      <c r="F3203" s="48"/>
      <c r="G3203" s="49"/>
      <c r="H3203" s="50">
        <v>1600</v>
      </c>
      <c r="I3203" s="51">
        <v>0.1</v>
      </c>
      <c r="J3203" s="51"/>
      <c r="K3203" s="52">
        <f t="shared" si="1816"/>
        <v>720000</v>
      </c>
      <c r="L3203" s="36"/>
    </row>
    <row r="3204" spans="1:12" s="10" customFormat="1" ht="14.1" customHeight="1" x14ac:dyDescent="0.25">
      <c r="A3204" s="45">
        <v>3</v>
      </c>
      <c r="B3204" s="46">
        <v>200</v>
      </c>
      <c r="C3204" s="46" t="s">
        <v>64</v>
      </c>
      <c r="D3204" s="94">
        <v>1</v>
      </c>
      <c r="E3204" s="114" t="s">
        <v>154</v>
      </c>
      <c r="F3204" s="48"/>
      <c r="G3204" s="49"/>
      <c r="H3204" s="50">
        <v>4300</v>
      </c>
      <c r="I3204" s="51">
        <v>0.1</v>
      </c>
      <c r="J3204" s="51"/>
      <c r="K3204" s="52">
        <f t="shared" si="1816"/>
        <v>774000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6"/>
      <c r="K3219" s="347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8">
        <f>SUM(K3202:K3217)</f>
        <v>2376000</v>
      </c>
      <c r="K3220" s="349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0"/>
      <c r="K3221" s="350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7"/>
      <c r="K3223" s="347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1">
        <f>((J3220/1.11)+(K3222/1.11))*11%</f>
        <v>235459.45945945941</v>
      </c>
      <c r="K3224" s="352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7"/>
      <c r="K3225" s="347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2376000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3" t="s">
        <v>36</v>
      </c>
      <c r="K3228" s="354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3"/>
      <c r="K3229" s="354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23030029</v>
      </c>
      <c r="F3232" s="127"/>
      <c r="G3232" s="128" t="s">
        <v>2</v>
      </c>
      <c r="H3232" s="355" t="str">
        <f>H3194</f>
        <v>CV DWI JAYA</v>
      </c>
      <c r="I3232" s="355"/>
      <c r="J3232" s="355"/>
      <c r="K3232" s="356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1" t="s">
        <v>3</v>
      </c>
      <c r="G3233" s="134"/>
      <c r="H3233" s="357"/>
      <c r="I3233" s="357"/>
      <c r="J3233" s="357"/>
      <c r="K3233" s="358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2">
        <f>D3196</f>
        <v>45009</v>
      </c>
      <c r="E3234" s="333"/>
      <c r="F3234" s="331"/>
      <c r="G3234" s="135"/>
      <c r="H3234" s="334" t="str">
        <f>H3196</f>
        <v/>
      </c>
      <c r="I3234" s="334"/>
      <c r="J3234" s="334"/>
      <c r="K3234" s="335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1"/>
      <c r="G3235" s="135"/>
      <c r="H3235" s="336" t="str">
        <f>H3197</f>
        <v>YOGYAKARTA</v>
      </c>
      <c r="I3235" s="336"/>
      <c r="J3235" s="336"/>
      <c r="K3235" s="337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KO 1339</v>
      </c>
      <c r="E3236" s="126"/>
      <c r="F3236" s="137"/>
      <c r="G3236" s="138"/>
      <c r="H3236" s="338"/>
      <c r="I3236" s="338"/>
      <c r="J3236" s="338"/>
      <c r="K3236" s="339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100</v>
      </c>
      <c r="C3240" s="291" t="str">
        <f t="shared" si="1817"/>
        <v>PAK</v>
      </c>
      <c r="D3240" s="292">
        <f t="shared" si="1817"/>
        <v>1</v>
      </c>
      <c r="E3240" s="293" t="str">
        <f t="shared" si="1817"/>
        <v>PAPER FASTENER (ACCO) KENKO PF-508 ISI 50 PC WARNA</v>
      </c>
      <c r="F3240" s="162"/>
      <c r="G3240" s="163"/>
      <c r="H3240" s="164">
        <f t="shared" ref="H3240:J3240" si="1818">H3202</f>
        <v>9800</v>
      </c>
      <c r="I3240" s="165">
        <f t="shared" si="1818"/>
        <v>0.1</v>
      </c>
      <c r="J3240" s="165">
        <f t="shared" si="1818"/>
        <v>0</v>
      </c>
      <c r="K3240" s="166">
        <f t="shared" ref="K3240:K3255" si="1819">(B3240*H3240-((B3240*H3240)*I3240))-((B3240*H3240-((B3240*H3240)*I3240))*J3240)</f>
        <v>882000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500</v>
      </c>
      <c r="C3241" s="291" t="str">
        <f t="shared" si="1820"/>
        <v>PAK</v>
      </c>
      <c r="D3241" s="292">
        <f t="shared" si="1820"/>
        <v>1</v>
      </c>
      <c r="E3241" s="293" t="str">
        <f t="shared" si="1820"/>
        <v>PAPER TRIGONAL CLIP KENKO NO. 3</v>
      </c>
      <c r="F3241" s="162"/>
      <c r="G3241" s="163"/>
      <c r="H3241" s="164">
        <f t="shared" ref="H3241:J3241" si="1821">H3203</f>
        <v>1600</v>
      </c>
      <c r="I3241" s="165">
        <f t="shared" si="1821"/>
        <v>0.1</v>
      </c>
      <c r="J3241" s="165">
        <f t="shared" si="1821"/>
        <v>0</v>
      </c>
      <c r="K3241" s="166">
        <f t="shared" si="1819"/>
        <v>720000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200</v>
      </c>
      <c r="C3242" s="291" t="str">
        <f t="shared" si="1822"/>
        <v>PAK</v>
      </c>
      <c r="D3242" s="292">
        <f t="shared" si="1822"/>
        <v>1</v>
      </c>
      <c r="E3242" s="293" t="str">
        <f t="shared" si="1822"/>
        <v>PAPER JUMBO CLIP KENKO NO. 5</v>
      </c>
      <c r="F3242" s="162"/>
      <c r="G3242" s="163"/>
      <c r="H3242" s="164">
        <f t="shared" ref="H3242:J3242" si="1823">H3204</f>
        <v>4300</v>
      </c>
      <c r="I3242" s="165">
        <f t="shared" si="1823"/>
        <v>0.1</v>
      </c>
      <c r="J3242" s="165">
        <f t="shared" si="1823"/>
        <v>0</v>
      </c>
      <c r="K3242" s="166">
        <f t="shared" si="1819"/>
        <v>774000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0"/>
      <c r="K3257" s="314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1">
        <f>SUM(K3240:K3255)</f>
        <v>2376000</v>
      </c>
      <c r="K3258" s="342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3"/>
      <c r="K3259" s="343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4"/>
      <c r="K3261" s="314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4">
        <f>((J3258/1.11)+(K3260/1.11))*11%</f>
        <v>235459.45945945941</v>
      </c>
      <c r="K3262" s="345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4"/>
      <c r="K3263" s="314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2376000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5" t="str">
        <f>J3228</f>
        <v>NOVI / CONDRO</v>
      </c>
      <c r="K3266" s="316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5">
        <f>J3229</f>
        <v>0</v>
      </c>
      <c r="K3267" s="316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23030029</v>
      </c>
      <c r="F3270" s="204"/>
      <c r="G3270" s="205" t="s">
        <v>2</v>
      </c>
      <c r="H3270" s="317" t="str">
        <f>H3232</f>
        <v>CV DWI JAYA</v>
      </c>
      <c r="I3270" s="317"/>
      <c r="J3270" s="317"/>
      <c r="K3270" s="318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1" t="s">
        <v>3</v>
      </c>
      <c r="G3271" s="211"/>
      <c r="H3271" s="319"/>
      <c r="I3271" s="319"/>
      <c r="J3271" s="319"/>
      <c r="K3271" s="320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2">
        <f>D3234</f>
        <v>45009</v>
      </c>
      <c r="E3272" s="323"/>
      <c r="F3272" s="321"/>
      <c r="G3272" s="212"/>
      <c r="H3272" s="324" t="str">
        <f>H3234</f>
        <v/>
      </c>
      <c r="I3272" s="324"/>
      <c r="J3272" s="324"/>
      <c r="K3272" s="325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1"/>
      <c r="G3273" s="212"/>
      <c r="H3273" s="326" t="str">
        <f>H3235</f>
        <v>YOGYAKARTA</v>
      </c>
      <c r="I3273" s="326"/>
      <c r="J3273" s="326"/>
      <c r="K3273" s="327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KO 1339</v>
      </c>
      <c r="E3274" s="203"/>
      <c r="F3274" s="214"/>
      <c r="G3274" s="215"/>
      <c r="H3274" s="328"/>
      <c r="I3274" s="328"/>
      <c r="J3274" s="328"/>
      <c r="K3274" s="329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100</v>
      </c>
      <c r="C3278" s="296" t="str">
        <f t="shared" si="1850"/>
        <v>PAK</v>
      </c>
      <c r="D3278" s="297">
        <f t="shared" si="1850"/>
        <v>1</v>
      </c>
      <c r="E3278" s="298" t="str">
        <f t="shared" si="1850"/>
        <v>PAPER FASTENER (ACCO) KENKO PF-508 ISI 50 PC WARNA</v>
      </c>
      <c r="F3278" s="239"/>
      <c r="G3278" s="240"/>
      <c r="H3278" s="241">
        <f t="shared" ref="H3278:J3278" si="1851">H3240</f>
        <v>9800</v>
      </c>
      <c r="I3278" s="242">
        <f t="shared" si="1851"/>
        <v>0.1</v>
      </c>
      <c r="J3278" s="242">
        <f t="shared" si="1851"/>
        <v>0</v>
      </c>
      <c r="K3278" s="243">
        <f t="shared" ref="K3278:K3293" si="1852">(B3278*H3278-((B3278*H3278)*I3278))-((B3278*H3278-((B3278*H3278)*I3278))*J3278)</f>
        <v>882000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500</v>
      </c>
      <c r="C3279" s="296" t="str">
        <f t="shared" si="1853"/>
        <v>PAK</v>
      </c>
      <c r="D3279" s="297">
        <f t="shared" si="1853"/>
        <v>1</v>
      </c>
      <c r="E3279" s="298" t="str">
        <f t="shared" si="1853"/>
        <v>PAPER TRIGONAL CLIP KENKO NO. 3</v>
      </c>
      <c r="F3279" s="239"/>
      <c r="G3279" s="240"/>
      <c r="H3279" s="241">
        <f t="shared" ref="H3279:J3279" si="1854">H3241</f>
        <v>1600</v>
      </c>
      <c r="I3279" s="242">
        <f t="shared" si="1854"/>
        <v>0.1</v>
      </c>
      <c r="J3279" s="242">
        <f t="shared" si="1854"/>
        <v>0</v>
      </c>
      <c r="K3279" s="243">
        <f t="shared" si="1852"/>
        <v>720000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200</v>
      </c>
      <c r="C3280" s="296" t="str">
        <f t="shared" si="1855"/>
        <v>PAK</v>
      </c>
      <c r="D3280" s="297">
        <f t="shared" si="1855"/>
        <v>1</v>
      </c>
      <c r="E3280" s="298" t="str">
        <f t="shared" si="1855"/>
        <v>PAPER JUMBO CLIP KENKO NO. 5</v>
      </c>
      <c r="F3280" s="239"/>
      <c r="G3280" s="240"/>
      <c r="H3280" s="241">
        <f t="shared" ref="H3280:J3280" si="1856">H3242</f>
        <v>4300</v>
      </c>
      <c r="I3280" s="242">
        <f t="shared" si="1856"/>
        <v>0.1</v>
      </c>
      <c r="J3280" s="242">
        <f t="shared" si="1856"/>
        <v>0</v>
      </c>
      <c r="K3280" s="243">
        <f t="shared" si="1852"/>
        <v>774000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0"/>
      <c r="K3295" s="309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6">
        <f>SUM(K3278:K3293)</f>
        <v>2376000</v>
      </c>
      <c r="K3296" s="307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8"/>
      <c r="K3297" s="308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09"/>
      <c r="K3299" s="309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0">
        <f>((J3296/1.11)+(K3298/1.11))*11%</f>
        <v>235459.45945945941</v>
      </c>
      <c r="K3300" s="311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09"/>
      <c r="K3301" s="309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2376000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2" t="str">
        <f>J3266</f>
        <v>NOVI / CONDRO</v>
      </c>
      <c r="K3304" s="313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2">
        <f>J3267</f>
        <v>0</v>
      </c>
      <c r="K3305" s="313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23030030</v>
      </c>
      <c r="G3308" s="11" t="s">
        <v>2</v>
      </c>
      <c r="H3308" s="359" t="s">
        <v>30</v>
      </c>
      <c r="I3308" s="359"/>
      <c r="J3308" s="359"/>
      <c r="K3308" s="360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3" t="s">
        <v>3</v>
      </c>
      <c r="G3309" s="17"/>
      <c r="H3309" s="361"/>
      <c r="I3309" s="361"/>
      <c r="J3309" s="361"/>
      <c r="K3309" s="362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4">
        <v>45009</v>
      </c>
      <c r="E3310" s="365"/>
      <c r="F3310" s="363"/>
      <c r="G3310" s="18"/>
      <c r="H3310" s="366" t="s">
        <v>31</v>
      </c>
      <c r="I3310" s="366"/>
      <c r="J3310" s="366"/>
      <c r="K3310" s="36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3"/>
      <c r="G3311" s="18"/>
      <c r="H3311" s="368" t="s">
        <v>32</v>
      </c>
      <c r="I3311" s="368"/>
      <c r="J3311" s="368"/>
      <c r="K3311" s="36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155</v>
      </c>
      <c r="E3312" s="9"/>
      <c r="F3312" s="21"/>
      <c r="G3312" s="22"/>
      <c r="H3312" s="370"/>
      <c r="I3312" s="370"/>
      <c r="J3312" s="370"/>
      <c r="K3312" s="37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4">
        <v>2</v>
      </c>
      <c r="E3316" s="114" t="s">
        <v>101</v>
      </c>
      <c r="F3316" s="48"/>
      <c r="G3316" s="49"/>
      <c r="H3316" s="50">
        <v>80400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3338208</v>
      </c>
      <c r="L3316" s="36"/>
    </row>
    <row r="3317" spans="1:12" s="10" customFormat="1" ht="14.1" customHeight="1" x14ac:dyDescent="0.25">
      <c r="A3317" s="45">
        <v>2</v>
      </c>
      <c r="B3317" s="46">
        <v>48</v>
      </c>
      <c r="C3317" s="46" t="s">
        <v>34</v>
      </c>
      <c r="D3317" s="94">
        <v>2</v>
      </c>
      <c r="E3317" s="114" t="s">
        <v>53</v>
      </c>
      <c r="F3317" s="48"/>
      <c r="G3317" s="49"/>
      <c r="H3317" s="50">
        <v>124200</v>
      </c>
      <c r="I3317" s="51">
        <v>0.13500000000000001</v>
      </c>
      <c r="J3317" s="51"/>
      <c r="K3317" s="52">
        <f t="shared" si="1883"/>
        <v>5156784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6"/>
      <c r="K3333" s="347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8">
        <f>SUM(K3316:K3331)</f>
        <v>8494992</v>
      </c>
      <c r="K3334" s="349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0"/>
      <c r="K3335" s="350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7"/>
      <c r="K3337" s="347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1">
        <f>((J3334/1.11)+(K3336/1.11))*11%</f>
        <v>841846.05405405397</v>
      </c>
      <c r="K3338" s="352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7"/>
      <c r="K3339" s="347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8494992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3" t="s">
        <v>36</v>
      </c>
      <c r="K3342" s="354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3"/>
      <c r="K3343" s="354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23030030</v>
      </c>
      <c r="F3346" s="127"/>
      <c r="G3346" s="128" t="s">
        <v>2</v>
      </c>
      <c r="H3346" s="355" t="str">
        <f>H3308</f>
        <v>CV PELITA JAYA</v>
      </c>
      <c r="I3346" s="355"/>
      <c r="J3346" s="355"/>
      <c r="K3346" s="356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1" t="s">
        <v>3</v>
      </c>
      <c r="G3347" s="134"/>
      <c r="H3347" s="357"/>
      <c r="I3347" s="357"/>
      <c r="J3347" s="357"/>
      <c r="K3347" s="358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2">
        <f>D3310</f>
        <v>45009</v>
      </c>
      <c r="E3348" s="333"/>
      <c r="F3348" s="331"/>
      <c r="G3348" s="135"/>
      <c r="H3348" s="334" t="str">
        <f>H3310</f>
        <v>(ANUGERAH SEJAHTERA)</v>
      </c>
      <c r="I3348" s="334"/>
      <c r="J3348" s="334"/>
      <c r="K3348" s="335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1"/>
      <c r="G3349" s="135"/>
      <c r="H3349" s="336" t="str">
        <f>H3311</f>
        <v>PURWOKERTO</v>
      </c>
      <c r="I3349" s="336"/>
      <c r="J3349" s="336"/>
      <c r="K3349" s="337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1342</v>
      </c>
      <c r="E3350" s="126"/>
      <c r="F3350" s="137"/>
      <c r="G3350" s="138"/>
      <c r="H3350" s="338"/>
      <c r="I3350" s="338"/>
      <c r="J3350" s="338"/>
      <c r="K3350" s="339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48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PENSIL WARNA JOYKO CP-S12 MINI (PENDEK)</v>
      </c>
      <c r="F3354" s="162"/>
      <c r="G3354" s="163"/>
      <c r="H3354" s="164">
        <f t="shared" ref="H3354:J3354" si="1885">H3316</f>
        <v>80400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3338208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48</v>
      </c>
      <c r="C3355" s="291" t="str">
        <f t="shared" si="1887"/>
        <v>LSN</v>
      </c>
      <c r="D3355" s="292">
        <f t="shared" si="1887"/>
        <v>2</v>
      </c>
      <c r="E3355" s="293" t="str">
        <f t="shared" si="1887"/>
        <v>PENSIL WARNA KENKO CP-12F CLASSIC (PANJANG)</v>
      </c>
      <c r="F3355" s="162"/>
      <c r="G3355" s="163"/>
      <c r="H3355" s="164">
        <f t="shared" ref="H3355:J3355" si="1888">H3317</f>
        <v>124200</v>
      </c>
      <c r="I3355" s="165">
        <f t="shared" si="1888"/>
        <v>0.13500000000000001</v>
      </c>
      <c r="J3355" s="165">
        <f t="shared" si="1888"/>
        <v>0</v>
      </c>
      <c r="K3355" s="166">
        <f t="shared" si="1886"/>
        <v>5156784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0"/>
      <c r="K3371" s="314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1">
        <f>SUM(K3354:K3369)</f>
        <v>8494992</v>
      </c>
      <c r="K3372" s="342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3"/>
      <c r="K3373" s="343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4"/>
      <c r="K3375" s="314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4">
        <f>((J3372/1.11)+(K3374/1.11))*11%</f>
        <v>841846.05405405397</v>
      </c>
      <c r="K3376" s="345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4"/>
      <c r="K3377" s="314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8494992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5" t="str">
        <f>J3342</f>
        <v>NOVI / CONDRO</v>
      </c>
      <c r="K3380" s="316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5">
        <f>J3343</f>
        <v>0</v>
      </c>
      <c r="K3381" s="316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23030030</v>
      </c>
      <c r="F3384" s="204"/>
      <c r="G3384" s="205" t="s">
        <v>2</v>
      </c>
      <c r="H3384" s="317" t="str">
        <f>H3346</f>
        <v>CV PELITA JAYA</v>
      </c>
      <c r="I3384" s="317"/>
      <c r="J3384" s="317"/>
      <c r="K3384" s="318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1" t="s">
        <v>3</v>
      </c>
      <c r="G3385" s="211"/>
      <c r="H3385" s="319"/>
      <c r="I3385" s="319"/>
      <c r="J3385" s="319"/>
      <c r="K3385" s="320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2">
        <f>D3348</f>
        <v>45009</v>
      </c>
      <c r="E3386" s="323"/>
      <c r="F3386" s="321"/>
      <c r="G3386" s="212"/>
      <c r="H3386" s="324" t="str">
        <f>H3348</f>
        <v>(ANUGERAH SEJAHTERA)</v>
      </c>
      <c r="I3386" s="324"/>
      <c r="J3386" s="324"/>
      <c r="K3386" s="325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1"/>
      <c r="G3387" s="212"/>
      <c r="H3387" s="326" t="str">
        <f>H3349</f>
        <v>PURWOKERTO</v>
      </c>
      <c r="I3387" s="326"/>
      <c r="J3387" s="326"/>
      <c r="K3387" s="327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1342</v>
      </c>
      <c r="E3388" s="203"/>
      <c r="F3388" s="214"/>
      <c r="G3388" s="215"/>
      <c r="H3388" s="328"/>
      <c r="I3388" s="328"/>
      <c r="J3388" s="328"/>
      <c r="K3388" s="329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48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PENSIL WARNA JOYKO CP-S12 MINI (PENDEK)</v>
      </c>
      <c r="F3392" s="239"/>
      <c r="G3392" s="240"/>
      <c r="H3392" s="241">
        <f t="shared" ref="H3392:J3392" si="1918">H3354</f>
        <v>80400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3338208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48</v>
      </c>
      <c r="C3393" s="296" t="str">
        <f t="shared" si="1920"/>
        <v>LSN</v>
      </c>
      <c r="D3393" s="297">
        <f t="shared" si="1920"/>
        <v>2</v>
      </c>
      <c r="E3393" s="298" t="str">
        <f t="shared" si="1920"/>
        <v>PENSIL WARNA KENKO CP-12F CLASSIC (PANJANG)</v>
      </c>
      <c r="F3393" s="239"/>
      <c r="G3393" s="240"/>
      <c r="H3393" s="241">
        <f t="shared" ref="H3393:J3393" si="1921">H3355</f>
        <v>124200</v>
      </c>
      <c r="I3393" s="242">
        <f t="shared" si="1921"/>
        <v>0.13500000000000001</v>
      </c>
      <c r="J3393" s="242">
        <f t="shared" si="1921"/>
        <v>0</v>
      </c>
      <c r="K3393" s="243">
        <f t="shared" si="1919"/>
        <v>5156784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0"/>
      <c r="K3409" s="309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6">
        <f>SUM(K3392:K3407)</f>
        <v>8494992</v>
      </c>
      <c r="K3410" s="307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8"/>
      <c r="K3411" s="308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09"/>
      <c r="K3413" s="309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0">
        <f>((J3410/1.11)+(K3412/1.11))*11%</f>
        <v>841846.05405405397</v>
      </c>
      <c r="K3414" s="311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09"/>
      <c r="K3415" s="309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8494992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2" t="str">
        <f>J3380</f>
        <v>NOVI / CONDRO</v>
      </c>
      <c r="K3418" s="313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2">
        <f>J3381</f>
        <v>0</v>
      </c>
      <c r="K3419" s="313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23030031</v>
      </c>
      <c r="G3422" s="11" t="s">
        <v>2</v>
      </c>
      <c r="H3422" s="359" t="s">
        <v>60</v>
      </c>
      <c r="I3422" s="359"/>
      <c r="J3422" s="359"/>
      <c r="K3422" s="360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3" t="s">
        <v>3</v>
      </c>
      <c r="G3423" s="17"/>
      <c r="H3423" s="361"/>
      <c r="I3423" s="361"/>
      <c r="J3423" s="361"/>
      <c r="K3423" s="362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4">
        <v>45009</v>
      </c>
      <c r="E3424" s="365"/>
      <c r="F3424" s="363"/>
      <c r="G3424" s="18"/>
      <c r="H3424" s="366" t="s">
        <v>61</v>
      </c>
      <c r="I3424" s="366"/>
      <c r="J3424" s="366"/>
      <c r="K3424" s="36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3"/>
      <c r="G3425" s="18"/>
      <c r="H3425" s="368" t="s">
        <v>62</v>
      </c>
      <c r="I3425" s="368"/>
      <c r="J3425" s="368"/>
      <c r="K3425" s="36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156</v>
      </c>
      <c r="E3426" s="9"/>
      <c r="F3426" s="21"/>
      <c r="G3426" s="22"/>
      <c r="H3426" s="370"/>
      <c r="I3426" s="370"/>
      <c r="J3426" s="370"/>
      <c r="K3426" s="37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10</v>
      </c>
      <c r="C3430" s="46" t="s">
        <v>42</v>
      </c>
      <c r="D3430" s="94">
        <v>1</v>
      </c>
      <c r="E3430" s="114" t="s">
        <v>133</v>
      </c>
      <c r="F3430" s="48"/>
      <c r="G3430" s="49"/>
      <c r="H3430" s="50">
        <v>120000</v>
      </c>
      <c r="I3430" s="51">
        <v>0.14000000000000001</v>
      </c>
      <c r="J3430" s="51"/>
      <c r="K3430" s="52">
        <f t="shared" ref="K3430:K3445" si="1950">(B3430*H3430-((B3430*H3430)*I3430))-((B3430*H3430-((B3430*H3430)*I3430))*J3430)</f>
        <v>1032000</v>
      </c>
      <c r="L3430" s="36"/>
    </row>
    <row r="3431" spans="1:12" s="10" customFormat="1" ht="14.1" customHeight="1" x14ac:dyDescent="0.25">
      <c r="A3431" s="45">
        <v>2</v>
      </c>
      <c r="B3431" s="46">
        <v>120</v>
      </c>
      <c r="C3431" s="46" t="s">
        <v>40</v>
      </c>
      <c r="D3431" s="94">
        <v>1</v>
      </c>
      <c r="E3431" s="114" t="s">
        <v>157</v>
      </c>
      <c r="F3431" s="48"/>
      <c r="G3431" s="49"/>
      <c r="H3431" s="50">
        <v>13000</v>
      </c>
      <c r="I3431" s="51">
        <v>0.14000000000000001</v>
      </c>
      <c r="J3431" s="51"/>
      <c r="K3431" s="52">
        <f t="shared" si="1950"/>
        <v>1341600</v>
      </c>
      <c r="L3431" s="36"/>
    </row>
    <row r="3432" spans="1:12" s="10" customFormat="1" ht="14.1" customHeight="1" x14ac:dyDescent="0.25">
      <c r="A3432" s="45">
        <v>3</v>
      </c>
      <c r="B3432" s="46">
        <v>80</v>
      </c>
      <c r="C3432" s="46" t="s">
        <v>40</v>
      </c>
      <c r="D3432" s="94" t="s">
        <v>38</v>
      </c>
      <c r="E3432" s="114" t="s">
        <v>159</v>
      </c>
      <c r="F3432" s="48"/>
      <c r="G3432" s="49"/>
      <c r="H3432" s="50">
        <v>3050</v>
      </c>
      <c r="I3432" s="51">
        <v>0.14000000000000001</v>
      </c>
      <c r="J3432" s="51"/>
      <c r="K3432" s="52">
        <f t="shared" si="1950"/>
        <v>209840</v>
      </c>
      <c r="L3432" s="36"/>
    </row>
    <row r="3433" spans="1:12" s="10" customFormat="1" ht="14.1" customHeight="1" x14ac:dyDescent="0.25">
      <c r="A3433" s="45">
        <v>4</v>
      </c>
      <c r="B3433" s="46">
        <v>120</v>
      </c>
      <c r="C3433" s="46" t="s">
        <v>40</v>
      </c>
      <c r="D3433" s="94" t="s">
        <v>38</v>
      </c>
      <c r="E3433" s="114" t="s">
        <v>160</v>
      </c>
      <c r="F3433" s="48"/>
      <c r="G3433" s="49"/>
      <c r="H3433" s="50">
        <v>3050</v>
      </c>
      <c r="I3433" s="51">
        <v>0.14000000000000001</v>
      </c>
      <c r="J3433" s="51"/>
      <c r="K3433" s="52">
        <f t="shared" si="1950"/>
        <v>314760</v>
      </c>
      <c r="L3433" s="36"/>
    </row>
    <row r="3434" spans="1:12" s="10" customFormat="1" ht="14.1" customHeight="1" x14ac:dyDescent="0.25">
      <c r="A3434" s="45">
        <v>5</v>
      </c>
      <c r="B3434" s="46">
        <v>12</v>
      </c>
      <c r="C3434" s="46" t="s">
        <v>34</v>
      </c>
      <c r="D3434" s="94" t="s">
        <v>38</v>
      </c>
      <c r="E3434" s="114" t="s">
        <v>158</v>
      </c>
      <c r="F3434" s="48"/>
      <c r="G3434" s="49"/>
      <c r="H3434" s="50">
        <v>41400</v>
      </c>
      <c r="I3434" s="51">
        <v>0.14000000000000001</v>
      </c>
      <c r="J3434" s="51"/>
      <c r="K3434" s="52">
        <f t="shared" si="1950"/>
        <v>427248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6"/>
      <c r="K3447" s="347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8">
        <f>SUM(K3430:K3445)</f>
        <v>3325448</v>
      </c>
      <c r="K3448" s="349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0"/>
      <c r="K3449" s="350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7"/>
      <c r="K3451" s="347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1">
        <f>((J3448/1.11)+(K3450/1.11))*11%</f>
        <v>329548.90090090089</v>
      </c>
      <c r="K3452" s="352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7"/>
      <c r="K3453" s="347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3325448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3" t="s">
        <v>36</v>
      </c>
      <c r="K3456" s="354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3"/>
      <c r="K3457" s="354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23030031</v>
      </c>
      <c r="F3460" s="127"/>
      <c r="G3460" s="128" t="s">
        <v>2</v>
      </c>
      <c r="H3460" s="355" t="str">
        <f>H3422</f>
        <v>HARNOYO</v>
      </c>
      <c r="I3460" s="355"/>
      <c r="J3460" s="355"/>
      <c r="K3460" s="356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1" t="s">
        <v>3</v>
      </c>
      <c r="G3461" s="134"/>
      <c r="H3461" s="357"/>
      <c r="I3461" s="357"/>
      <c r="J3461" s="357"/>
      <c r="K3461" s="358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2">
        <f>D3424</f>
        <v>45009</v>
      </c>
      <c r="E3462" s="333"/>
      <c r="F3462" s="331"/>
      <c r="G3462" s="135"/>
      <c r="H3462" s="334" t="str">
        <f>H3424</f>
        <v>(BENDAN)</v>
      </c>
      <c r="I3462" s="334"/>
      <c r="J3462" s="334"/>
      <c r="K3462" s="335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1"/>
      <c r="G3463" s="135"/>
      <c r="H3463" s="336" t="str">
        <f>H3425</f>
        <v>PEKALONGAN</v>
      </c>
      <c r="I3463" s="336"/>
      <c r="J3463" s="336"/>
      <c r="K3463" s="337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1345</v>
      </c>
      <c r="E3464" s="126"/>
      <c r="F3464" s="137"/>
      <c r="G3464" s="138"/>
      <c r="H3464" s="338"/>
      <c r="I3464" s="338"/>
      <c r="J3464" s="338"/>
      <c r="K3464" s="339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10</v>
      </c>
      <c r="C3468" s="291" t="str">
        <f t="shared" si="1951"/>
        <v>GRS</v>
      </c>
      <c r="D3468" s="292">
        <f t="shared" si="1951"/>
        <v>1</v>
      </c>
      <c r="E3468" s="293" t="str">
        <f t="shared" si="1951"/>
        <v>BINDER CLIP KENKO NO. 200</v>
      </c>
      <c r="F3468" s="162"/>
      <c r="G3468" s="163"/>
      <c r="H3468" s="164">
        <f t="shared" ref="H3468:J3468" si="1952">H3430</f>
        <v>120000</v>
      </c>
      <c r="I3468" s="165">
        <f t="shared" si="1952"/>
        <v>0.14000000000000001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1032000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120</v>
      </c>
      <c r="C3469" s="291" t="str">
        <f t="shared" si="1954"/>
        <v>PCS</v>
      </c>
      <c r="D3469" s="292">
        <f t="shared" si="1954"/>
        <v>1</v>
      </c>
      <c r="E3469" s="293" t="str">
        <f t="shared" si="1954"/>
        <v>PUNCH KENKO NO. 30</v>
      </c>
      <c r="F3469" s="162"/>
      <c r="G3469" s="163"/>
      <c r="H3469" s="164">
        <f t="shared" ref="H3469:J3469" si="1955">H3431</f>
        <v>13000</v>
      </c>
      <c r="I3469" s="165">
        <f t="shared" si="1955"/>
        <v>0.14000000000000001</v>
      </c>
      <c r="J3469" s="165">
        <f t="shared" si="1955"/>
        <v>0</v>
      </c>
      <c r="K3469" s="166">
        <f t="shared" si="1953"/>
        <v>1341600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80</v>
      </c>
      <c r="C3470" s="291" t="str">
        <f t="shared" si="1956"/>
        <v>PCS</v>
      </c>
      <c r="D3470" s="292" t="str">
        <f t="shared" si="1956"/>
        <v/>
      </c>
      <c r="E3470" s="293" t="str">
        <f t="shared" si="1956"/>
        <v>KENKO HIGHLIGHTER HL-100 HIJAU</v>
      </c>
      <c r="F3470" s="162"/>
      <c r="G3470" s="163"/>
      <c r="H3470" s="164">
        <f t="shared" ref="H3470:J3470" si="1957">H3432</f>
        <v>3050</v>
      </c>
      <c r="I3470" s="165">
        <f t="shared" si="1957"/>
        <v>0.14000000000000001</v>
      </c>
      <c r="J3470" s="165">
        <f t="shared" si="1957"/>
        <v>0</v>
      </c>
      <c r="K3470" s="166">
        <f t="shared" si="1953"/>
        <v>209840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120</v>
      </c>
      <c r="C3471" s="291" t="str">
        <f t="shared" si="1958"/>
        <v>PCS</v>
      </c>
      <c r="D3471" s="292" t="str">
        <f t="shared" si="1958"/>
        <v/>
      </c>
      <c r="E3471" s="293" t="str">
        <f t="shared" si="1958"/>
        <v>KENKO HIGHLIGHTER HL-100 PINK</v>
      </c>
      <c r="F3471" s="162"/>
      <c r="G3471" s="163"/>
      <c r="H3471" s="164">
        <f t="shared" ref="H3471:J3471" si="1959">H3433</f>
        <v>3050</v>
      </c>
      <c r="I3471" s="165">
        <f t="shared" si="1959"/>
        <v>0.14000000000000001</v>
      </c>
      <c r="J3471" s="165">
        <f t="shared" si="1959"/>
        <v>0</v>
      </c>
      <c r="K3471" s="166">
        <f t="shared" si="1953"/>
        <v>314760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12</v>
      </c>
      <c r="C3472" s="291" t="str">
        <f t="shared" si="1960"/>
        <v>LSN</v>
      </c>
      <c r="D3472" s="292" t="str">
        <f t="shared" si="1960"/>
        <v/>
      </c>
      <c r="E3472" s="293" t="str">
        <f t="shared" si="1960"/>
        <v>PAPER CLIP WARNA KENKO 3100</v>
      </c>
      <c r="F3472" s="162"/>
      <c r="G3472" s="163"/>
      <c r="H3472" s="164">
        <f t="shared" ref="H3472:J3472" si="1961">H3434</f>
        <v>41400</v>
      </c>
      <c r="I3472" s="165">
        <f t="shared" si="1961"/>
        <v>0.14000000000000001</v>
      </c>
      <c r="J3472" s="165">
        <f t="shared" si="1961"/>
        <v>0</v>
      </c>
      <c r="K3472" s="166">
        <f t="shared" si="1953"/>
        <v>427248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0"/>
      <c r="K3485" s="314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1">
        <f>SUM(K3468:K3483)</f>
        <v>3325448</v>
      </c>
      <c r="K3486" s="342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3"/>
      <c r="K3487" s="343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4"/>
      <c r="K3489" s="314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4">
        <f>((J3486/1.11)+(K3488/1.11))*11%</f>
        <v>329548.90090090089</v>
      </c>
      <c r="K3490" s="345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4"/>
      <c r="K3491" s="314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3325448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5" t="str">
        <f>J3456</f>
        <v>NOVI / CONDRO</v>
      </c>
      <c r="K3494" s="316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5">
        <f>J3457</f>
        <v>0</v>
      </c>
      <c r="K3495" s="316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23030031</v>
      </c>
      <c r="F3498" s="204"/>
      <c r="G3498" s="205" t="s">
        <v>2</v>
      </c>
      <c r="H3498" s="317" t="str">
        <f>H3460</f>
        <v>HARNOYO</v>
      </c>
      <c r="I3498" s="317"/>
      <c r="J3498" s="317"/>
      <c r="K3498" s="318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1" t="s">
        <v>3</v>
      </c>
      <c r="G3499" s="211"/>
      <c r="H3499" s="319"/>
      <c r="I3499" s="319"/>
      <c r="J3499" s="319"/>
      <c r="K3499" s="320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2">
        <f>D3462</f>
        <v>45009</v>
      </c>
      <c r="E3500" s="323"/>
      <c r="F3500" s="321"/>
      <c r="G3500" s="212"/>
      <c r="H3500" s="324" t="str">
        <f>H3462</f>
        <v>(BENDAN)</v>
      </c>
      <c r="I3500" s="324"/>
      <c r="J3500" s="324"/>
      <c r="K3500" s="325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1"/>
      <c r="G3501" s="212"/>
      <c r="H3501" s="326" t="str">
        <f>H3463</f>
        <v>PEKALONGAN</v>
      </c>
      <c r="I3501" s="326"/>
      <c r="J3501" s="326"/>
      <c r="K3501" s="327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1345</v>
      </c>
      <c r="E3502" s="203"/>
      <c r="F3502" s="214"/>
      <c r="G3502" s="215"/>
      <c r="H3502" s="328"/>
      <c r="I3502" s="328"/>
      <c r="J3502" s="328"/>
      <c r="K3502" s="329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10</v>
      </c>
      <c r="C3506" s="296" t="str">
        <f t="shared" si="1984"/>
        <v>GRS</v>
      </c>
      <c r="D3506" s="297">
        <f t="shared" si="1984"/>
        <v>1</v>
      </c>
      <c r="E3506" s="298" t="str">
        <f t="shared" si="1984"/>
        <v>BINDER CLIP KENKO NO. 200</v>
      </c>
      <c r="F3506" s="239"/>
      <c r="G3506" s="240"/>
      <c r="H3506" s="241">
        <f t="shared" ref="H3506:J3506" si="1985">H3468</f>
        <v>120000</v>
      </c>
      <c r="I3506" s="242">
        <f t="shared" si="1985"/>
        <v>0.14000000000000001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1032000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120</v>
      </c>
      <c r="C3507" s="296" t="str">
        <f t="shared" si="1987"/>
        <v>PCS</v>
      </c>
      <c r="D3507" s="297">
        <f t="shared" si="1987"/>
        <v>1</v>
      </c>
      <c r="E3507" s="298" t="str">
        <f t="shared" si="1987"/>
        <v>PUNCH KENKO NO. 30</v>
      </c>
      <c r="F3507" s="239"/>
      <c r="G3507" s="240"/>
      <c r="H3507" s="241">
        <f t="shared" ref="H3507:J3507" si="1988">H3469</f>
        <v>13000</v>
      </c>
      <c r="I3507" s="242">
        <f t="shared" si="1988"/>
        <v>0.14000000000000001</v>
      </c>
      <c r="J3507" s="242">
        <f t="shared" si="1988"/>
        <v>0</v>
      </c>
      <c r="K3507" s="243">
        <f t="shared" si="1986"/>
        <v>1341600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80</v>
      </c>
      <c r="C3508" s="296" t="str">
        <f t="shared" si="1989"/>
        <v>PCS</v>
      </c>
      <c r="D3508" s="297" t="str">
        <f t="shared" si="1989"/>
        <v/>
      </c>
      <c r="E3508" s="298" t="str">
        <f t="shared" si="1989"/>
        <v>KENKO HIGHLIGHTER HL-100 HIJAU</v>
      </c>
      <c r="F3508" s="239"/>
      <c r="G3508" s="240"/>
      <c r="H3508" s="241">
        <f t="shared" ref="H3508:J3508" si="1990">H3470</f>
        <v>3050</v>
      </c>
      <c r="I3508" s="242">
        <f t="shared" si="1990"/>
        <v>0.14000000000000001</v>
      </c>
      <c r="J3508" s="242">
        <f t="shared" si="1990"/>
        <v>0</v>
      </c>
      <c r="K3508" s="243">
        <f t="shared" si="1986"/>
        <v>209840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120</v>
      </c>
      <c r="C3509" s="296" t="str">
        <f t="shared" si="1991"/>
        <v>PCS</v>
      </c>
      <c r="D3509" s="297" t="str">
        <f t="shared" si="1991"/>
        <v/>
      </c>
      <c r="E3509" s="298" t="str">
        <f t="shared" si="1991"/>
        <v>KENKO HIGHLIGHTER HL-100 PINK</v>
      </c>
      <c r="F3509" s="239"/>
      <c r="G3509" s="240"/>
      <c r="H3509" s="241">
        <f t="shared" ref="H3509:J3509" si="1992">H3471</f>
        <v>3050</v>
      </c>
      <c r="I3509" s="242">
        <f t="shared" si="1992"/>
        <v>0.14000000000000001</v>
      </c>
      <c r="J3509" s="242">
        <f t="shared" si="1992"/>
        <v>0</v>
      </c>
      <c r="K3509" s="243">
        <f t="shared" si="1986"/>
        <v>314760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12</v>
      </c>
      <c r="C3510" s="296" t="str">
        <f t="shared" si="1993"/>
        <v>LSN</v>
      </c>
      <c r="D3510" s="297" t="str">
        <f t="shared" si="1993"/>
        <v/>
      </c>
      <c r="E3510" s="298" t="str">
        <f t="shared" si="1993"/>
        <v>PAPER CLIP WARNA KENKO 3100</v>
      </c>
      <c r="F3510" s="239"/>
      <c r="G3510" s="240"/>
      <c r="H3510" s="241">
        <f t="shared" ref="H3510:J3510" si="1994">H3472</f>
        <v>41400</v>
      </c>
      <c r="I3510" s="242">
        <f t="shared" si="1994"/>
        <v>0.14000000000000001</v>
      </c>
      <c r="J3510" s="242">
        <f t="shared" si="1994"/>
        <v>0</v>
      </c>
      <c r="K3510" s="243">
        <f t="shared" si="1986"/>
        <v>427248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0"/>
      <c r="K3523" s="309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6">
        <f>SUM(K3506:K3521)</f>
        <v>3325448</v>
      </c>
      <c r="K3524" s="307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8"/>
      <c r="K3525" s="308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09"/>
      <c r="K3527" s="309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0">
        <f>((J3524/1.11)+(K3526/1.11))*11%</f>
        <v>329548.90090090089</v>
      </c>
      <c r="K3528" s="311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09"/>
      <c r="K3529" s="309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3325448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2" t="str">
        <f>J3494</f>
        <v>NOVI / CONDRO</v>
      </c>
      <c r="K3532" s="313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2">
        <f>J3495</f>
        <v>0</v>
      </c>
      <c r="K3533" s="313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23030032</v>
      </c>
      <c r="G3536" s="11" t="s">
        <v>2</v>
      </c>
      <c r="H3536" s="359" t="s">
        <v>161</v>
      </c>
      <c r="I3536" s="359"/>
      <c r="J3536" s="359"/>
      <c r="K3536" s="360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3" t="s">
        <v>3</v>
      </c>
      <c r="G3537" s="17"/>
      <c r="H3537" s="361"/>
      <c r="I3537" s="361"/>
      <c r="J3537" s="361"/>
      <c r="K3537" s="362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4">
        <v>45009</v>
      </c>
      <c r="E3538" s="365"/>
      <c r="F3538" s="363"/>
      <c r="G3538" s="18"/>
      <c r="H3538" s="366" t="s">
        <v>38</v>
      </c>
      <c r="I3538" s="366"/>
      <c r="J3538" s="366"/>
      <c r="K3538" s="36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3"/>
      <c r="G3539" s="18"/>
      <c r="H3539" s="368" t="s">
        <v>162</v>
      </c>
      <c r="I3539" s="368"/>
      <c r="J3539" s="368"/>
      <c r="K3539" s="36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163</v>
      </c>
      <c r="E3540" s="9"/>
      <c r="F3540" s="21"/>
      <c r="G3540" s="22"/>
      <c r="H3540" s="370"/>
      <c r="I3540" s="370"/>
      <c r="J3540" s="370"/>
      <c r="K3540" s="37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120</v>
      </c>
      <c r="C3544" s="46" t="s">
        <v>34</v>
      </c>
      <c r="D3544" s="94">
        <v>1</v>
      </c>
      <c r="E3544" s="114" t="s">
        <v>164</v>
      </c>
      <c r="F3544" s="48"/>
      <c r="G3544" s="49"/>
      <c r="H3544" s="50">
        <v>18000</v>
      </c>
      <c r="I3544" s="51"/>
      <c r="J3544" s="51"/>
      <c r="K3544" s="52">
        <f t="shared" ref="K3544:K3559" si="2017">(B3544*H3544-((B3544*H3544)*I3544))-((B3544*H3544-((B3544*H3544)*I3544))*J3544)</f>
        <v>2160000</v>
      </c>
      <c r="L3544" s="36"/>
    </row>
    <row r="3545" spans="1:12" s="10" customFormat="1" ht="14.1" customHeight="1" x14ac:dyDescent="0.25">
      <c r="A3545" s="45">
        <v>2</v>
      </c>
      <c r="B3545" s="46">
        <v>120</v>
      </c>
      <c r="C3545" s="46" t="s">
        <v>34</v>
      </c>
      <c r="D3545" s="94">
        <v>1</v>
      </c>
      <c r="E3545" s="114" t="s">
        <v>165</v>
      </c>
      <c r="F3545" s="48"/>
      <c r="G3545" s="49"/>
      <c r="H3545" s="50">
        <v>18000</v>
      </c>
      <c r="I3545" s="51"/>
      <c r="J3545" s="51"/>
      <c r="K3545" s="52">
        <f t="shared" si="2017"/>
        <v>2160000</v>
      </c>
      <c r="L3545" s="36"/>
    </row>
    <row r="3546" spans="1:12" s="10" customFormat="1" ht="14.1" customHeight="1" x14ac:dyDescent="0.25">
      <c r="A3546" s="45">
        <v>3</v>
      </c>
      <c r="B3546" s="46">
        <v>120</v>
      </c>
      <c r="C3546" s="46" t="s">
        <v>34</v>
      </c>
      <c r="D3546" s="94">
        <v>1</v>
      </c>
      <c r="E3546" s="114" t="s">
        <v>166</v>
      </c>
      <c r="F3546" s="48"/>
      <c r="G3546" s="49"/>
      <c r="H3546" s="50">
        <v>18000</v>
      </c>
      <c r="I3546" s="51"/>
      <c r="J3546" s="51"/>
      <c r="K3546" s="52">
        <f t="shared" si="2017"/>
        <v>2160000</v>
      </c>
      <c r="L3546" s="36"/>
    </row>
    <row r="3547" spans="1:12" s="10" customFormat="1" ht="14.1" customHeight="1" x14ac:dyDescent="0.25">
      <c r="A3547" s="45">
        <v>4</v>
      </c>
      <c r="B3547" s="46">
        <v>120</v>
      </c>
      <c r="C3547" s="46" t="s">
        <v>34</v>
      </c>
      <c r="D3547" s="94">
        <v>1</v>
      </c>
      <c r="E3547" s="114" t="s">
        <v>167</v>
      </c>
      <c r="F3547" s="48"/>
      <c r="G3547" s="49"/>
      <c r="H3547" s="50">
        <v>18000</v>
      </c>
      <c r="I3547" s="51"/>
      <c r="J3547" s="51"/>
      <c r="K3547" s="52">
        <f t="shared" si="2017"/>
        <v>2160000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6"/>
      <c r="K3561" s="347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8">
        <f>SUM(K3544:K3559)</f>
        <v>8640000</v>
      </c>
      <c r="K3562" s="349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0"/>
      <c r="K3563" s="350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7"/>
      <c r="K3565" s="347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1">
        <f>((J3562/1.11)+(K3564/1.11))*11%</f>
        <v>856216.21621621621</v>
      </c>
      <c r="K3566" s="352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7"/>
      <c r="K3567" s="347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8640000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3" t="s">
        <v>36</v>
      </c>
      <c r="K3570" s="354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3"/>
      <c r="K3571" s="354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23030032</v>
      </c>
      <c r="F3574" s="127"/>
      <c r="G3574" s="128" t="s">
        <v>2</v>
      </c>
      <c r="H3574" s="355" t="str">
        <f>H3536</f>
        <v>CV TIARA</v>
      </c>
      <c r="I3574" s="355"/>
      <c r="J3574" s="355"/>
      <c r="K3574" s="356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1" t="s">
        <v>3</v>
      </c>
      <c r="G3575" s="134"/>
      <c r="H3575" s="357"/>
      <c r="I3575" s="357"/>
      <c r="J3575" s="357"/>
      <c r="K3575" s="358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2">
        <f>D3538</f>
        <v>45009</v>
      </c>
      <c r="E3576" s="333"/>
      <c r="F3576" s="331"/>
      <c r="G3576" s="135"/>
      <c r="H3576" s="334" t="str">
        <f>H3538</f>
        <v/>
      </c>
      <c r="I3576" s="334"/>
      <c r="J3576" s="334"/>
      <c r="K3576" s="335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1"/>
      <c r="G3577" s="135"/>
      <c r="H3577" s="336" t="str">
        <f>H3539</f>
        <v>SOLO</v>
      </c>
      <c r="I3577" s="336"/>
      <c r="J3577" s="336"/>
      <c r="K3577" s="337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N 1346</v>
      </c>
      <c r="E3578" s="126"/>
      <c r="F3578" s="137"/>
      <c r="G3578" s="138"/>
      <c r="H3578" s="338"/>
      <c r="I3578" s="338"/>
      <c r="J3578" s="338"/>
      <c r="K3578" s="339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120</v>
      </c>
      <c r="C3582" s="291" t="str">
        <f t="shared" si="2018"/>
        <v>LSN</v>
      </c>
      <c r="D3582" s="292">
        <f t="shared" si="2018"/>
        <v>1</v>
      </c>
      <c r="E3582" s="293" t="str">
        <f t="shared" si="2018"/>
        <v>GEL PEN ZHIXIN G-5001 + REFILL</v>
      </c>
      <c r="F3582" s="162"/>
      <c r="G3582" s="163"/>
      <c r="H3582" s="164">
        <f t="shared" ref="H3582:J3582" si="2019">H3544</f>
        <v>18000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2160000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120</v>
      </c>
      <c r="C3583" s="291" t="str">
        <f t="shared" si="2021"/>
        <v>LSN</v>
      </c>
      <c r="D3583" s="292">
        <f t="shared" si="2021"/>
        <v>1</v>
      </c>
      <c r="E3583" s="293" t="str">
        <f t="shared" si="2021"/>
        <v>GEL PEN ZHIXIN G-3132 + REFILL</v>
      </c>
      <c r="F3583" s="162"/>
      <c r="G3583" s="163"/>
      <c r="H3583" s="164">
        <f t="shared" ref="H3583:J3583" si="2022">H3545</f>
        <v>18000</v>
      </c>
      <c r="I3583" s="165">
        <f t="shared" si="2022"/>
        <v>0</v>
      </c>
      <c r="J3583" s="165">
        <f t="shared" si="2022"/>
        <v>0</v>
      </c>
      <c r="K3583" s="166">
        <f t="shared" si="2020"/>
        <v>2160000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120</v>
      </c>
      <c r="C3584" s="291" t="str">
        <f t="shared" si="2023"/>
        <v>LSN</v>
      </c>
      <c r="D3584" s="292">
        <f t="shared" si="2023"/>
        <v>1</v>
      </c>
      <c r="E3584" s="293" t="str">
        <f t="shared" si="2023"/>
        <v>GEL PEN ZHIXIN G-3136 + REFILL</v>
      </c>
      <c r="F3584" s="162"/>
      <c r="G3584" s="163"/>
      <c r="H3584" s="164">
        <f t="shared" ref="H3584:J3584" si="2024">H3546</f>
        <v>18000</v>
      </c>
      <c r="I3584" s="165">
        <f t="shared" si="2024"/>
        <v>0</v>
      </c>
      <c r="J3584" s="165">
        <f t="shared" si="2024"/>
        <v>0</v>
      </c>
      <c r="K3584" s="166">
        <f t="shared" si="2020"/>
        <v>2160000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120</v>
      </c>
      <c r="C3585" s="291" t="str">
        <f t="shared" si="2025"/>
        <v>LSN</v>
      </c>
      <c r="D3585" s="292">
        <f t="shared" si="2025"/>
        <v>1</v>
      </c>
      <c r="E3585" s="293" t="str">
        <f t="shared" si="2025"/>
        <v>GEL PEN ZHIXIN G-5004 + REFILL</v>
      </c>
      <c r="F3585" s="162"/>
      <c r="G3585" s="163"/>
      <c r="H3585" s="164">
        <f t="shared" ref="H3585:J3585" si="2026">H3547</f>
        <v>18000</v>
      </c>
      <c r="I3585" s="165">
        <f t="shared" si="2026"/>
        <v>0</v>
      </c>
      <c r="J3585" s="165">
        <f t="shared" si="2026"/>
        <v>0</v>
      </c>
      <c r="K3585" s="166">
        <f t="shared" si="2020"/>
        <v>2160000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0"/>
      <c r="K3599" s="314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1">
        <f>SUM(K3582:K3597)</f>
        <v>8640000</v>
      </c>
      <c r="K3600" s="342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3"/>
      <c r="K3601" s="343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4"/>
      <c r="K3603" s="314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4">
        <f>((J3600/1.11)+(K3602/1.11))*11%</f>
        <v>856216.21621621621</v>
      </c>
      <c r="K3604" s="345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4"/>
      <c r="K3605" s="314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8640000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5" t="str">
        <f>J3570</f>
        <v>NOVI / CONDRO</v>
      </c>
      <c r="K3608" s="316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5">
        <f>J3571</f>
        <v>0</v>
      </c>
      <c r="K3609" s="316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23030032</v>
      </c>
      <c r="F3612" s="204"/>
      <c r="G3612" s="205" t="s">
        <v>2</v>
      </c>
      <c r="H3612" s="317" t="str">
        <f>H3574</f>
        <v>CV TIARA</v>
      </c>
      <c r="I3612" s="317"/>
      <c r="J3612" s="317"/>
      <c r="K3612" s="318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1" t="s">
        <v>3</v>
      </c>
      <c r="G3613" s="211"/>
      <c r="H3613" s="319"/>
      <c r="I3613" s="319"/>
      <c r="J3613" s="319"/>
      <c r="K3613" s="320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2">
        <f>D3576</f>
        <v>45009</v>
      </c>
      <c r="E3614" s="323"/>
      <c r="F3614" s="321"/>
      <c r="G3614" s="212"/>
      <c r="H3614" s="324" t="str">
        <f>H3576</f>
        <v/>
      </c>
      <c r="I3614" s="324"/>
      <c r="J3614" s="324"/>
      <c r="K3614" s="325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1"/>
      <c r="G3615" s="212"/>
      <c r="H3615" s="326" t="str">
        <f>H3577</f>
        <v>SOLO</v>
      </c>
      <c r="I3615" s="326"/>
      <c r="J3615" s="326"/>
      <c r="K3615" s="327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N 1346</v>
      </c>
      <c r="E3616" s="203"/>
      <c r="F3616" s="214"/>
      <c r="G3616" s="215"/>
      <c r="H3616" s="328"/>
      <c r="I3616" s="328"/>
      <c r="J3616" s="328"/>
      <c r="K3616" s="329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120</v>
      </c>
      <c r="C3620" s="296" t="str">
        <f t="shared" si="2051"/>
        <v>LSN</v>
      </c>
      <c r="D3620" s="297">
        <f t="shared" si="2051"/>
        <v>1</v>
      </c>
      <c r="E3620" s="298" t="str">
        <f t="shared" si="2051"/>
        <v>GEL PEN ZHIXIN G-5001 + REFILL</v>
      </c>
      <c r="F3620" s="239"/>
      <c r="G3620" s="240"/>
      <c r="H3620" s="241">
        <f t="shared" ref="H3620:J3620" si="2052">H3582</f>
        <v>18000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2160000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120</v>
      </c>
      <c r="C3621" s="296" t="str">
        <f t="shared" si="2054"/>
        <v>LSN</v>
      </c>
      <c r="D3621" s="297">
        <f t="shared" si="2054"/>
        <v>1</v>
      </c>
      <c r="E3621" s="298" t="str">
        <f t="shared" si="2054"/>
        <v>GEL PEN ZHIXIN G-3132 + REFILL</v>
      </c>
      <c r="F3621" s="239"/>
      <c r="G3621" s="240"/>
      <c r="H3621" s="241">
        <f t="shared" ref="H3621:J3621" si="2055">H3583</f>
        <v>18000</v>
      </c>
      <c r="I3621" s="242">
        <f t="shared" si="2055"/>
        <v>0</v>
      </c>
      <c r="J3621" s="242">
        <f t="shared" si="2055"/>
        <v>0</v>
      </c>
      <c r="K3621" s="243">
        <f t="shared" si="2053"/>
        <v>2160000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120</v>
      </c>
      <c r="C3622" s="296" t="str">
        <f t="shared" si="2056"/>
        <v>LSN</v>
      </c>
      <c r="D3622" s="297">
        <f t="shared" si="2056"/>
        <v>1</v>
      </c>
      <c r="E3622" s="298" t="str">
        <f t="shared" si="2056"/>
        <v>GEL PEN ZHIXIN G-3136 + REFILL</v>
      </c>
      <c r="F3622" s="239"/>
      <c r="G3622" s="240"/>
      <c r="H3622" s="241">
        <f t="shared" ref="H3622:J3622" si="2057">H3584</f>
        <v>18000</v>
      </c>
      <c r="I3622" s="242">
        <f t="shared" si="2057"/>
        <v>0</v>
      </c>
      <c r="J3622" s="242">
        <f t="shared" si="2057"/>
        <v>0</v>
      </c>
      <c r="K3622" s="243">
        <f t="shared" si="2053"/>
        <v>2160000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120</v>
      </c>
      <c r="C3623" s="296" t="str">
        <f t="shared" si="2058"/>
        <v>LSN</v>
      </c>
      <c r="D3623" s="297">
        <f t="shared" si="2058"/>
        <v>1</v>
      </c>
      <c r="E3623" s="298" t="str">
        <f t="shared" si="2058"/>
        <v>GEL PEN ZHIXIN G-5004 + REFILL</v>
      </c>
      <c r="F3623" s="239"/>
      <c r="G3623" s="240"/>
      <c r="H3623" s="241">
        <f t="shared" ref="H3623:J3623" si="2059">H3585</f>
        <v>18000</v>
      </c>
      <c r="I3623" s="242">
        <f t="shared" si="2059"/>
        <v>0</v>
      </c>
      <c r="J3623" s="242">
        <f t="shared" si="2059"/>
        <v>0</v>
      </c>
      <c r="K3623" s="243">
        <f t="shared" si="2053"/>
        <v>2160000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0"/>
      <c r="K3637" s="309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6">
        <f>SUM(K3620:K3635)</f>
        <v>8640000</v>
      </c>
      <c r="K3638" s="307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8"/>
      <c r="K3639" s="308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09"/>
      <c r="K3641" s="309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0">
        <f>((J3638/1.11)+(K3640/1.11))*11%</f>
        <v>856216.21621621621</v>
      </c>
      <c r="K3642" s="311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09"/>
      <c r="K3643" s="309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8640000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2" t="str">
        <f>J3608</f>
        <v>NOVI / CONDRO</v>
      </c>
      <c r="K3646" s="313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2">
        <f>J3609</f>
        <v>0</v>
      </c>
      <c r="K3647" s="313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23030033</v>
      </c>
      <c r="G3650" s="11" t="s">
        <v>2</v>
      </c>
      <c r="H3650" s="359" t="s">
        <v>168</v>
      </c>
      <c r="I3650" s="359"/>
      <c r="J3650" s="359"/>
      <c r="K3650" s="360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3" t="s">
        <v>3</v>
      </c>
      <c r="G3651" s="17"/>
      <c r="H3651" s="361"/>
      <c r="I3651" s="361"/>
      <c r="J3651" s="361"/>
      <c r="K3651" s="362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4">
        <v>45009</v>
      </c>
      <c r="E3652" s="365"/>
      <c r="F3652" s="363"/>
      <c r="G3652" s="18"/>
      <c r="H3652" s="366" t="s">
        <v>38</v>
      </c>
      <c r="I3652" s="366"/>
      <c r="J3652" s="366"/>
      <c r="K3652" s="36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3"/>
      <c r="G3653" s="18"/>
      <c r="H3653" s="368" t="s">
        <v>169</v>
      </c>
      <c r="I3653" s="368"/>
      <c r="J3653" s="368"/>
      <c r="K3653" s="36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170</v>
      </c>
      <c r="E3654" s="9"/>
      <c r="F3654" s="21"/>
      <c r="G3654" s="22"/>
      <c r="H3654" s="370"/>
      <c r="I3654" s="370"/>
      <c r="J3654" s="370"/>
      <c r="K3654" s="37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3</v>
      </c>
      <c r="C3658" s="46" t="s">
        <v>34</v>
      </c>
      <c r="D3658" s="94" t="s">
        <v>38</v>
      </c>
      <c r="E3658" s="114" t="s">
        <v>171</v>
      </c>
      <c r="F3658" s="48"/>
      <c r="G3658" s="49"/>
      <c r="H3658" s="50">
        <v>27600</v>
      </c>
      <c r="I3658" s="51">
        <v>0.1</v>
      </c>
      <c r="J3658" s="51"/>
      <c r="K3658" s="52">
        <f t="shared" ref="K3658:K3673" si="2084">(B3658*H3658-((B3658*H3658)*I3658))-((B3658*H3658-((B3658*H3658)*I3658))*J3658)</f>
        <v>74520</v>
      </c>
      <c r="L3658" s="36"/>
    </row>
    <row r="3659" spans="1:12" s="10" customFormat="1" ht="14.1" customHeight="1" x14ac:dyDescent="0.25">
      <c r="A3659" s="45">
        <v>2</v>
      </c>
      <c r="B3659" s="46">
        <v>40</v>
      </c>
      <c r="C3659" s="46" t="s">
        <v>40</v>
      </c>
      <c r="D3659" s="94" t="s">
        <v>38</v>
      </c>
      <c r="E3659" s="114" t="s">
        <v>172</v>
      </c>
      <c r="F3659" s="48"/>
      <c r="G3659" s="49"/>
      <c r="H3659" s="50">
        <v>2750</v>
      </c>
      <c r="I3659" s="51"/>
      <c r="J3659" s="51"/>
      <c r="K3659" s="52">
        <f t="shared" si="2084"/>
        <v>110000</v>
      </c>
      <c r="L3659" s="36"/>
    </row>
    <row r="3660" spans="1:12" s="10" customFormat="1" ht="14.1" customHeight="1" x14ac:dyDescent="0.25">
      <c r="A3660" s="45">
        <v>3</v>
      </c>
      <c r="B3660" s="46">
        <v>24</v>
      </c>
      <c r="C3660" s="46" t="s">
        <v>70</v>
      </c>
      <c r="D3660" s="94" t="s">
        <v>38</v>
      </c>
      <c r="E3660" s="114" t="s">
        <v>209</v>
      </c>
      <c r="F3660" s="48"/>
      <c r="G3660" s="49"/>
      <c r="H3660" s="50">
        <v>6600</v>
      </c>
      <c r="I3660" s="51">
        <v>0.1</v>
      </c>
      <c r="J3660" s="51"/>
      <c r="K3660" s="52">
        <f t="shared" si="2084"/>
        <v>142560</v>
      </c>
      <c r="L3660" s="36"/>
    </row>
    <row r="3661" spans="1:12" s="10" customFormat="1" ht="14.1" customHeight="1" x14ac:dyDescent="0.25">
      <c r="A3661" s="45">
        <v>4</v>
      </c>
      <c r="B3661" s="46">
        <v>24</v>
      </c>
      <c r="C3661" s="46" t="s">
        <v>70</v>
      </c>
      <c r="D3661" s="94" t="s">
        <v>38</v>
      </c>
      <c r="E3661" s="114" t="s">
        <v>173</v>
      </c>
      <c r="F3661" s="48"/>
      <c r="G3661" s="49"/>
      <c r="H3661" s="50">
        <v>20700</v>
      </c>
      <c r="I3661" s="51">
        <v>0.1</v>
      </c>
      <c r="J3661" s="51"/>
      <c r="K3661" s="52">
        <f t="shared" si="2084"/>
        <v>447120</v>
      </c>
      <c r="L3661" s="36"/>
    </row>
    <row r="3662" spans="1:12" s="10" customFormat="1" ht="14.1" customHeight="1" x14ac:dyDescent="0.25">
      <c r="A3662" s="45">
        <v>5</v>
      </c>
      <c r="B3662" s="46">
        <v>3</v>
      </c>
      <c r="C3662" s="46" t="s">
        <v>34</v>
      </c>
      <c r="D3662" s="94" t="s">
        <v>38</v>
      </c>
      <c r="E3662" s="114" t="s">
        <v>174</v>
      </c>
      <c r="F3662" s="48"/>
      <c r="G3662" s="49"/>
      <c r="H3662" s="50">
        <v>26000</v>
      </c>
      <c r="I3662" s="51"/>
      <c r="J3662" s="51"/>
      <c r="K3662" s="52">
        <f t="shared" si="2084"/>
        <v>78000</v>
      </c>
      <c r="L3662" s="36"/>
    </row>
    <row r="3663" spans="1:12" s="10" customFormat="1" ht="14.1" customHeight="1" x14ac:dyDescent="0.25">
      <c r="A3663" s="45">
        <v>6</v>
      </c>
      <c r="B3663" s="46">
        <v>10</v>
      </c>
      <c r="C3663" s="46" t="s">
        <v>40</v>
      </c>
      <c r="D3663" s="94" t="s">
        <v>38</v>
      </c>
      <c r="E3663" s="114" t="s">
        <v>175</v>
      </c>
      <c r="F3663" s="48"/>
      <c r="G3663" s="49"/>
      <c r="H3663" s="50">
        <v>9500</v>
      </c>
      <c r="I3663" s="51"/>
      <c r="J3663" s="51"/>
      <c r="K3663" s="52">
        <f t="shared" si="2084"/>
        <v>95000</v>
      </c>
      <c r="L3663" s="36"/>
    </row>
    <row r="3664" spans="1:12" s="10" customFormat="1" ht="14.1" customHeight="1" x14ac:dyDescent="0.25">
      <c r="A3664" s="45">
        <v>7</v>
      </c>
      <c r="B3664" s="46">
        <v>50</v>
      </c>
      <c r="C3664" s="46" t="s">
        <v>64</v>
      </c>
      <c r="D3664" s="94" t="s">
        <v>38</v>
      </c>
      <c r="E3664" s="114" t="s">
        <v>176</v>
      </c>
      <c r="F3664" s="48"/>
      <c r="G3664" s="49"/>
      <c r="H3664" s="50">
        <v>3600</v>
      </c>
      <c r="I3664" s="51">
        <v>0.1</v>
      </c>
      <c r="J3664" s="51"/>
      <c r="K3664" s="52">
        <f t="shared" si="2084"/>
        <v>162000</v>
      </c>
      <c r="L3664" s="36"/>
    </row>
    <row r="3665" spans="1:12" s="10" customFormat="1" ht="14.1" customHeight="1" x14ac:dyDescent="0.25">
      <c r="A3665" s="45">
        <v>8</v>
      </c>
      <c r="B3665" s="46">
        <v>3</v>
      </c>
      <c r="C3665" s="46" t="s">
        <v>64</v>
      </c>
      <c r="D3665" s="94" t="s">
        <v>38</v>
      </c>
      <c r="E3665" s="115" t="s">
        <v>177</v>
      </c>
      <c r="F3665" s="48"/>
      <c r="G3665" s="49"/>
      <c r="H3665" s="50">
        <v>27500</v>
      </c>
      <c r="I3665" s="51">
        <v>0.1</v>
      </c>
      <c r="J3665" s="51"/>
      <c r="K3665" s="52">
        <f t="shared" si="2084"/>
        <v>74250</v>
      </c>
      <c r="L3665" s="36"/>
    </row>
    <row r="3666" spans="1:12" s="10" customFormat="1" ht="14.1" customHeight="1" x14ac:dyDescent="0.25">
      <c r="A3666" s="45">
        <v>9</v>
      </c>
      <c r="B3666" s="46">
        <v>2</v>
      </c>
      <c r="C3666" s="46" t="s">
        <v>34</v>
      </c>
      <c r="D3666" s="94" t="s">
        <v>38</v>
      </c>
      <c r="E3666" s="114" t="s">
        <v>178</v>
      </c>
      <c r="F3666" s="48"/>
      <c r="G3666" s="49"/>
      <c r="H3666" s="50">
        <v>32400</v>
      </c>
      <c r="I3666" s="51">
        <v>0.1</v>
      </c>
      <c r="J3666" s="51"/>
      <c r="K3666" s="52">
        <f t="shared" si="2084"/>
        <v>58320</v>
      </c>
      <c r="L3666" s="36"/>
    </row>
    <row r="3667" spans="1:12" s="10" customFormat="1" ht="14.1" customHeight="1" x14ac:dyDescent="0.25">
      <c r="A3667" s="45">
        <v>10</v>
      </c>
      <c r="B3667" s="46">
        <v>2</v>
      </c>
      <c r="C3667" s="46" t="s">
        <v>34</v>
      </c>
      <c r="D3667" s="94" t="s">
        <v>38</v>
      </c>
      <c r="E3667" s="114" t="s">
        <v>49</v>
      </c>
      <c r="F3667" s="48"/>
      <c r="G3667" s="49"/>
      <c r="H3667" s="50">
        <v>64800</v>
      </c>
      <c r="I3667" s="51">
        <v>0.1</v>
      </c>
      <c r="J3667" s="51"/>
      <c r="K3667" s="52">
        <f t="shared" si="2084"/>
        <v>116640</v>
      </c>
      <c r="L3667" s="36"/>
    </row>
    <row r="3668" spans="1:12" s="10" customFormat="1" ht="14.1" customHeight="1" x14ac:dyDescent="0.25">
      <c r="A3668" s="45">
        <v>11</v>
      </c>
      <c r="B3668" s="46">
        <v>1</v>
      </c>
      <c r="C3668" s="46" t="s">
        <v>42</v>
      </c>
      <c r="D3668" s="94" t="s">
        <v>38</v>
      </c>
      <c r="E3668" s="114" t="s">
        <v>179</v>
      </c>
      <c r="F3668" s="48"/>
      <c r="G3668" s="49"/>
      <c r="H3668" s="50">
        <v>28800</v>
      </c>
      <c r="I3668" s="51">
        <v>0.1</v>
      </c>
      <c r="J3668" s="51"/>
      <c r="K3668" s="52">
        <f t="shared" si="2084"/>
        <v>25920</v>
      </c>
      <c r="L3668" s="36"/>
    </row>
    <row r="3669" spans="1:12" s="10" customFormat="1" ht="14.1" customHeight="1" x14ac:dyDescent="0.25">
      <c r="A3669" s="45">
        <v>12</v>
      </c>
      <c r="B3669" s="46">
        <v>1</v>
      </c>
      <c r="C3669" s="46" t="s">
        <v>42</v>
      </c>
      <c r="D3669" s="94" t="s">
        <v>38</v>
      </c>
      <c r="E3669" s="114" t="s">
        <v>180</v>
      </c>
      <c r="F3669" s="48"/>
      <c r="G3669" s="49"/>
      <c r="H3669" s="50">
        <v>49200</v>
      </c>
      <c r="I3669" s="51">
        <v>0.1</v>
      </c>
      <c r="J3669" s="51"/>
      <c r="K3669" s="52">
        <f t="shared" si="2084"/>
        <v>44280</v>
      </c>
      <c r="L3669" s="36"/>
    </row>
    <row r="3670" spans="1:12" s="10" customFormat="1" ht="14.1" customHeight="1" x14ac:dyDescent="0.25">
      <c r="A3670" s="45">
        <v>13</v>
      </c>
      <c r="B3670" s="46">
        <v>1</v>
      </c>
      <c r="C3670" s="46" t="s">
        <v>34</v>
      </c>
      <c r="D3670" s="94" t="s">
        <v>38</v>
      </c>
      <c r="E3670" s="114" t="s">
        <v>35</v>
      </c>
      <c r="F3670" s="48"/>
      <c r="G3670" s="49"/>
      <c r="H3670" s="50">
        <v>93000</v>
      </c>
      <c r="I3670" s="51">
        <v>0.1</v>
      </c>
      <c r="J3670" s="51"/>
      <c r="K3670" s="52">
        <f t="shared" si="2084"/>
        <v>83700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6"/>
      <c r="K3675" s="347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8">
        <f>SUM(K3658:K3673)</f>
        <v>1512310</v>
      </c>
      <c r="K3676" s="349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0"/>
      <c r="K3677" s="350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7"/>
      <c r="K3679" s="347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1">
        <f>((J3676/1.11)+(K3678/1.11))*11%</f>
        <v>149868.55855855855</v>
      </c>
      <c r="K3680" s="352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7"/>
      <c r="K3681" s="347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1512310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3" t="s">
        <v>181</v>
      </c>
      <c r="K3684" s="354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3" t="s">
        <v>36</v>
      </c>
      <c r="K3685" s="354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23030033</v>
      </c>
      <c r="F3688" s="127"/>
      <c r="G3688" s="128" t="s">
        <v>2</v>
      </c>
      <c r="H3688" s="355" t="str">
        <f>H3650</f>
        <v>CV SINAR CAHAYA NIRMALA</v>
      </c>
      <c r="I3688" s="355"/>
      <c r="J3688" s="355"/>
      <c r="K3688" s="356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1" t="s">
        <v>3</v>
      </c>
      <c r="G3689" s="134"/>
      <c r="H3689" s="357"/>
      <c r="I3689" s="357"/>
      <c r="J3689" s="357"/>
      <c r="K3689" s="358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2">
        <f>D3652</f>
        <v>45009</v>
      </c>
      <c r="E3690" s="333"/>
      <c r="F3690" s="331"/>
      <c r="G3690" s="135"/>
      <c r="H3690" s="334" t="str">
        <f>H3652</f>
        <v/>
      </c>
      <c r="I3690" s="334"/>
      <c r="J3690" s="334"/>
      <c r="K3690" s="335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1"/>
      <c r="G3691" s="135"/>
      <c r="H3691" s="336" t="str">
        <f>H3653</f>
        <v>BREBES</v>
      </c>
      <c r="I3691" s="336"/>
      <c r="J3691" s="336"/>
      <c r="K3691" s="337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1243</v>
      </c>
      <c r="E3692" s="126"/>
      <c r="F3692" s="137"/>
      <c r="G3692" s="138"/>
      <c r="H3692" s="338"/>
      <c r="I3692" s="338"/>
      <c r="J3692" s="338"/>
      <c r="K3692" s="339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3</v>
      </c>
      <c r="C3696" s="291" t="str">
        <f t="shared" si="2085"/>
        <v>LSN</v>
      </c>
      <c r="D3696" s="292" t="str">
        <f t="shared" si="2085"/>
        <v/>
      </c>
      <c r="E3696" s="293" t="str">
        <f t="shared" si="2085"/>
        <v>GEL PEN JOYKO GP-266 ITECH 2 HITAM</v>
      </c>
      <c r="F3696" s="162"/>
      <c r="G3696" s="163"/>
      <c r="H3696" s="164">
        <f t="shared" ref="H3696:J3696" si="2086">H3658</f>
        <v>27600</v>
      </c>
      <c r="I3696" s="165">
        <f t="shared" si="2086"/>
        <v>0.1</v>
      </c>
      <c r="J3696" s="165">
        <f t="shared" si="2086"/>
        <v>0</v>
      </c>
      <c r="K3696" s="166">
        <f t="shared" ref="K3696:K3711" si="2087">(B3696*H3696-((B3696*H3696)*I3696))-((B3696*H3696-((B3696*H3696)*I3696))*J3696)</f>
        <v>74520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40</v>
      </c>
      <c r="C3697" s="291" t="str">
        <f t="shared" si="2088"/>
        <v>PCS</v>
      </c>
      <c r="D3697" s="292" t="str">
        <f t="shared" si="2088"/>
        <v/>
      </c>
      <c r="E3697" s="293" t="str">
        <f t="shared" si="2088"/>
        <v>ISI BENSIA LANTU LT 11-32 (40 SET)</v>
      </c>
      <c r="F3697" s="162"/>
      <c r="G3697" s="163"/>
      <c r="H3697" s="164">
        <f t="shared" ref="H3697:J3697" si="2089">H3659</f>
        <v>2750</v>
      </c>
      <c r="I3697" s="165">
        <f t="shared" si="2089"/>
        <v>0</v>
      </c>
      <c r="J3697" s="165">
        <f t="shared" si="2089"/>
        <v>0</v>
      </c>
      <c r="K3697" s="166">
        <f t="shared" si="2087"/>
        <v>110000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24</v>
      </c>
      <c r="C3698" s="291" t="str">
        <f t="shared" si="2090"/>
        <v>SET</v>
      </c>
      <c r="D3698" s="292" t="str">
        <f t="shared" si="2090"/>
        <v/>
      </c>
      <c r="E3698" s="293" t="str">
        <f t="shared" si="2090"/>
        <v>PENSIL WARNA KENKO CP-12HALF CLASSIC (PENDEK)</v>
      </c>
      <c r="F3698" s="162"/>
      <c r="G3698" s="163"/>
      <c r="H3698" s="164">
        <f t="shared" ref="H3698:J3698" si="2091">H3660</f>
        <v>6600</v>
      </c>
      <c r="I3698" s="165">
        <f t="shared" si="2091"/>
        <v>0.1</v>
      </c>
      <c r="J3698" s="165">
        <f t="shared" si="2091"/>
        <v>0</v>
      </c>
      <c r="K3698" s="166">
        <f t="shared" si="2087"/>
        <v>142560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24</v>
      </c>
      <c r="C3699" s="291" t="str">
        <f t="shared" si="2092"/>
        <v>SET</v>
      </c>
      <c r="D3699" s="292" t="str">
        <f t="shared" si="2092"/>
        <v/>
      </c>
      <c r="E3699" s="293" t="str">
        <f t="shared" si="2092"/>
        <v>PENSIL WARNA KENKO CP-24F CLASSIC (PANJANG)</v>
      </c>
      <c r="F3699" s="162"/>
      <c r="G3699" s="163"/>
      <c r="H3699" s="164">
        <f t="shared" ref="H3699:J3699" si="2093">H3661</f>
        <v>20700</v>
      </c>
      <c r="I3699" s="165">
        <f t="shared" si="2093"/>
        <v>0.1</v>
      </c>
      <c r="J3699" s="165">
        <f t="shared" si="2093"/>
        <v>0</v>
      </c>
      <c r="K3699" s="166">
        <f t="shared" si="2087"/>
        <v>447120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3</v>
      </c>
      <c r="C3700" s="291" t="str">
        <f t="shared" si="2094"/>
        <v>LSN</v>
      </c>
      <c r="D3700" s="292" t="str">
        <f t="shared" si="2094"/>
        <v/>
      </c>
      <c r="E3700" s="293" t="str">
        <f t="shared" si="2094"/>
        <v>GEL PEN VANCO GP-559 HI-TOUCH HITAM</v>
      </c>
      <c r="F3700" s="162"/>
      <c r="G3700" s="163"/>
      <c r="H3700" s="164">
        <f t="shared" ref="H3700:J3700" si="2095">H3662</f>
        <v>26000</v>
      </c>
      <c r="I3700" s="165">
        <f t="shared" si="2095"/>
        <v>0</v>
      </c>
      <c r="J3700" s="165">
        <f t="shared" si="2095"/>
        <v>0</v>
      </c>
      <c r="K3700" s="166">
        <f t="shared" si="2087"/>
        <v>78000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10</v>
      </c>
      <c r="C3701" s="291" t="str">
        <f t="shared" si="2096"/>
        <v>PCS</v>
      </c>
      <c r="D3701" s="292" t="str">
        <f t="shared" si="2096"/>
        <v/>
      </c>
      <c r="E3701" s="293" t="str">
        <f t="shared" si="2096"/>
        <v>BUKU KAS KWARTO</v>
      </c>
      <c r="F3701" s="162"/>
      <c r="G3701" s="163"/>
      <c r="H3701" s="164">
        <f t="shared" ref="H3701:J3701" si="2097">H3663</f>
        <v>9500</v>
      </c>
      <c r="I3701" s="165">
        <f t="shared" si="2097"/>
        <v>0</v>
      </c>
      <c r="J3701" s="165">
        <f t="shared" si="2097"/>
        <v>0</v>
      </c>
      <c r="K3701" s="166">
        <f t="shared" si="2087"/>
        <v>95000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50</v>
      </c>
      <c r="C3702" s="291" t="str">
        <f t="shared" si="2098"/>
        <v>PAK</v>
      </c>
      <c r="D3702" s="292" t="str">
        <f t="shared" si="2098"/>
        <v/>
      </c>
      <c r="E3702" s="293" t="str">
        <f t="shared" si="2098"/>
        <v>LOOSE LEAF JOYKO A5-7020 (50S)</v>
      </c>
      <c r="F3702" s="162"/>
      <c r="G3702" s="163"/>
      <c r="H3702" s="164">
        <f t="shared" ref="H3702:J3702" si="2099">H3664</f>
        <v>3600</v>
      </c>
      <c r="I3702" s="165">
        <f t="shared" si="2099"/>
        <v>0.1</v>
      </c>
      <c r="J3702" s="165">
        <f t="shared" si="2099"/>
        <v>0</v>
      </c>
      <c r="K3702" s="166">
        <f t="shared" si="2087"/>
        <v>162000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3</v>
      </c>
      <c r="C3703" s="291" t="str">
        <f t="shared" si="2100"/>
        <v>PAK</v>
      </c>
      <c r="D3703" s="292" t="str">
        <f t="shared" si="2100"/>
        <v/>
      </c>
      <c r="E3703" s="294" t="str">
        <f t="shared" si="2100"/>
        <v>STIP / PENGHAPUS KENKO ERB-40SQ HITAM</v>
      </c>
      <c r="F3703" s="162"/>
      <c r="G3703" s="163"/>
      <c r="H3703" s="164">
        <f t="shared" ref="H3703:J3703" si="2101">H3665</f>
        <v>27500</v>
      </c>
      <c r="I3703" s="165">
        <f t="shared" si="2101"/>
        <v>0.1</v>
      </c>
      <c r="J3703" s="165">
        <f t="shared" si="2101"/>
        <v>0</v>
      </c>
      <c r="K3703" s="166">
        <f t="shared" si="2087"/>
        <v>74250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2</v>
      </c>
      <c r="C3704" s="291" t="str">
        <f t="shared" si="2102"/>
        <v>LSN</v>
      </c>
      <c r="D3704" s="292" t="str">
        <f t="shared" si="2102"/>
        <v/>
      </c>
      <c r="E3704" s="293" t="str">
        <f t="shared" si="2102"/>
        <v>ISI CUTTER 9 MM KENKO A-100 (KECIL)</v>
      </c>
      <c r="F3704" s="162"/>
      <c r="G3704" s="163"/>
      <c r="H3704" s="164">
        <f t="shared" ref="H3704:J3704" si="2103">H3666</f>
        <v>32400</v>
      </c>
      <c r="I3704" s="165">
        <f t="shared" si="2103"/>
        <v>0.1</v>
      </c>
      <c r="J3704" s="165">
        <f t="shared" si="2103"/>
        <v>0</v>
      </c>
      <c r="K3704" s="166">
        <f t="shared" si="2087"/>
        <v>58320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2</v>
      </c>
      <c r="C3705" s="291" t="str">
        <f t="shared" si="2104"/>
        <v>LSN</v>
      </c>
      <c r="D3705" s="292" t="str">
        <f t="shared" si="2104"/>
        <v/>
      </c>
      <c r="E3705" s="293" t="str">
        <f t="shared" si="2104"/>
        <v>ISI CUTTER 18 MM KENKO L-150 (BESAR)</v>
      </c>
      <c r="F3705" s="162"/>
      <c r="G3705" s="163"/>
      <c r="H3705" s="164">
        <f t="shared" ref="H3705:J3705" si="2105">H3667</f>
        <v>64800</v>
      </c>
      <c r="I3705" s="165">
        <f t="shared" si="2105"/>
        <v>0.1</v>
      </c>
      <c r="J3705" s="165">
        <f t="shared" si="2105"/>
        <v>0</v>
      </c>
      <c r="K3705" s="166">
        <f t="shared" si="2087"/>
        <v>116640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1</v>
      </c>
      <c r="C3706" s="291" t="str">
        <f t="shared" si="2106"/>
        <v>GRS</v>
      </c>
      <c r="D3706" s="292" t="str">
        <f t="shared" si="2106"/>
        <v/>
      </c>
      <c r="E3706" s="293" t="str">
        <f t="shared" si="2106"/>
        <v>BINDER CLIP KENKO NO. 105</v>
      </c>
      <c r="F3706" s="162"/>
      <c r="G3706" s="163"/>
      <c r="H3706" s="164">
        <f t="shared" ref="H3706:J3706" si="2107">H3668</f>
        <v>28800</v>
      </c>
      <c r="I3706" s="165">
        <f t="shared" si="2107"/>
        <v>0.1</v>
      </c>
      <c r="J3706" s="165">
        <f t="shared" si="2107"/>
        <v>0</v>
      </c>
      <c r="K3706" s="166">
        <f t="shared" si="2087"/>
        <v>25920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1</v>
      </c>
      <c r="C3707" s="291" t="str">
        <f t="shared" si="2108"/>
        <v>GRS</v>
      </c>
      <c r="D3707" s="292" t="str">
        <f t="shared" si="2108"/>
        <v/>
      </c>
      <c r="E3707" s="293" t="str">
        <f t="shared" si="2108"/>
        <v>BINDER CLIP KENKO NO. 111</v>
      </c>
      <c r="F3707" s="162"/>
      <c r="G3707" s="163"/>
      <c r="H3707" s="164">
        <f t="shared" ref="H3707:J3707" si="2109">H3669</f>
        <v>49200</v>
      </c>
      <c r="I3707" s="165">
        <f t="shared" si="2109"/>
        <v>0.1</v>
      </c>
      <c r="J3707" s="165">
        <f t="shared" si="2109"/>
        <v>0</v>
      </c>
      <c r="K3707" s="166">
        <f t="shared" si="2087"/>
        <v>44280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1</v>
      </c>
      <c r="C3708" s="291" t="str">
        <f t="shared" si="2110"/>
        <v>LSN</v>
      </c>
      <c r="D3708" s="292" t="str">
        <f t="shared" si="2110"/>
        <v/>
      </c>
      <c r="E3708" s="293" t="str">
        <f t="shared" si="2110"/>
        <v>STAPLER KENKO HD-10</v>
      </c>
      <c r="F3708" s="162"/>
      <c r="G3708" s="163"/>
      <c r="H3708" s="164">
        <f t="shared" ref="H3708:J3708" si="2111">H3670</f>
        <v>93000</v>
      </c>
      <c r="I3708" s="165">
        <f t="shared" si="2111"/>
        <v>0.1</v>
      </c>
      <c r="J3708" s="165">
        <f t="shared" si="2111"/>
        <v>0</v>
      </c>
      <c r="K3708" s="166">
        <f t="shared" si="2087"/>
        <v>83700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0"/>
      <c r="K3713" s="314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1">
        <f>SUM(K3696:K3711)</f>
        <v>1512310</v>
      </c>
      <c r="K3714" s="342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3"/>
      <c r="K3715" s="343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4"/>
      <c r="K3717" s="314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4">
        <f>((J3714/1.11)+(K3716/1.11))*11%</f>
        <v>149868.55855855855</v>
      </c>
      <c r="K3718" s="345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4"/>
      <c r="K3719" s="314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1512310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5" t="str">
        <f>J3684</f>
        <v>RISMA / CONDRO</v>
      </c>
      <c r="K3722" s="316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5" t="str">
        <f>J3685</f>
        <v>NOVI / CONDRO</v>
      </c>
      <c r="K3723" s="316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23030033</v>
      </c>
      <c r="F3726" s="204"/>
      <c r="G3726" s="205" t="s">
        <v>2</v>
      </c>
      <c r="H3726" s="317" t="str">
        <f>H3688</f>
        <v>CV SINAR CAHAYA NIRMALA</v>
      </c>
      <c r="I3726" s="317"/>
      <c r="J3726" s="317"/>
      <c r="K3726" s="318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1" t="s">
        <v>3</v>
      </c>
      <c r="G3727" s="211"/>
      <c r="H3727" s="319"/>
      <c r="I3727" s="319"/>
      <c r="J3727" s="319"/>
      <c r="K3727" s="320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2">
        <f>D3690</f>
        <v>45009</v>
      </c>
      <c r="E3728" s="323"/>
      <c r="F3728" s="321"/>
      <c r="G3728" s="212"/>
      <c r="H3728" s="324" t="str">
        <f>H3690</f>
        <v/>
      </c>
      <c r="I3728" s="324"/>
      <c r="J3728" s="324"/>
      <c r="K3728" s="325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1"/>
      <c r="G3729" s="212"/>
      <c r="H3729" s="326" t="str">
        <f>H3691</f>
        <v>BREBES</v>
      </c>
      <c r="I3729" s="326"/>
      <c r="J3729" s="326"/>
      <c r="K3729" s="327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1243</v>
      </c>
      <c r="E3730" s="203"/>
      <c r="F3730" s="214"/>
      <c r="G3730" s="215"/>
      <c r="H3730" s="328"/>
      <c r="I3730" s="328"/>
      <c r="J3730" s="328"/>
      <c r="K3730" s="329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3</v>
      </c>
      <c r="C3734" s="296" t="str">
        <f t="shared" si="2118"/>
        <v>LSN</v>
      </c>
      <c r="D3734" s="297" t="str">
        <f t="shared" si="2118"/>
        <v/>
      </c>
      <c r="E3734" s="298" t="str">
        <f t="shared" si="2118"/>
        <v>GEL PEN JOYKO GP-266 ITECH 2 HITAM</v>
      </c>
      <c r="F3734" s="239"/>
      <c r="G3734" s="240"/>
      <c r="H3734" s="241">
        <f t="shared" ref="H3734:J3734" si="2119">H3696</f>
        <v>27600</v>
      </c>
      <c r="I3734" s="242">
        <f t="shared" si="2119"/>
        <v>0.1</v>
      </c>
      <c r="J3734" s="242">
        <f t="shared" si="2119"/>
        <v>0</v>
      </c>
      <c r="K3734" s="243">
        <f t="shared" ref="K3734:K3749" si="2120">(B3734*H3734-((B3734*H3734)*I3734))-((B3734*H3734-((B3734*H3734)*I3734))*J3734)</f>
        <v>74520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40</v>
      </c>
      <c r="C3735" s="296" t="str">
        <f t="shared" si="2121"/>
        <v>PCS</v>
      </c>
      <c r="D3735" s="297" t="str">
        <f t="shared" si="2121"/>
        <v/>
      </c>
      <c r="E3735" s="298" t="str">
        <f t="shared" si="2121"/>
        <v>ISI BENSIA LANTU LT 11-32 (40 SET)</v>
      </c>
      <c r="F3735" s="239"/>
      <c r="G3735" s="240"/>
      <c r="H3735" s="241">
        <f t="shared" ref="H3735:J3735" si="2122">H3697</f>
        <v>2750</v>
      </c>
      <c r="I3735" s="242">
        <f t="shared" si="2122"/>
        <v>0</v>
      </c>
      <c r="J3735" s="242">
        <f t="shared" si="2122"/>
        <v>0</v>
      </c>
      <c r="K3735" s="243">
        <f t="shared" si="2120"/>
        <v>110000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24</v>
      </c>
      <c r="C3736" s="296" t="str">
        <f t="shared" si="2123"/>
        <v>SET</v>
      </c>
      <c r="D3736" s="297" t="str">
        <f t="shared" si="2123"/>
        <v/>
      </c>
      <c r="E3736" s="298" t="str">
        <f t="shared" si="2123"/>
        <v>PENSIL WARNA KENKO CP-12HALF CLASSIC (PENDEK)</v>
      </c>
      <c r="F3736" s="239"/>
      <c r="G3736" s="240"/>
      <c r="H3736" s="241">
        <f t="shared" ref="H3736:J3736" si="2124">H3698</f>
        <v>6600</v>
      </c>
      <c r="I3736" s="242">
        <f t="shared" si="2124"/>
        <v>0.1</v>
      </c>
      <c r="J3736" s="242">
        <f t="shared" si="2124"/>
        <v>0</v>
      </c>
      <c r="K3736" s="243">
        <f t="shared" si="2120"/>
        <v>142560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24</v>
      </c>
      <c r="C3737" s="296" t="str">
        <f t="shared" si="2125"/>
        <v>SET</v>
      </c>
      <c r="D3737" s="297" t="str">
        <f t="shared" si="2125"/>
        <v/>
      </c>
      <c r="E3737" s="298" t="str">
        <f t="shared" si="2125"/>
        <v>PENSIL WARNA KENKO CP-24F CLASSIC (PANJANG)</v>
      </c>
      <c r="F3737" s="239"/>
      <c r="G3737" s="240"/>
      <c r="H3737" s="241">
        <f t="shared" ref="H3737:J3737" si="2126">H3699</f>
        <v>20700</v>
      </c>
      <c r="I3737" s="242">
        <f t="shared" si="2126"/>
        <v>0.1</v>
      </c>
      <c r="J3737" s="242">
        <f t="shared" si="2126"/>
        <v>0</v>
      </c>
      <c r="K3737" s="243">
        <f t="shared" si="2120"/>
        <v>447120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3</v>
      </c>
      <c r="C3738" s="296" t="str">
        <f t="shared" si="2127"/>
        <v>LSN</v>
      </c>
      <c r="D3738" s="297" t="str">
        <f t="shared" si="2127"/>
        <v/>
      </c>
      <c r="E3738" s="298" t="str">
        <f t="shared" si="2127"/>
        <v>GEL PEN VANCO GP-559 HI-TOUCH HITAM</v>
      </c>
      <c r="F3738" s="239"/>
      <c r="G3738" s="240"/>
      <c r="H3738" s="241">
        <f t="shared" ref="H3738:J3738" si="2128">H3700</f>
        <v>26000</v>
      </c>
      <c r="I3738" s="242">
        <f t="shared" si="2128"/>
        <v>0</v>
      </c>
      <c r="J3738" s="242">
        <f t="shared" si="2128"/>
        <v>0</v>
      </c>
      <c r="K3738" s="243">
        <f t="shared" si="2120"/>
        <v>78000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10</v>
      </c>
      <c r="C3739" s="296" t="str">
        <f t="shared" si="2129"/>
        <v>PCS</v>
      </c>
      <c r="D3739" s="297" t="str">
        <f t="shared" si="2129"/>
        <v/>
      </c>
      <c r="E3739" s="298" t="str">
        <f t="shared" si="2129"/>
        <v>BUKU KAS KWARTO</v>
      </c>
      <c r="F3739" s="239"/>
      <c r="G3739" s="240"/>
      <c r="H3739" s="241">
        <f t="shared" ref="H3739:J3739" si="2130">H3701</f>
        <v>9500</v>
      </c>
      <c r="I3739" s="242">
        <f t="shared" si="2130"/>
        <v>0</v>
      </c>
      <c r="J3739" s="242">
        <f t="shared" si="2130"/>
        <v>0</v>
      </c>
      <c r="K3739" s="243">
        <f t="shared" si="2120"/>
        <v>95000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50</v>
      </c>
      <c r="C3740" s="296" t="str">
        <f t="shared" si="2131"/>
        <v>PAK</v>
      </c>
      <c r="D3740" s="297" t="str">
        <f t="shared" si="2131"/>
        <v/>
      </c>
      <c r="E3740" s="298" t="str">
        <f t="shared" si="2131"/>
        <v>LOOSE LEAF JOYKO A5-7020 (50S)</v>
      </c>
      <c r="F3740" s="239"/>
      <c r="G3740" s="240"/>
      <c r="H3740" s="241">
        <f t="shared" ref="H3740:J3740" si="2132">H3702</f>
        <v>3600</v>
      </c>
      <c r="I3740" s="242">
        <f t="shared" si="2132"/>
        <v>0.1</v>
      </c>
      <c r="J3740" s="242">
        <f t="shared" si="2132"/>
        <v>0</v>
      </c>
      <c r="K3740" s="243">
        <f t="shared" si="2120"/>
        <v>162000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3</v>
      </c>
      <c r="C3741" s="296" t="str">
        <f t="shared" si="2133"/>
        <v>PAK</v>
      </c>
      <c r="D3741" s="297" t="str">
        <f t="shared" si="2133"/>
        <v/>
      </c>
      <c r="E3741" s="299" t="str">
        <f t="shared" si="2133"/>
        <v>STIP / PENGHAPUS KENKO ERB-40SQ HITAM</v>
      </c>
      <c r="F3741" s="239"/>
      <c r="G3741" s="240"/>
      <c r="H3741" s="241">
        <f t="shared" ref="H3741:J3741" si="2134">H3703</f>
        <v>27500</v>
      </c>
      <c r="I3741" s="242">
        <f t="shared" si="2134"/>
        <v>0.1</v>
      </c>
      <c r="J3741" s="242">
        <f t="shared" si="2134"/>
        <v>0</v>
      </c>
      <c r="K3741" s="243">
        <f t="shared" si="2120"/>
        <v>74250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2</v>
      </c>
      <c r="C3742" s="296" t="str">
        <f t="shared" si="2135"/>
        <v>LSN</v>
      </c>
      <c r="D3742" s="297" t="str">
        <f t="shared" si="2135"/>
        <v/>
      </c>
      <c r="E3742" s="298" t="str">
        <f t="shared" si="2135"/>
        <v>ISI CUTTER 9 MM KENKO A-100 (KECIL)</v>
      </c>
      <c r="F3742" s="239"/>
      <c r="G3742" s="240"/>
      <c r="H3742" s="241">
        <f t="shared" ref="H3742:J3742" si="2136">H3704</f>
        <v>32400</v>
      </c>
      <c r="I3742" s="242">
        <f t="shared" si="2136"/>
        <v>0.1</v>
      </c>
      <c r="J3742" s="242">
        <f t="shared" si="2136"/>
        <v>0</v>
      </c>
      <c r="K3742" s="243">
        <f t="shared" si="2120"/>
        <v>58320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2</v>
      </c>
      <c r="C3743" s="296" t="str">
        <f t="shared" si="2137"/>
        <v>LSN</v>
      </c>
      <c r="D3743" s="297" t="str">
        <f t="shared" si="2137"/>
        <v/>
      </c>
      <c r="E3743" s="298" t="str">
        <f t="shared" si="2137"/>
        <v>ISI CUTTER 18 MM KENKO L-150 (BESAR)</v>
      </c>
      <c r="F3743" s="239"/>
      <c r="G3743" s="240"/>
      <c r="H3743" s="241">
        <f t="shared" ref="H3743:J3743" si="2138">H3705</f>
        <v>64800</v>
      </c>
      <c r="I3743" s="242">
        <f t="shared" si="2138"/>
        <v>0.1</v>
      </c>
      <c r="J3743" s="242">
        <f t="shared" si="2138"/>
        <v>0</v>
      </c>
      <c r="K3743" s="243">
        <f t="shared" si="2120"/>
        <v>116640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1</v>
      </c>
      <c r="C3744" s="296" t="str">
        <f t="shared" si="2139"/>
        <v>GRS</v>
      </c>
      <c r="D3744" s="297" t="str">
        <f t="shared" si="2139"/>
        <v/>
      </c>
      <c r="E3744" s="298" t="str">
        <f t="shared" si="2139"/>
        <v>BINDER CLIP KENKO NO. 105</v>
      </c>
      <c r="F3744" s="239"/>
      <c r="G3744" s="240"/>
      <c r="H3744" s="241">
        <f t="shared" ref="H3744:J3744" si="2140">H3706</f>
        <v>28800</v>
      </c>
      <c r="I3744" s="242">
        <f t="shared" si="2140"/>
        <v>0.1</v>
      </c>
      <c r="J3744" s="242">
        <f t="shared" si="2140"/>
        <v>0</v>
      </c>
      <c r="K3744" s="243">
        <f t="shared" si="2120"/>
        <v>25920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1</v>
      </c>
      <c r="C3745" s="296" t="str">
        <f t="shared" si="2141"/>
        <v>GRS</v>
      </c>
      <c r="D3745" s="297" t="str">
        <f t="shared" si="2141"/>
        <v/>
      </c>
      <c r="E3745" s="298" t="str">
        <f t="shared" si="2141"/>
        <v>BINDER CLIP KENKO NO. 111</v>
      </c>
      <c r="F3745" s="239"/>
      <c r="G3745" s="240"/>
      <c r="H3745" s="241">
        <f t="shared" ref="H3745:J3745" si="2142">H3707</f>
        <v>49200</v>
      </c>
      <c r="I3745" s="242">
        <f t="shared" si="2142"/>
        <v>0.1</v>
      </c>
      <c r="J3745" s="242">
        <f t="shared" si="2142"/>
        <v>0</v>
      </c>
      <c r="K3745" s="243">
        <f t="shared" si="2120"/>
        <v>44280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1</v>
      </c>
      <c r="C3746" s="296" t="str">
        <f t="shared" si="2143"/>
        <v>LSN</v>
      </c>
      <c r="D3746" s="297" t="str">
        <f t="shared" si="2143"/>
        <v/>
      </c>
      <c r="E3746" s="298" t="str">
        <f t="shared" si="2143"/>
        <v>STAPLER KENKO HD-10</v>
      </c>
      <c r="F3746" s="239"/>
      <c r="G3746" s="240"/>
      <c r="H3746" s="241">
        <f t="shared" ref="H3746:J3746" si="2144">H3708</f>
        <v>93000</v>
      </c>
      <c r="I3746" s="242">
        <f t="shared" si="2144"/>
        <v>0.1</v>
      </c>
      <c r="J3746" s="242">
        <f t="shared" si="2144"/>
        <v>0</v>
      </c>
      <c r="K3746" s="243">
        <f t="shared" si="2120"/>
        <v>83700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0"/>
      <c r="K3751" s="309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6">
        <f>SUM(K3734:K3749)</f>
        <v>1512310</v>
      </c>
      <c r="K3752" s="307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8"/>
      <c r="K3753" s="308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09"/>
      <c r="K3755" s="309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0">
        <f>((J3752/1.11)+(K3754/1.11))*11%</f>
        <v>149868.55855855855</v>
      </c>
      <c r="K3756" s="311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09"/>
      <c r="K3757" s="309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1512310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2" t="str">
        <f>J3722</f>
        <v>RISMA / CONDRO</v>
      </c>
      <c r="K3760" s="313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2" t="str">
        <f>J3723</f>
        <v>NOVI / CONDRO</v>
      </c>
      <c r="K3761" s="313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23030034</v>
      </c>
      <c r="G3764" s="11" t="s">
        <v>2</v>
      </c>
      <c r="H3764" s="359" t="s">
        <v>30</v>
      </c>
      <c r="I3764" s="359"/>
      <c r="J3764" s="359"/>
      <c r="K3764" s="360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3" t="s">
        <v>3</v>
      </c>
      <c r="G3765" s="17"/>
      <c r="H3765" s="361"/>
      <c r="I3765" s="361"/>
      <c r="J3765" s="361"/>
      <c r="K3765" s="362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4">
        <v>45014</v>
      </c>
      <c r="E3766" s="365"/>
      <c r="F3766" s="363"/>
      <c r="G3766" s="18"/>
      <c r="H3766" s="366" t="s">
        <v>31</v>
      </c>
      <c r="I3766" s="366"/>
      <c r="J3766" s="366"/>
      <c r="K3766" s="36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3"/>
      <c r="G3767" s="18"/>
      <c r="H3767" s="368" t="s">
        <v>32</v>
      </c>
      <c r="I3767" s="368"/>
      <c r="J3767" s="368"/>
      <c r="K3767" s="36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182</v>
      </c>
      <c r="E3768" s="9"/>
      <c r="F3768" s="21"/>
      <c r="G3768" s="22"/>
      <c r="H3768" s="370"/>
      <c r="I3768" s="370"/>
      <c r="J3768" s="370"/>
      <c r="K3768" s="37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36</v>
      </c>
      <c r="C3772" s="46" t="s">
        <v>34</v>
      </c>
      <c r="D3772" s="94">
        <v>3</v>
      </c>
      <c r="E3772" s="114" t="s">
        <v>71</v>
      </c>
      <c r="F3772" s="48"/>
      <c r="G3772" s="49"/>
      <c r="H3772" s="50">
        <v>127200</v>
      </c>
      <c r="I3772" s="51">
        <v>0.13500000000000001</v>
      </c>
      <c r="J3772" s="51"/>
      <c r="K3772" s="52">
        <f t="shared" ref="K3772:K3787" si="2151">(B3772*H3772-((B3772*H3772)*I3772))-((B3772*H3772-((B3772*H3772)*I3772))*J3772)</f>
        <v>3961008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6"/>
      <c r="K3789" s="347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8">
        <f>SUM(K3772:K3787)</f>
        <v>3961008</v>
      </c>
      <c r="K3790" s="349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0"/>
      <c r="K3791" s="350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7"/>
      <c r="K3793" s="347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1">
        <f>((J3790/1.11)+(K3792/1.11))*11%</f>
        <v>392532.32432432426</v>
      </c>
      <c r="K3794" s="352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7"/>
      <c r="K3795" s="347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3961008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3" t="s">
        <v>36</v>
      </c>
      <c r="K3798" s="354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3"/>
      <c r="K3799" s="354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23030034</v>
      </c>
      <c r="F3802" s="127"/>
      <c r="G3802" s="128" t="s">
        <v>2</v>
      </c>
      <c r="H3802" s="355" t="str">
        <f>H3764</f>
        <v>CV PELITA JAYA</v>
      </c>
      <c r="I3802" s="355"/>
      <c r="J3802" s="355"/>
      <c r="K3802" s="356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1" t="s">
        <v>3</v>
      </c>
      <c r="G3803" s="134"/>
      <c r="H3803" s="357"/>
      <c r="I3803" s="357"/>
      <c r="J3803" s="357"/>
      <c r="K3803" s="358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2">
        <f>D3766</f>
        <v>45014</v>
      </c>
      <c r="E3804" s="333"/>
      <c r="F3804" s="331"/>
      <c r="G3804" s="135"/>
      <c r="H3804" s="334" t="str">
        <f>H3766</f>
        <v>(ANUGERAH SEJAHTERA)</v>
      </c>
      <c r="I3804" s="334"/>
      <c r="J3804" s="334"/>
      <c r="K3804" s="335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1"/>
      <c r="G3805" s="135"/>
      <c r="H3805" s="336" t="str">
        <f>H3767</f>
        <v>PURWOKERTO</v>
      </c>
      <c r="I3805" s="336"/>
      <c r="J3805" s="336"/>
      <c r="K3805" s="337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1364</v>
      </c>
      <c r="E3806" s="126"/>
      <c r="F3806" s="137"/>
      <c r="G3806" s="138"/>
      <c r="H3806" s="338"/>
      <c r="I3806" s="338"/>
      <c r="J3806" s="338"/>
      <c r="K3806" s="339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36</v>
      </c>
      <c r="C3810" s="291" t="str">
        <f t="shared" si="2152"/>
        <v>LSN</v>
      </c>
      <c r="D3810" s="292">
        <f t="shared" si="2152"/>
        <v>3</v>
      </c>
      <c r="E3810" s="293" t="str">
        <f t="shared" si="2152"/>
        <v>PENSIL WARNA JOYKO CP-12PB (PANJANG)</v>
      </c>
      <c r="F3810" s="162"/>
      <c r="G3810" s="163"/>
      <c r="H3810" s="164">
        <f t="shared" ref="H3810:J3810" si="2153">H3772</f>
        <v>127200</v>
      </c>
      <c r="I3810" s="165">
        <f t="shared" si="2153"/>
        <v>0.13500000000000001</v>
      </c>
      <c r="J3810" s="165">
        <f t="shared" si="2153"/>
        <v>0</v>
      </c>
      <c r="K3810" s="166">
        <f t="shared" ref="K3810:K3825" si="2154">(B3810*H3810-((B3810*H3810)*I3810))-((B3810*H3810-((B3810*H3810)*I3810))*J3810)</f>
        <v>3961008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0"/>
      <c r="K3827" s="314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1">
        <f>SUM(K3810:K3825)</f>
        <v>3961008</v>
      </c>
      <c r="K3828" s="342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3"/>
      <c r="K3829" s="343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4"/>
      <c r="K3831" s="314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4">
        <f>((J3828/1.11)+(K3830/1.11))*11%</f>
        <v>392532.32432432426</v>
      </c>
      <c r="K3832" s="345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4"/>
      <c r="K3833" s="314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3961008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5" t="str">
        <f>J3798</f>
        <v>NOVI / CONDRO</v>
      </c>
      <c r="K3836" s="316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5">
        <f>J3799</f>
        <v>0</v>
      </c>
      <c r="K3837" s="316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23030034</v>
      </c>
      <c r="F3840" s="204"/>
      <c r="G3840" s="205" t="s">
        <v>2</v>
      </c>
      <c r="H3840" s="317" t="str">
        <f>H3802</f>
        <v>CV PELITA JAYA</v>
      </c>
      <c r="I3840" s="317"/>
      <c r="J3840" s="317"/>
      <c r="K3840" s="318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1" t="s">
        <v>3</v>
      </c>
      <c r="G3841" s="211"/>
      <c r="H3841" s="319"/>
      <c r="I3841" s="319"/>
      <c r="J3841" s="319"/>
      <c r="K3841" s="320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2">
        <f>D3804</f>
        <v>45014</v>
      </c>
      <c r="E3842" s="323"/>
      <c r="F3842" s="321"/>
      <c r="G3842" s="212"/>
      <c r="H3842" s="324" t="str">
        <f>H3804</f>
        <v>(ANUGERAH SEJAHTERA)</v>
      </c>
      <c r="I3842" s="324"/>
      <c r="J3842" s="324"/>
      <c r="K3842" s="325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1"/>
      <c r="G3843" s="212"/>
      <c r="H3843" s="326" t="str">
        <f>H3805</f>
        <v>PURWOKERTO</v>
      </c>
      <c r="I3843" s="326"/>
      <c r="J3843" s="326"/>
      <c r="K3843" s="327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1364</v>
      </c>
      <c r="E3844" s="203"/>
      <c r="F3844" s="214"/>
      <c r="G3844" s="215"/>
      <c r="H3844" s="328"/>
      <c r="I3844" s="328"/>
      <c r="J3844" s="328"/>
      <c r="K3844" s="329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36</v>
      </c>
      <c r="C3848" s="296" t="str">
        <f t="shared" si="2185"/>
        <v>LSN</v>
      </c>
      <c r="D3848" s="297">
        <f t="shared" si="2185"/>
        <v>3</v>
      </c>
      <c r="E3848" s="298" t="str">
        <f t="shared" si="2185"/>
        <v>PENSIL WARNA JOYKO CP-12PB (PANJANG)</v>
      </c>
      <c r="F3848" s="239"/>
      <c r="G3848" s="240"/>
      <c r="H3848" s="241">
        <f t="shared" ref="H3848:J3848" si="2186">H3810</f>
        <v>127200</v>
      </c>
      <c r="I3848" s="242">
        <f t="shared" si="2186"/>
        <v>0.13500000000000001</v>
      </c>
      <c r="J3848" s="242">
        <f t="shared" si="2186"/>
        <v>0</v>
      </c>
      <c r="K3848" s="243">
        <f t="shared" ref="K3848:K3863" si="2187">(B3848*H3848-((B3848*H3848)*I3848))-((B3848*H3848-((B3848*H3848)*I3848))*J3848)</f>
        <v>3961008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0"/>
      <c r="K3865" s="309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6">
        <f>SUM(K3848:K3863)</f>
        <v>3961008</v>
      </c>
      <c r="K3866" s="307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8"/>
      <c r="K3867" s="308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09"/>
      <c r="K3869" s="309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0">
        <f>((J3866/1.11)+(K3868/1.11))*11%</f>
        <v>392532.32432432426</v>
      </c>
      <c r="K3870" s="311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09"/>
      <c r="K3871" s="309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3961008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2" t="str">
        <f>J3836</f>
        <v>NOVI / CONDRO</v>
      </c>
      <c r="K3874" s="313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2">
        <f>J3837</f>
        <v>0</v>
      </c>
      <c r="K3875" s="313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23030035</v>
      </c>
      <c r="G3878" s="11" t="s">
        <v>2</v>
      </c>
      <c r="H3878" s="359" t="s">
        <v>126</v>
      </c>
      <c r="I3878" s="359"/>
      <c r="J3878" s="359"/>
      <c r="K3878" s="360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3" t="s">
        <v>3</v>
      </c>
      <c r="G3879" s="17"/>
      <c r="H3879" s="361"/>
      <c r="I3879" s="361"/>
      <c r="J3879" s="361"/>
      <c r="K3879" s="362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4">
        <v>45015</v>
      </c>
      <c r="E3880" s="365"/>
      <c r="F3880" s="363"/>
      <c r="G3880" s="18"/>
      <c r="H3880" s="366" t="s">
        <v>127</v>
      </c>
      <c r="I3880" s="366"/>
      <c r="J3880" s="366"/>
      <c r="K3880" s="36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3"/>
      <c r="G3881" s="18"/>
      <c r="H3881" s="368" t="s">
        <v>32</v>
      </c>
      <c r="I3881" s="368"/>
      <c r="J3881" s="368"/>
      <c r="K3881" s="36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183</v>
      </c>
      <c r="E3882" s="9"/>
      <c r="F3882" s="21"/>
      <c r="G3882" s="22"/>
      <c r="H3882" s="370"/>
      <c r="I3882" s="370"/>
      <c r="J3882" s="370"/>
      <c r="K3882" s="37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144</v>
      </c>
      <c r="C3886" s="46" t="s">
        <v>34</v>
      </c>
      <c r="D3886" s="94">
        <v>1</v>
      </c>
      <c r="E3886" s="114" t="s">
        <v>121</v>
      </c>
      <c r="F3886" s="48"/>
      <c r="G3886" s="49"/>
      <c r="H3886" s="50">
        <v>39000</v>
      </c>
      <c r="I3886" s="51">
        <v>0.13500000000000001</v>
      </c>
      <c r="J3886" s="51"/>
      <c r="K3886" s="52">
        <f t="shared" ref="K3886:K3901" si="2218">(B3886*H3886-((B3886*H3886)*I3886))-((B3886*H3886-((B3886*H3886)*I3886))*J3886)</f>
        <v>4857840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6"/>
      <c r="K3903" s="347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8">
        <f>SUM(K3886:K3901)</f>
        <v>4857840</v>
      </c>
      <c r="K3904" s="349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0"/>
      <c r="K3905" s="350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7"/>
      <c r="K3907" s="347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1">
        <f>((J3904/1.11)+(K3906/1.11))*11%</f>
        <v>481407.56756756752</v>
      </c>
      <c r="K3908" s="352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7"/>
      <c r="K3909" s="347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4857840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3" t="s">
        <v>36</v>
      </c>
      <c r="K3912" s="354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3"/>
      <c r="K3913" s="354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23030035</v>
      </c>
      <c r="F3916" s="127"/>
      <c r="G3916" s="128" t="s">
        <v>2</v>
      </c>
      <c r="H3916" s="355" t="str">
        <f>H3878</f>
        <v>SANTOSO BUDIONO</v>
      </c>
      <c r="I3916" s="355"/>
      <c r="J3916" s="355"/>
      <c r="K3916" s="356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1" t="s">
        <v>3</v>
      </c>
      <c r="G3917" s="134"/>
      <c r="H3917" s="357"/>
      <c r="I3917" s="357"/>
      <c r="J3917" s="357"/>
      <c r="K3917" s="358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2">
        <f>D3880</f>
        <v>45015</v>
      </c>
      <c r="E3918" s="333"/>
      <c r="F3918" s="331"/>
      <c r="G3918" s="135"/>
      <c r="H3918" s="334" t="str">
        <f>H3880</f>
        <v>(  ARMADA  )</v>
      </c>
      <c r="I3918" s="334"/>
      <c r="J3918" s="334"/>
      <c r="K3918" s="335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1"/>
      <c r="G3919" s="135"/>
      <c r="H3919" s="336" t="str">
        <f>H3881</f>
        <v>PURWOKERTO</v>
      </c>
      <c r="I3919" s="336"/>
      <c r="J3919" s="336"/>
      <c r="K3919" s="337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 t="str">
        <f>D3882</f>
        <v>KO 1371</v>
      </c>
      <c r="E3920" s="126"/>
      <c r="F3920" s="137"/>
      <c r="G3920" s="138"/>
      <c r="H3920" s="338"/>
      <c r="I3920" s="338"/>
      <c r="J3920" s="338"/>
      <c r="K3920" s="339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144</v>
      </c>
      <c r="C3924" s="291" t="str">
        <f t="shared" si="2219"/>
        <v>LSN</v>
      </c>
      <c r="D3924" s="292">
        <f t="shared" si="2219"/>
        <v>1</v>
      </c>
      <c r="E3924" s="293" t="str">
        <f t="shared" si="2219"/>
        <v>GEL PEN KENKO HI-TECH-H 0.28 MM HITAM</v>
      </c>
      <c r="F3924" s="162"/>
      <c r="G3924" s="163"/>
      <c r="H3924" s="164">
        <f t="shared" ref="H3924:J3924" si="2220">H3886</f>
        <v>39000</v>
      </c>
      <c r="I3924" s="165">
        <f t="shared" si="2220"/>
        <v>0.13500000000000001</v>
      </c>
      <c r="J3924" s="165">
        <f t="shared" si="2220"/>
        <v>0</v>
      </c>
      <c r="K3924" s="166">
        <f t="shared" ref="K3924:K3939" si="2221">(B3924*H3924-((B3924*H3924)*I3924))-((B3924*H3924-((B3924*H3924)*I3924))*J3924)</f>
        <v>4857840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0"/>
      <c r="K3941" s="314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1">
        <f>SUM(K3924:K3939)</f>
        <v>4857840</v>
      </c>
      <c r="K3942" s="342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3"/>
      <c r="K3943" s="343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4"/>
      <c r="K3945" s="314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4">
        <f>((J3942/1.11)+(K3944/1.11))*11%</f>
        <v>481407.56756756752</v>
      </c>
      <c r="K3946" s="345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4"/>
      <c r="K3947" s="314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4857840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5" t="str">
        <f>J3912</f>
        <v>NOVI / CONDRO</v>
      </c>
      <c r="K3950" s="316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5">
        <f>J3913</f>
        <v>0</v>
      </c>
      <c r="K3951" s="316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23030035</v>
      </c>
      <c r="F3954" s="204"/>
      <c r="G3954" s="205" t="s">
        <v>2</v>
      </c>
      <c r="H3954" s="317" t="str">
        <f>H3916</f>
        <v>SANTOSO BUDIONO</v>
      </c>
      <c r="I3954" s="317"/>
      <c r="J3954" s="317"/>
      <c r="K3954" s="318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1" t="s">
        <v>3</v>
      </c>
      <c r="G3955" s="211"/>
      <c r="H3955" s="319"/>
      <c r="I3955" s="319"/>
      <c r="J3955" s="319"/>
      <c r="K3955" s="320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2">
        <f>D3918</f>
        <v>45015</v>
      </c>
      <c r="E3956" s="323"/>
      <c r="F3956" s="321"/>
      <c r="G3956" s="212"/>
      <c r="H3956" s="324" t="str">
        <f>H3918</f>
        <v>(  ARMADA  )</v>
      </c>
      <c r="I3956" s="324"/>
      <c r="J3956" s="324"/>
      <c r="K3956" s="325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1"/>
      <c r="G3957" s="212"/>
      <c r="H3957" s="326" t="str">
        <f>H3919</f>
        <v>PURWOKERTO</v>
      </c>
      <c r="I3957" s="326"/>
      <c r="J3957" s="326"/>
      <c r="K3957" s="327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 t="str">
        <f>D3920</f>
        <v>KO 1371</v>
      </c>
      <c r="E3958" s="203"/>
      <c r="F3958" s="214"/>
      <c r="G3958" s="215"/>
      <c r="H3958" s="328"/>
      <c r="I3958" s="328"/>
      <c r="J3958" s="328"/>
      <c r="K3958" s="329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144</v>
      </c>
      <c r="C3962" s="296" t="str">
        <f t="shared" si="2252"/>
        <v>LSN</v>
      </c>
      <c r="D3962" s="297">
        <f t="shared" si="2252"/>
        <v>1</v>
      </c>
      <c r="E3962" s="298" t="str">
        <f t="shared" si="2252"/>
        <v>GEL PEN KENKO HI-TECH-H 0.28 MM HITAM</v>
      </c>
      <c r="F3962" s="239"/>
      <c r="G3962" s="240"/>
      <c r="H3962" s="241">
        <f t="shared" ref="H3962:J3962" si="2253">H3924</f>
        <v>39000</v>
      </c>
      <c r="I3962" s="242">
        <f t="shared" si="2253"/>
        <v>0.13500000000000001</v>
      </c>
      <c r="J3962" s="242">
        <f t="shared" si="2253"/>
        <v>0</v>
      </c>
      <c r="K3962" s="243">
        <f t="shared" ref="K3962:K3977" si="2254">(B3962*H3962-((B3962*H3962)*I3962))-((B3962*H3962-((B3962*H3962)*I3962))*J3962)</f>
        <v>4857840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0"/>
      <c r="K3979" s="309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6">
        <f>SUM(K3962:K3977)</f>
        <v>4857840</v>
      </c>
      <c r="K3980" s="307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8"/>
      <c r="K3981" s="308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09"/>
      <c r="K3983" s="309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0">
        <f>((J3980/1.11)+(K3982/1.11))*11%</f>
        <v>481407.56756756752</v>
      </c>
      <c r="K3984" s="311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09"/>
      <c r="K3985" s="309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4857840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2" t="str">
        <f>J3950</f>
        <v>NOVI / CONDRO</v>
      </c>
      <c r="K3988" s="313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2">
        <f>J3951</f>
        <v>0</v>
      </c>
      <c r="K3989" s="313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23030036</v>
      </c>
      <c r="G3992" s="11" t="s">
        <v>2</v>
      </c>
      <c r="H3992" s="359" t="s">
        <v>30</v>
      </c>
      <c r="I3992" s="359"/>
      <c r="J3992" s="359"/>
      <c r="K3992" s="360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3" t="s">
        <v>3</v>
      </c>
      <c r="G3993" s="17"/>
      <c r="H3993" s="361"/>
      <c r="I3993" s="361"/>
      <c r="J3993" s="361"/>
      <c r="K3993" s="362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4">
        <v>45015</v>
      </c>
      <c r="E3994" s="365"/>
      <c r="F3994" s="363"/>
      <c r="G3994" s="18"/>
      <c r="H3994" s="366" t="s">
        <v>31</v>
      </c>
      <c r="I3994" s="366"/>
      <c r="J3994" s="366"/>
      <c r="K3994" s="36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3"/>
      <c r="G3995" s="18"/>
      <c r="H3995" s="368" t="s">
        <v>32</v>
      </c>
      <c r="I3995" s="368"/>
      <c r="J3995" s="368"/>
      <c r="K3995" s="36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184</v>
      </c>
      <c r="E3996" s="9"/>
      <c r="F3996" s="21"/>
      <c r="G3996" s="22"/>
      <c r="H3996" s="370"/>
      <c r="I3996" s="370"/>
      <c r="J3996" s="370"/>
      <c r="K3996" s="37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720</v>
      </c>
      <c r="C4000" s="46" t="s">
        <v>34</v>
      </c>
      <c r="D4000" s="94">
        <v>5</v>
      </c>
      <c r="E4000" s="114" t="s">
        <v>121</v>
      </c>
      <c r="F4000" s="48"/>
      <c r="G4000" s="49"/>
      <c r="H4000" s="50">
        <v>39000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24289200</v>
      </c>
      <c r="L4000" s="36"/>
    </row>
    <row r="4001" spans="1:12" s="10" customFormat="1" ht="14.1" customHeight="1" x14ac:dyDescent="0.25">
      <c r="A4001" s="45">
        <v>2</v>
      </c>
      <c r="B4001" s="46">
        <v>144</v>
      </c>
      <c r="C4001" s="46" t="s">
        <v>34</v>
      </c>
      <c r="D4001" s="94">
        <v>2</v>
      </c>
      <c r="E4001" s="114" t="s">
        <v>122</v>
      </c>
      <c r="F4001" s="48"/>
      <c r="G4001" s="49"/>
      <c r="H4001" s="50">
        <v>54300</v>
      </c>
      <c r="I4001" s="51">
        <v>0.13500000000000001</v>
      </c>
      <c r="J4001" s="51"/>
      <c r="K4001" s="52">
        <f t="shared" si="2285"/>
        <v>6763608</v>
      </c>
      <c r="L4001" s="36"/>
    </row>
    <row r="4002" spans="1:12" s="10" customFormat="1" ht="14.1" customHeight="1" x14ac:dyDescent="0.25">
      <c r="A4002" s="45">
        <v>3</v>
      </c>
      <c r="B4002" s="46">
        <v>24</v>
      </c>
      <c r="C4002" s="46" t="s">
        <v>40</v>
      </c>
      <c r="D4002" s="94">
        <v>1</v>
      </c>
      <c r="E4002" s="114" t="s">
        <v>185</v>
      </c>
      <c r="F4002" s="48"/>
      <c r="G4002" s="49"/>
      <c r="H4002" s="50">
        <v>59000</v>
      </c>
      <c r="I4002" s="51">
        <v>0.13500000000000001</v>
      </c>
      <c r="J4002" s="51"/>
      <c r="K4002" s="52">
        <f t="shared" si="2285"/>
        <v>1224840</v>
      </c>
      <c r="L4002" s="36"/>
    </row>
    <row r="4003" spans="1:12" s="10" customFormat="1" ht="14.1" customHeight="1" x14ac:dyDescent="0.25">
      <c r="A4003" s="45">
        <v>4</v>
      </c>
      <c r="B4003" s="46">
        <v>200</v>
      </c>
      <c r="C4003" s="46" t="s">
        <v>186</v>
      </c>
      <c r="D4003" s="94">
        <v>1</v>
      </c>
      <c r="E4003" s="114" t="s">
        <v>187</v>
      </c>
      <c r="F4003" s="48"/>
      <c r="G4003" s="49"/>
      <c r="H4003" s="50">
        <v>4200</v>
      </c>
      <c r="I4003" s="51">
        <v>0.13500000000000001</v>
      </c>
      <c r="J4003" s="51"/>
      <c r="K4003" s="52">
        <f t="shared" si="2285"/>
        <v>726600</v>
      </c>
      <c r="L4003" s="36"/>
    </row>
    <row r="4004" spans="1:12" s="10" customFormat="1" ht="14.1" customHeight="1" x14ac:dyDescent="0.25">
      <c r="A4004" s="45">
        <v>5</v>
      </c>
      <c r="B4004" s="46">
        <v>36</v>
      </c>
      <c r="C4004" s="46" t="s">
        <v>54</v>
      </c>
      <c r="D4004" s="94">
        <v>1</v>
      </c>
      <c r="E4004" s="114" t="s">
        <v>56</v>
      </c>
      <c r="F4004" s="48"/>
      <c r="G4004" s="49"/>
      <c r="H4004" s="50">
        <v>72000</v>
      </c>
      <c r="I4004" s="51">
        <v>0.13500000000000001</v>
      </c>
      <c r="J4004" s="51"/>
      <c r="K4004" s="52">
        <f t="shared" si="2285"/>
        <v>2242080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6"/>
      <c r="K4017" s="347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8">
        <f>SUM(K4000:K4015)</f>
        <v>35246328</v>
      </c>
      <c r="K4018" s="349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0"/>
      <c r="K4019" s="350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7"/>
      <c r="K4021" s="347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1">
        <f>((J4018/1.11)+(K4020/1.11))*11%</f>
        <v>3492879.351351351</v>
      </c>
      <c r="K4022" s="352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7"/>
      <c r="K4023" s="347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35246328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3" t="s">
        <v>36</v>
      </c>
      <c r="K4026" s="354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3"/>
      <c r="K4027" s="354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23030036</v>
      </c>
      <c r="F4030" s="127"/>
      <c r="G4030" s="128" t="s">
        <v>2</v>
      </c>
      <c r="H4030" s="355" t="str">
        <f>H3992</f>
        <v>CV PELITA JAYA</v>
      </c>
      <c r="I4030" s="355"/>
      <c r="J4030" s="355"/>
      <c r="K4030" s="356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1" t="s">
        <v>3</v>
      </c>
      <c r="G4031" s="134"/>
      <c r="H4031" s="357"/>
      <c r="I4031" s="357"/>
      <c r="J4031" s="357"/>
      <c r="K4031" s="358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2">
        <f>D3994</f>
        <v>45015</v>
      </c>
      <c r="E4032" s="333"/>
      <c r="F4032" s="331"/>
      <c r="G4032" s="135"/>
      <c r="H4032" s="334" t="str">
        <f>H3994</f>
        <v>(ANUGERAH SEJAHTERA)</v>
      </c>
      <c r="I4032" s="334"/>
      <c r="J4032" s="334"/>
      <c r="K4032" s="335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1"/>
      <c r="G4033" s="135"/>
      <c r="H4033" s="336" t="str">
        <f>H3995</f>
        <v>PURWOKERTO</v>
      </c>
      <c r="I4033" s="336"/>
      <c r="J4033" s="336"/>
      <c r="K4033" s="337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 t="str">
        <f>D3996</f>
        <v>KO 1370</v>
      </c>
      <c r="E4034" s="126"/>
      <c r="F4034" s="137"/>
      <c r="G4034" s="138"/>
      <c r="H4034" s="338"/>
      <c r="I4034" s="338"/>
      <c r="J4034" s="338"/>
      <c r="K4034" s="339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720</v>
      </c>
      <c r="C4038" s="291" t="str">
        <f t="shared" si="2286"/>
        <v>LSN</v>
      </c>
      <c r="D4038" s="292">
        <f t="shared" si="2286"/>
        <v>5</v>
      </c>
      <c r="E4038" s="293" t="str">
        <f t="shared" si="2286"/>
        <v>GEL PEN KENKO HI-TECH-H 0.28 MM HITAM</v>
      </c>
      <c r="F4038" s="162"/>
      <c r="G4038" s="163"/>
      <c r="H4038" s="164">
        <f t="shared" ref="H4038:J4038" si="2287">H4000</f>
        <v>39000</v>
      </c>
      <c r="I4038" s="165">
        <f t="shared" si="2287"/>
        <v>0.13500000000000001</v>
      </c>
      <c r="J4038" s="165">
        <f t="shared" si="2287"/>
        <v>0</v>
      </c>
      <c r="K4038" s="166">
        <f t="shared" ref="K4038:K4053" si="2288">(B4038*H4038-((B4038*H4038)*I4038))-((B4038*H4038-((B4038*H4038)*I4038))*J4038)</f>
        <v>24289200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144</v>
      </c>
      <c r="C4039" s="291" t="str">
        <f t="shared" si="2289"/>
        <v>LSN</v>
      </c>
      <c r="D4039" s="292">
        <f t="shared" si="2289"/>
        <v>2</v>
      </c>
      <c r="E4039" s="293" t="str">
        <f t="shared" si="2289"/>
        <v>CORRECTION FLUID KENKO KE-01</v>
      </c>
      <c r="F4039" s="162"/>
      <c r="G4039" s="163"/>
      <c r="H4039" s="164">
        <f t="shared" ref="H4039:J4039" si="2290">H4001</f>
        <v>54300</v>
      </c>
      <c r="I4039" s="165">
        <f t="shared" si="2290"/>
        <v>0.13500000000000001</v>
      </c>
      <c r="J4039" s="165">
        <f t="shared" si="2290"/>
        <v>0</v>
      </c>
      <c r="K4039" s="166">
        <f t="shared" si="2288"/>
        <v>6763608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24</v>
      </c>
      <c r="C4040" s="291" t="str">
        <f t="shared" si="2291"/>
        <v>PCS</v>
      </c>
      <c r="D4040" s="292">
        <f t="shared" si="2291"/>
        <v>1</v>
      </c>
      <c r="E4040" s="293" t="str">
        <f t="shared" si="2291"/>
        <v>PUNCH KENKO NO. 85XL</v>
      </c>
      <c r="F4040" s="162"/>
      <c r="G4040" s="163"/>
      <c r="H4040" s="164">
        <f t="shared" ref="H4040:J4040" si="2292">H4002</f>
        <v>59000</v>
      </c>
      <c r="I4040" s="165">
        <f t="shared" si="2292"/>
        <v>0.13500000000000001</v>
      </c>
      <c r="J4040" s="165">
        <f t="shared" si="2292"/>
        <v>0</v>
      </c>
      <c r="K4040" s="166">
        <f t="shared" si="2288"/>
        <v>1224840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200</v>
      </c>
      <c r="C4041" s="291" t="str">
        <f t="shared" si="2293"/>
        <v xml:space="preserve">BOX </v>
      </c>
      <c r="D4041" s="292">
        <f t="shared" si="2293"/>
        <v>1</v>
      </c>
      <c r="E4041" s="293" t="str">
        <f t="shared" si="2293"/>
        <v>ISI STAPLER (STAPLES) KENKO 1210 PREMIUM (23/10)</v>
      </c>
      <c r="F4041" s="162"/>
      <c r="G4041" s="163"/>
      <c r="H4041" s="164">
        <f t="shared" ref="H4041:J4041" si="2294">H4003</f>
        <v>4200</v>
      </c>
      <c r="I4041" s="165">
        <f t="shared" si="2294"/>
        <v>0.13500000000000001</v>
      </c>
      <c r="J4041" s="165">
        <f t="shared" si="2294"/>
        <v>0</v>
      </c>
      <c r="K4041" s="166">
        <f t="shared" si="2288"/>
        <v>726600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36</v>
      </c>
      <c r="C4042" s="291" t="str">
        <f t="shared" si="2295"/>
        <v>BOX</v>
      </c>
      <c r="D4042" s="292">
        <f t="shared" si="2295"/>
        <v>1</v>
      </c>
      <c r="E4042" s="293" t="str">
        <f t="shared" si="2295"/>
        <v>LEM STICK KENKO 15 GR (TANGGUNG) isi 20 pc</v>
      </c>
      <c r="F4042" s="162"/>
      <c r="G4042" s="163"/>
      <c r="H4042" s="164">
        <f t="shared" ref="H4042:J4042" si="2296">H4004</f>
        <v>72000</v>
      </c>
      <c r="I4042" s="165">
        <f t="shared" si="2296"/>
        <v>0.13500000000000001</v>
      </c>
      <c r="J4042" s="165">
        <f t="shared" si="2296"/>
        <v>0</v>
      </c>
      <c r="K4042" s="166">
        <f t="shared" si="2288"/>
        <v>2242080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0"/>
      <c r="K4055" s="314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1">
        <f>SUM(K4038:K4053)</f>
        <v>35246328</v>
      </c>
      <c r="K4056" s="342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3"/>
      <c r="K4057" s="343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4"/>
      <c r="K4059" s="314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4">
        <f>((J4056/1.11)+(K4058/1.11))*11%</f>
        <v>3492879.351351351</v>
      </c>
      <c r="K4060" s="345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4"/>
      <c r="K4061" s="314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35246328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5" t="str">
        <f>J4026</f>
        <v>NOVI / CONDRO</v>
      </c>
      <c r="K4064" s="316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5">
        <f>J4027</f>
        <v>0</v>
      </c>
      <c r="K4065" s="316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23030036</v>
      </c>
      <c r="F4068" s="204"/>
      <c r="G4068" s="205" t="s">
        <v>2</v>
      </c>
      <c r="H4068" s="317" t="str">
        <f>H4030</f>
        <v>CV PELITA JAYA</v>
      </c>
      <c r="I4068" s="317"/>
      <c r="J4068" s="317"/>
      <c r="K4068" s="318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1" t="s">
        <v>3</v>
      </c>
      <c r="G4069" s="211"/>
      <c r="H4069" s="319"/>
      <c r="I4069" s="319"/>
      <c r="J4069" s="319"/>
      <c r="K4069" s="320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2">
        <f>D4032</f>
        <v>45015</v>
      </c>
      <c r="E4070" s="323"/>
      <c r="F4070" s="321"/>
      <c r="G4070" s="212"/>
      <c r="H4070" s="324" t="str">
        <f>H4032</f>
        <v>(ANUGERAH SEJAHTERA)</v>
      </c>
      <c r="I4070" s="324"/>
      <c r="J4070" s="324"/>
      <c r="K4070" s="325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1"/>
      <c r="G4071" s="212"/>
      <c r="H4071" s="326" t="str">
        <f>H4033</f>
        <v>PURWOKERTO</v>
      </c>
      <c r="I4071" s="326"/>
      <c r="J4071" s="326"/>
      <c r="K4071" s="327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 t="str">
        <f>D4034</f>
        <v>KO 1370</v>
      </c>
      <c r="E4072" s="203"/>
      <c r="F4072" s="214"/>
      <c r="G4072" s="215"/>
      <c r="H4072" s="328"/>
      <c r="I4072" s="328"/>
      <c r="J4072" s="328"/>
      <c r="K4072" s="329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720</v>
      </c>
      <c r="C4076" s="296" t="str">
        <f t="shared" si="2319"/>
        <v>LSN</v>
      </c>
      <c r="D4076" s="297">
        <f t="shared" si="2319"/>
        <v>5</v>
      </c>
      <c r="E4076" s="298" t="str">
        <f t="shared" si="2319"/>
        <v>GEL PEN KENKO HI-TECH-H 0.28 MM HITAM</v>
      </c>
      <c r="F4076" s="239"/>
      <c r="G4076" s="240"/>
      <c r="H4076" s="241">
        <f t="shared" ref="H4076:J4076" si="2320">H4038</f>
        <v>39000</v>
      </c>
      <c r="I4076" s="242">
        <f t="shared" si="2320"/>
        <v>0.13500000000000001</v>
      </c>
      <c r="J4076" s="242">
        <f t="shared" si="2320"/>
        <v>0</v>
      </c>
      <c r="K4076" s="243">
        <f t="shared" ref="K4076:K4091" si="2321">(B4076*H4076-((B4076*H4076)*I4076))-((B4076*H4076-((B4076*H4076)*I4076))*J4076)</f>
        <v>24289200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144</v>
      </c>
      <c r="C4077" s="296" t="str">
        <f t="shared" si="2322"/>
        <v>LSN</v>
      </c>
      <c r="D4077" s="297">
        <f t="shared" si="2322"/>
        <v>2</v>
      </c>
      <c r="E4077" s="298" t="str">
        <f t="shared" si="2322"/>
        <v>CORRECTION FLUID KENKO KE-01</v>
      </c>
      <c r="F4077" s="239"/>
      <c r="G4077" s="240"/>
      <c r="H4077" s="241">
        <f t="shared" ref="H4077:J4077" si="2323">H4039</f>
        <v>54300</v>
      </c>
      <c r="I4077" s="242">
        <f t="shared" si="2323"/>
        <v>0.13500000000000001</v>
      </c>
      <c r="J4077" s="242">
        <f t="shared" si="2323"/>
        <v>0</v>
      </c>
      <c r="K4077" s="243">
        <f t="shared" si="2321"/>
        <v>6763608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24</v>
      </c>
      <c r="C4078" s="296" t="str">
        <f t="shared" si="2324"/>
        <v>PCS</v>
      </c>
      <c r="D4078" s="297">
        <f t="shared" si="2324"/>
        <v>1</v>
      </c>
      <c r="E4078" s="298" t="str">
        <f t="shared" si="2324"/>
        <v>PUNCH KENKO NO. 85XL</v>
      </c>
      <c r="F4078" s="239"/>
      <c r="G4078" s="240"/>
      <c r="H4078" s="241">
        <f t="shared" ref="H4078:J4078" si="2325">H4040</f>
        <v>59000</v>
      </c>
      <c r="I4078" s="242">
        <f t="shared" si="2325"/>
        <v>0.13500000000000001</v>
      </c>
      <c r="J4078" s="242">
        <f t="shared" si="2325"/>
        <v>0</v>
      </c>
      <c r="K4078" s="243">
        <f t="shared" si="2321"/>
        <v>1224840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200</v>
      </c>
      <c r="C4079" s="296" t="str">
        <f t="shared" si="2326"/>
        <v xml:space="preserve">BOX </v>
      </c>
      <c r="D4079" s="297">
        <f t="shared" si="2326"/>
        <v>1</v>
      </c>
      <c r="E4079" s="298" t="str">
        <f t="shared" si="2326"/>
        <v>ISI STAPLER (STAPLES) KENKO 1210 PREMIUM (23/10)</v>
      </c>
      <c r="F4079" s="239"/>
      <c r="G4079" s="240"/>
      <c r="H4079" s="241">
        <f t="shared" ref="H4079:J4079" si="2327">H4041</f>
        <v>4200</v>
      </c>
      <c r="I4079" s="242">
        <f t="shared" si="2327"/>
        <v>0.13500000000000001</v>
      </c>
      <c r="J4079" s="242">
        <f t="shared" si="2327"/>
        <v>0</v>
      </c>
      <c r="K4079" s="243">
        <f t="shared" si="2321"/>
        <v>726600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36</v>
      </c>
      <c r="C4080" s="296" t="str">
        <f t="shared" si="2328"/>
        <v>BOX</v>
      </c>
      <c r="D4080" s="297">
        <f t="shared" si="2328"/>
        <v>1</v>
      </c>
      <c r="E4080" s="298" t="str">
        <f t="shared" si="2328"/>
        <v>LEM STICK KENKO 15 GR (TANGGUNG) isi 20 pc</v>
      </c>
      <c r="F4080" s="239"/>
      <c r="G4080" s="240"/>
      <c r="H4080" s="241">
        <f t="shared" ref="H4080:J4080" si="2329">H4042</f>
        <v>72000</v>
      </c>
      <c r="I4080" s="242">
        <f t="shared" si="2329"/>
        <v>0.13500000000000001</v>
      </c>
      <c r="J4080" s="242">
        <f t="shared" si="2329"/>
        <v>0</v>
      </c>
      <c r="K4080" s="243">
        <f t="shared" si="2321"/>
        <v>2242080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0"/>
      <c r="K4093" s="309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6">
        <f>SUM(K4076:K4091)</f>
        <v>35246328</v>
      </c>
      <c r="K4094" s="307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8"/>
      <c r="K4095" s="308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09"/>
      <c r="K4097" s="309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0">
        <f>((J4094/1.11)+(K4096/1.11))*11%</f>
        <v>3492879.351351351</v>
      </c>
      <c r="K4098" s="311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09"/>
      <c r="K4099" s="309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35246328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2" t="str">
        <f>J4064</f>
        <v>NOVI / CONDRO</v>
      </c>
      <c r="K4102" s="313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2">
        <f>J4065</f>
        <v>0</v>
      </c>
      <c r="K4103" s="313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23030037</v>
      </c>
      <c r="G4106" s="11" t="s">
        <v>2</v>
      </c>
      <c r="H4106" s="359" t="s">
        <v>50</v>
      </c>
      <c r="I4106" s="359"/>
      <c r="J4106" s="359"/>
      <c r="K4106" s="360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3" t="s">
        <v>3</v>
      </c>
      <c r="G4107" s="17"/>
      <c r="H4107" s="361"/>
      <c r="I4107" s="361"/>
      <c r="J4107" s="361"/>
      <c r="K4107" s="362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4">
        <v>45015</v>
      </c>
      <c r="E4108" s="365"/>
      <c r="F4108" s="363"/>
      <c r="G4108" s="18"/>
      <c r="H4108" s="366" t="s">
        <v>38</v>
      </c>
      <c r="I4108" s="366"/>
      <c r="J4108" s="366"/>
      <c r="K4108" s="36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3"/>
      <c r="G4109" s="18"/>
      <c r="H4109" s="368" t="s">
        <v>32</v>
      </c>
      <c r="I4109" s="368"/>
      <c r="J4109" s="368"/>
      <c r="K4109" s="36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188</v>
      </c>
      <c r="E4110" s="9"/>
      <c r="F4110" s="21"/>
      <c r="G4110" s="22"/>
      <c r="H4110" s="370"/>
      <c r="I4110" s="370"/>
      <c r="J4110" s="370"/>
      <c r="K4110" s="37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10</v>
      </c>
      <c r="C4114" s="46" t="s">
        <v>34</v>
      </c>
      <c r="D4114" s="94" t="s">
        <v>38</v>
      </c>
      <c r="E4114" s="114" t="s">
        <v>122</v>
      </c>
      <c r="F4114" s="48"/>
      <c r="G4114" s="49"/>
      <c r="H4114" s="50">
        <v>54300</v>
      </c>
      <c r="I4114" s="51">
        <v>0.1</v>
      </c>
      <c r="J4114" s="51"/>
      <c r="K4114" s="52">
        <f t="shared" ref="K4114:K4129" si="2352">(B4114*H4114-((B4114*H4114)*I4114))-((B4114*H4114-((B4114*H4114)*I4114))*J4114)</f>
        <v>488700</v>
      </c>
      <c r="L4114" s="36"/>
    </row>
    <row r="4115" spans="1:12" s="10" customFormat="1" ht="14.1" customHeight="1" x14ac:dyDescent="0.25">
      <c r="A4115" s="45">
        <v>2</v>
      </c>
      <c r="B4115" s="46">
        <v>12</v>
      </c>
      <c r="C4115" s="46" t="s">
        <v>34</v>
      </c>
      <c r="D4115" s="94" t="s">
        <v>38</v>
      </c>
      <c r="E4115" s="114" t="s">
        <v>91</v>
      </c>
      <c r="F4115" s="48"/>
      <c r="G4115" s="49"/>
      <c r="H4115" s="50">
        <v>35000</v>
      </c>
      <c r="I4115" s="51"/>
      <c r="J4115" s="51"/>
      <c r="K4115" s="52">
        <f t="shared" si="2352"/>
        <v>420000</v>
      </c>
      <c r="L4115" s="36"/>
    </row>
    <row r="4116" spans="1:12" s="10" customFormat="1" ht="14.1" customHeight="1" x14ac:dyDescent="0.25">
      <c r="A4116" s="45">
        <v>3</v>
      </c>
      <c r="B4116" s="46">
        <v>12</v>
      </c>
      <c r="C4116" s="46" t="s">
        <v>34</v>
      </c>
      <c r="D4116" s="94" t="s">
        <v>38</v>
      </c>
      <c r="E4116" s="114" t="s">
        <v>106</v>
      </c>
      <c r="F4116" s="48"/>
      <c r="G4116" s="49"/>
      <c r="H4116" s="50">
        <v>35000</v>
      </c>
      <c r="I4116" s="51"/>
      <c r="J4116" s="51"/>
      <c r="K4116" s="52">
        <f t="shared" si="2352"/>
        <v>420000</v>
      </c>
      <c r="L4116" s="36"/>
    </row>
    <row r="4117" spans="1:12" s="10" customFormat="1" ht="14.1" customHeight="1" x14ac:dyDescent="0.25">
      <c r="A4117" s="45">
        <v>4</v>
      </c>
      <c r="B4117" s="46">
        <v>5</v>
      </c>
      <c r="C4117" s="46" t="s">
        <v>42</v>
      </c>
      <c r="D4117" s="94">
        <v>1</v>
      </c>
      <c r="E4117" s="114" t="s">
        <v>43</v>
      </c>
      <c r="F4117" s="48"/>
      <c r="G4117" s="49"/>
      <c r="H4117" s="50">
        <v>180000</v>
      </c>
      <c r="I4117" s="51">
        <v>0.1</v>
      </c>
      <c r="J4117" s="51"/>
      <c r="K4117" s="52">
        <f t="shared" si="2352"/>
        <v>810000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6"/>
      <c r="K4131" s="347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8">
        <f>SUM(K4114:K4129)</f>
        <v>2138700</v>
      </c>
      <c r="K4132" s="349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0"/>
      <c r="K4133" s="350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7"/>
      <c r="K4135" s="347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1">
        <f>((J4132/1.11)+(K4134/1.11))*11%</f>
        <v>211943.24324324323</v>
      </c>
      <c r="K4136" s="352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7"/>
      <c r="K4137" s="347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2138700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3" t="s">
        <v>36</v>
      </c>
      <c r="K4140" s="354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3"/>
      <c r="K4141" s="354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23030037</v>
      </c>
      <c r="F4144" s="127"/>
      <c r="G4144" s="128" t="s">
        <v>2</v>
      </c>
      <c r="H4144" s="355" t="str">
        <f>H4106</f>
        <v>CV  WISUDA</v>
      </c>
      <c r="I4144" s="355"/>
      <c r="J4144" s="355"/>
      <c r="K4144" s="356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1" t="s">
        <v>3</v>
      </c>
      <c r="G4145" s="134"/>
      <c r="H4145" s="357"/>
      <c r="I4145" s="357"/>
      <c r="J4145" s="357"/>
      <c r="K4145" s="358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2">
        <f>D4108</f>
        <v>45015</v>
      </c>
      <c r="E4146" s="333"/>
      <c r="F4146" s="331"/>
      <c r="G4146" s="135"/>
      <c r="H4146" s="334" t="str">
        <f>H4108</f>
        <v/>
      </c>
      <c r="I4146" s="334"/>
      <c r="J4146" s="334"/>
      <c r="K4146" s="335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1"/>
      <c r="G4147" s="135"/>
      <c r="H4147" s="336" t="str">
        <f>H4109</f>
        <v>PURWOKERTO</v>
      </c>
      <c r="I4147" s="336"/>
      <c r="J4147" s="336"/>
      <c r="K4147" s="337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 t="str">
        <f>D4110</f>
        <v>KO 1249</v>
      </c>
      <c r="E4148" s="126"/>
      <c r="F4148" s="137"/>
      <c r="G4148" s="138"/>
      <c r="H4148" s="338"/>
      <c r="I4148" s="338"/>
      <c r="J4148" s="338"/>
      <c r="K4148" s="339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10</v>
      </c>
      <c r="C4152" s="291" t="str">
        <f t="shared" si="2353"/>
        <v>LSN</v>
      </c>
      <c r="D4152" s="292" t="str">
        <f t="shared" si="2353"/>
        <v/>
      </c>
      <c r="E4152" s="293" t="str">
        <f t="shared" si="2353"/>
        <v>CORRECTION FLUID KENKO KE-01</v>
      </c>
      <c r="F4152" s="162"/>
      <c r="G4152" s="163"/>
      <c r="H4152" s="164">
        <f t="shared" ref="H4152:J4152" si="2354">H4114</f>
        <v>54300</v>
      </c>
      <c r="I4152" s="165">
        <f t="shared" si="2354"/>
        <v>0.1</v>
      </c>
      <c r="J4152" s="165">
        <f t="shared" si="2354"/>
        <v>0</v>
      </c>
      <c r="K4152" s="166">
        <f t="shared" ref="K4152:K4167" si="2355">(B4152*H4152-((B4152*H4152)*I4152))-((B4152*H4152-((B4152*H4152)*I4152))*J4152)</f>
        <v>488700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12</v>
      </c>
      <c r="C4153" s="291" t="str">
        <f t="shared" si="2356"/>
        <v>LSN</v>
      </c>
      <c r="D4153" s="292" t="str">
        <f t="shared" si="2356"/>
        <v/>
      </c>
      <c r="E4153" s="293" t="str">
        <f t="shared" si="2356"/>
        <v>GEL PEN TIZO 1.0 MM TG-340 HITAM</v>
      </c>
      <c r="F4153" s="162"/>
      <c r="G4153" s="163"/>
      <c r="H4153" s="164">
        <f t="shared" ref="H4153:J4153" si="2357">H4115</f>
        <v>35000</v>
      </c>
      <c r="I4153" s="165">
        <f t="shared" si="2357"/>
        <v>0</v>
      </c>
      <c r="J4153" s="165">
        <f t="shared" si="2357"/>
        <v>0</v>
      </c>
      <c r="K4153" s="166">
        <f t="shared" si="2355"/>
        <v>420000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12</v>
      </c>
      <c r="C4154" s="291" t="str">
        <f t="shared" si="2358"/>
        <v>LSN</v>
      </c>
      <c r="D4154" s="292" t="str">
        <f t="shared" si="2358"/>
        <v/>
      </c>
      <c r="E4154" s="293" t="str">
        <f t="shared" si="2358"/>
        <v>GEL PEN TIZO 1.0 MM TG-340BI BIRU</v>
      </c>
      <c r="F4154" s="162"/>
      <c r="G4154" s="163"/>
      <c r="H4154" s="164">
        <f t="shared" ref="H4154:J4154" si="2359">H4116</f>
        <v>35000</v>
      </c>
      <c r="I4154" s="165">
        <f t="shared" si="2359"/>
        <v>0</v>
      </c>
      <c r="J4154" s="165">
        <f t="shared" si="2359"/>
        <v>0</v>
      </c>
      <c r="K4154" s="166">
        <f t="shared" si="2355"/>
        <v>420000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5</v>
      </c>
      <c r="C4155" s="291" t="str">
        <f t="shared" si="2360"/>
        <v>GRS</v>
      </c>
      <c r="D4155" s="292">
        <f t="shared" si="2360"/>
        <v>1</v>
      </c>
      <c r="E4155" s="293" t="str">
        <f t="shared" si="2360"/>
        <v>BINDER CLIP KENKO NO. 260</v>
      </c>
      <c r="F4155" s="162"/>
      <c r="G4155" s="163"/>
      <c r="H4155" s="164">
        <f t="shared" ref="H4155:J4155" si="2361">H4117</f>
        <v>180000</v>
      </c>
      <c r="I4155" s="165">
        <f t="shared" si="2361"/>
        <v>0.1</v>
      </c>
      <c r="J4155" s="165">
        <f t="shared" si="2361"/>
        <v>0</v>
      </c>
      <c r="K4155" s="166">
        <f t="shared" si="2355"/>
        <v>810000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0"/>
      <c r="K4169" s="314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1">
        <f>SUM(K4152:K4167)</f>
        <v>2138700</v>
      </c>
      <c r="K4170" s="342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3"/>
      <c r="K4171" s="343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4"/>
      <c r="K4173" s="314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4">
        <f>((J4170/1.11)+(K4172/1.11))*11%</f>
        <v>211943.24324324323</v>
      </c>
      <c r="K4174" s="345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4"/>
      <c r="K4175" s="314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2138700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5" t="str">
        <f>J4140</f>
        <v>NOVI / CONDRO</v>
      </c>
      <c r="K4178" s="316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5">
        <f>J4141</f>
        <v>0</v>
      </c>
      <c r="K4179" s="316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23030037</v>
      </c>
      <c r="F4182" s="204"/>
      <c r="G4182" s="205" t="s">
        <v>2</v>
      </c>
      <c r="H4182" s="317" t="str">
        <f>H4144</f>
        <v>CV  WISUDA</v>
      </c>
      <c r="I4182" s="317"/>
      <c r="J4182" s="317"/>
      <c r="K4182" s="318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1" t="s">
        <v>3</v>
      </c>
      <c r="G4183" s="211"/>
      <c r="H4183" s="319"/>
      <c r="I4183" s="319"/>
      <c r="J4183" s="319"/>
      <c r="K4183" s="320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2">
        <f>D4146</f>
        <v>45015</v>
      </c>
      <c r="E4184" s="323"/>
      <c r="F4184" s="321"/>
      <c r="G4184" s="212"/>
      <c r="H4184" s="324" t="str">
        <f>H4146</f>
        <v/>
      </c>
      <c r="I4184" s="324"/>
      <c r="J4184" s="324"/>
      <c r="K4184" s="325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1"/>
      <c r="G4185" s="212"/>
      <c r="H4185" s="326" t="str">
        <f>H4147</f>
        <v>PURWOKERTO</v>
      </c>
      <c r="I4185" s="326"/>
      <c r="J4185" s="326"/>
      <c r="K4185" s="327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 t="str">
        <f>D4148</f>
        <v>KO 1249</v>
      </c>
      <c r="E4186" s="203"/>
      <c r="F4186" s="214"/>
      <c r="G4186" s="215"/>
      <c r="H4186" s="328"/>
      <c r="I4186" s="328"/>
      <c r="J4186" s="328"/>
      <c r="K4186" s="329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10</v>
      </c>
      <c r="C4190" s="296" t="str">
        <f t="shared" si="2386"/>
        <v>LSN</v>
      </c>
      <c r="D4190" s="297" t="str">
        <f t="shared" si="2386"/>
        <v/>
      </c>
      <c r="E4190" s="298" t="str">
        <f t="shared" si="2386"/>
        <v>CORRECTION FLUID KENKO KE-01</v>
      </c>
      <c r="F4190" s="239"/>
      <c r="G4190" s="240"/>
      <c r="H4190" s="241">
        <f t="shared" ref="H4190:J4190" si="2387">H4152</f>
        <v>54300</v>
      </c>
      <c r="I4190" s="242">
        <f t="shared" si="2387"/>
        <v>0.1</v>
      </c>
      <c r="J4190" s="242">
        <f t="shared" si="2387"/>
        <v>0</v>
      </c>
      <c r="K4190" s="243">
        <f t="shared" ref="K4190:K4205" si="2388">(B4190*H4190-((B4190*H4190)*I4190))-((B4190*H4190-((B4190*H4190)*I4190))*J4190)</f>
        <v>488700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12</v>
      </c>
      <c r="C4191" s="296" t="str">
        <f t="shared" si="2389"/>
        <v>LSN</v>
      </c>
      <c r="D4191" s="297" t="str">
        <f t="shared" si="2389"/>
        <v/>
      </c>
      <c r="E4191" s="298" t="str">
        <f t="shared" si="2389"/>
        <v>GEL PEN TIZO 1.0 MM TG-340 HITAM</v>
      </c>
      <c r="F4191" s="239"/>
      <c r="G4191" s="240"/>
      <c r="H4191" s="241">
        <f t="shared" ref="H4191:J4191" si="2390">H4153</f>
        <v>35000</v>
      </c>
      <c r="I4191" s="242">
        <f t="shared" si="2390"/>
        <v>0</v>
      </c>
      <c r="J4191" s="242">
        <f t="shared" si="2390"/>
        <v>0</v>
      </c>
      <c r="K4191" s="243">
        <f t="shared" si="2388"/>
        <v>420000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12</v>
      </c>
      <c r="C4192" s="296" t="str">
        <f t="shared" si="2391"/>
        <v>LSN</v>
      </c>
      <c r="D4192" s="297" t="str">
        <f t="shared" si="2391"/>
        <v/>
      </c>
      <c r="E4192" s="298" t="str">
        <f t="shared" si="2391"/>
        <v>GEL PEN TIZO 1.0 MM TG-340BI BIRU</v>
      </c>
      <c r="F4192" s="239"/>
      <c r="G4192" s="240"/>
      <c r="H4192" s="241">
        <f t="shared" ref="H4192:J4192" si="2392">H4154</f>
        <v>35000</v>
      </c>
      <c r="I4192" s="242">
        <f t="shared" si="2392"/>
        <v>0</v>
      </c>
      <c r="J4192" s="242">
        <f t="shared" si="2392"/>
        <v>0</v>
      </c>
      <c r="K4192" s="243">
        <f t="shared" si="2388"/>
        <v>420000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5</v>
      </c>
      <c r="C4193" s="296" t="str">
        <f t="shared" si="2393"/>
        <v>GRS</v>
      </c>
      <c r="D4193" s="297">
        <f t="shared" si="2393"/>
        <v>1</v>
      </c>
      <c r="E4193" s="298" t="str">
        <f t="shared" si="2393"/>
        <v>BINDER CLIP KENKO NO. 260</v>
      </c>
      <c r="F4193" s="239"/>
      <c r="G4193" s="240"/>
      <c r="H4193" s="241">
        <f t="shared" ref="H4193:J4193" si="2394">H4155</f>
        <v>180000</v>
      </c>
      <c r="I4193" s="242">
        <f t="shared" si="2394"/>
        <v>0.1</v>
      </c>
      <c r="J4193" s="242">
        <f t="shared" si="2394"/>
        <v>0</v>
      </c>
      <c r="K4193" s="243">
        <f t="shared" si="2388"/>
        <v>810000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0"/>
      <c r="K4207" s="309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6">
        <f>SUM(K4190:K4205)</f>
        <v>2138700</v>
      </c>
      <c r="K4208" s="307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8"/>
      <c r="K4209" s="308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09"/>
      <c r="K4211" s="309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0">
        <f>((J4208/1.11)+(K4210/1.11))*11%</f>
        <v>211943.24324324323</v>
      </c>
      <c r="K4212" s="311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09"/>
      <c r="K4213" s="309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2138700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2" t="str">
        <f>J4178</f>
        <v>NOVI / CONDRO</v>
      </c>
      <c r="K4216" s="313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2">
        <f>J4179</f>
        <v>0</v>
      </c>
      <c r="K4217" s="313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23030038</v>
      </c>
      <c r="G4220" s="11" t="s">
        <v>2</v>
      </c>
      <c r="H4220" s="359" t="s">
        <v>30</v>
      </c>
      <c r="I4220" s="359"/>
      <c r="J4220" s="359"/>
      <c r="K4220" s="360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3" t="s">
        <v>3</v>
      </c>
      <c r="G4221" s="17"/>
      <c r="H4221" s="361"/>
      <c r="I4221" s="361"/>
      <c r="J4221" s="361"/>
      <c r="K4221" s="362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4">
        <v>45015</v>
      </c>
      <c r="E4222" s="365"/>
      <c r="F4222" s="363"/>
      <c r="G4222" s="18"/>
      <c r="H4222" s="366" t="s">
        <v>31</v>
      </c>
      <c r="I4222" s="366"/>
      <c r="J4222" s="366"/>
      <c r="K4222" s="36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3"/>
      <c r="G4223" s="18"/>
      <c r="H4223" s="368" t="s">
        <v>32</v>
      </c>
      <c r="I4223" s="368"/>
      <c r="J4223" s="368"/>
      <c r="K4223" s="36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189</v>
      </c>
      <c r="E4224" s="9"/>
      <c r="F4224" s="21"/>
      <c r="G4224" s="22"/>
      <c r="H4224" s="370"/>
      <c r="I4224" s="370"/>
      <c r="J4224" s="370"/>
      <c r="K4224" s="37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360</v>
      </c>
      <c r="C4228" s="46" t="s">
        <v>34</v>
      </c>
      <c r="D4228" s="94">
        <v>3</v>
      </c>
      <c r="E4228" s="114" t="s">
        <v>178</v>
      </c>
      <c r="F4228" s="48"/>
      <c r="G4228" s="49"/>
      <c r="H4228" s="50">
        <v>32400</v>
      </c>
      <c r="I4228" s="51">
        <v>0.13500000000000001</v>
      </c>
      <c r="J4228" s="51"/>
      <c r="K4228" s="52">
        <f t="shared" ref="K4228:K4243" si="2419">(B4228*H4228-((B4228*H4228)*I4228))-((B4228*H4228-((B4228*H4228)*I4228))*J4228)</f>
        <v>10089360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6"/>
      <c r="K4245" s="347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8">
        <f>SUM(K4228:K4243)</f>
        <v>10089360</v>
      </c>
      <c r="K4246" s="349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0"/>
      <c r="K4247" s="350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7"/>
      <c r="K4249" s="347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1">
        <f>((J4246/1.11)+(K4248/1.11))*11%</f>
        <v>999846.48648648639</v>
      </c>
      <c r="K4250" s="352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7"/>
      <c r="K4251" s="347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10089360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3" t="s">
        <v>36</v>
      </c>
      <c r="K4254" s="354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3"/>
      <c r="K4255" s="354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23030038</v>
      </c>
      <c r="F4258" s="127"/>
      <c r="G4258" s="128" t="s">
        <v>2</v>
      </c>
      <c r="H4258" s="355" t="str">
        <f>H4220</f>
        <v>CV PELITA JAYA</v>
      </c>
      <c r="I4258" s="355"/>
      <c r="J4258" s="355"/>
      <c r="K4258" s="356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1" t="s">
        <v>3</v>
      </c>
      <c r="G4259" s="134"/>
      <c r="H4259" s="357"/>
      <c r="I4259" s="357"/>
      <c r="J4259" s="357"/>
      <c r="K4259" s="358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2">
        <f>D4222</f>
        <v>45015</v>
      </c>
      <c r="E4260" s="333"/>
      <c r="F4260" s="331"/>
      <c r="G4260" s="135"/>
      <c r="H4260" s="334" t="str">
        <f>H4222</f>
        <v>(ANUGERAH SEJAHTERA)</v>
      </c>
      <c r="I4260" s="334"/>
      <c r="J4260" s="334"/>
      <c r="K4260" s="335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1"/>
      <c r="G4261" s="135"/>
      <c r="H4261" s="336" t="str">
        <f>H4223</f>
        <v>PURWOKERTO</v>
      </c>
      <c r="I4261" s="336"/>
      <c r="J4261" s="336"/>
      <c r="K4261" s="337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 t="str">
        <f>D4224</f>
        <v>KO 1376</v>
      </c>
      <c r="E4262" s="126"/>
      <c r="F4262" s="137"/>
      <c r="G4262" s="138"/>
      <c r="H4262" s="338"/>
      <c r="I4262" s="338"/>
      <c r="J4262" s="338"/>
      <c r="K4262" s="339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360</v>
      </c>
      <c r="C4266" s="291" t="str">
        <f t="shared" si="2420"/>
        <v>LSN</v>
      </c>
      <c r="D4266" s="292">
        <f t="shared" si="2420"/>
        <v>3</v>
      </c>
      <c r="E4266" s="293" t="str">
        <f t="shared" si="2420"/>
        <v>ISI CUTTER 9 MM KENKO A-100 (KECIL)</v>
      </c>
      <c r="F4266" s="162"/>
      <c r="G4266" s="163"/>
      <c r="H4266" s="164">
        <f t="shared" ref="H4266:J4266" si="2421">H4228</f>
        <v>32400</v>
      </c>
      <c r="I4266" s="165">
        <f t="shared" si="2421"/>
        <v>0.13500000000000001</v>
      </c>
      <c r="J4266" s="165">
        <f t="shared" si="2421"/>
        <v>0</v>
      </c>
      <c r="K4266" s="166">
        <f t="shared" ref="K4266:K4281" si="2422">(B4266*H4266-((B4266*H4266)*I4266))-((B4266*H4266-((B4266*H4266)*I4266))*J4266)</f>
        <v>10089360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0"/>
      <c r="K4283" s="314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1">
        <f>SUM(K4266:K4281)</f>
        <v>10089360</v>
      </c>
      <c r="K4284" s="342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3"/>
      <c r="K4285" s="343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4"/>
      <c r="K4287" s="314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4">
        <f>((J4284/1.11)+(K4286/1.11))*11%</f>
        <v>999846.48648648639</v>
      </c>
      <c r="K4288" s="345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4"/>
      <c r="K4289" s="314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10089360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5" t="str">
        <f>J4254</f>
        <v>NOVI / CONDRO</v>
      </c>
      <c r="K4292" s="316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5">
        <f>J4255</f>
        <v>0</v>
      </c>
      <c r="K4293" s="316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23030038</v>
      </c>
      <c r="F4296" s="204"/>
      <c r="G4296" s="205" t="s">
        <v>2</v>
      </c>
      <c r="H4296" s="317" t="str">
        <f>H4258</f>
        <v>CV PELITA JAYA</v>
      </c>
      <c r="I4296" s="317"/>
      <c r="J4296" s="317"/>
      <c r="K4296" s="318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1" t="s">
        <v>3</v>
      </c>
      <c r="G4297" s="211"/>
      <c r="H4297" s="319"/>
      <c r="I4297" s="319"/>
      <c r="J4297" s="319"/>
      <c r="K4297" s="320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2">
        <f>D4260</f>
        <v>45015</v>
      </c>
      <c r="E4298" s="323"/>
      <c r="F4298" s="321"/>
      <c r="G4298" s="212"/>
      <c r="H4298" s="324" t="str">
        <f>H4260</f>
        <v>(ANUGERAH SEJAHTERA)</v>
      </c>
      <c r="I4298" s="324"/>
      <c r="J4298" s="324"/>
      <c r="K4298" s="325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1"/>
      <c r="G4299" s="212"/>
      <c r="H4299" s="326" t="str">
        <f>H4261</f>
        <v>PURWOKERTO</v>
      </c>
      <c r="I4299" s="326"/>
      <c r="J4299" s="326"/>
      <c r="K4299" s="327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 t="str">
        <f>D4262</f>
        <v>KO 1376</v>
      </c>
      <c r="E4300" s="203"/>
      <c r="F4300" s="214"/>
      <c r="G4300" s="215"/>
      <c r="H4300" s="328"/>
      <c r="I4300" s="328"/>
      <c r="J4300" s="328"/>
      <c r="K4300" s="329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360</v>
      </c>
      <c r="C4304" s="296" t="str">
        <f t="shared" si="2453"/>
        <v>LSN</v>
      </c>
      <c r="D4304" s="297">
        <f t="shared" si="2453"/>
        <v>3</v>
      </c>
      <c r="E4304" s="298" t="str">
        <f t="shared" si="2453"/>
        <v>ISI CUTTER 9 MM KENKO A-100 (KECIL)</v>
      </c>
      <c r="F4304" s="239"/>
      <c r="G4304" s="240"/>
      <c r="H4304" s="241">
        <f t="shared" ref="H4304:J4304" si="2454">H4266</f>
        <v>32400</v>
      </c>
      <c r="I4304" s="242">
        <f t="shared" si="2454"/>
        <v>0.13500000000000001</v>
      </c>
      <c r="J4304" s="242">
        <f t="shared" si="2454"/>
        <v>0</v>
      </c>
      <c r="K4304" s="243">
        <f t="shared" ref="K4304:K4319" si="2455">(B4304*H4304-((B4304*H4304)*I4304))-((B4304*H4304-((B4304*H4304)*I4304))*J4304)</f>
        <v>10089360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0"/>
      <c r="K4321" s="309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6">
        <f>SUM(K4304:K4319)</f>
        <v>10089360</v>
      </c>
      <c r="K4322" s="307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8"/>
      <c r="K4323" s="308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09"/>
      <c r="K4325" s="309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0">
        <f>((J4322/1.11)+(K4324/1.11))*11%</f>
        <v>999846.48648648639</v>
      </c>
      <c r="K4326" s="311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09"/>
      <c r="K4327" s="309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10089360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2" t="str">
        <f>J4292</f>
        <v>NOVI / CONDRO</v>
      </c>
      <c r="K4330" s="313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2">
        <f>J4293</f>
        <v>0</v>
      </c>
      <c r="K4331" s="313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23030039</v>
      </c>
      <c r="G4334" s="11" t="s">
        <v>2</v>
      </c>
      <c r="H4334" s="359" t="s">
        <v>37</v>
      </c>
      <c r="I4334" s="359"/>
      <c r="J4334" s="359"/>
      <c r="K4334" s="360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3" t="s">
        <v>3</v>
      </c>
      <c r="G4335" s="17"/>
      <c r="H4335" s="361"/>
      <c r="I4335" s="361"/>
      <c r="J4335" s="361"/>
      <c r="K4335" s="362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4">
        <v>45015</v>
      </c>
      <c r="E4336" s="365"/>
      <c r="F4336" s="363"/>
      <c r="G4336" s="18"/>
      <c r="H4336" s="366" t="s">
        <v>38</v>
      </c>
      <c r="I4336" s="366"/>
      <c r="J4336" s="366"/>
      <c r="K4336" s="36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3"/>
      <c r="G4337" s="18"/>
      <c r="H4337" s="368" t="s">
        <v>32</v>
      </c>
      <c r="I4337" s="368"/>
      <c r="J4337" s="368"/>
      <c r="K4337" s="36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190</v>
      </c>
      <c r="E4338" s="9"/>
      <c r="F4338" s="21"/>
      <c r="G4338" s="22"/>
      <c r="H4338" s="370"/>
      <c r="I4338" s="370"/>
      <c r="J4338" s="370"/>
      <c r="K4338" s="37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6</v>
      </c>
      <c r="C4342" s="46" t="s">
        <v>34</v>
      </c>
      <c r="D4342" s="94" t="s">
        <v>38</v>
      </c>
      <c r="E4342" s="114" t="s">
        <v>191</v>
      </c>
      <c r="F4342" s="48"/>
      <c r="G4342" s="49"/>
      <c r="H4342" s="50">
        <v>99600</v>
      </c>
      <c r="I4342" s="51">
        <v>0.13</v>
      </c>
      <c r="J4342" s="51"/>
      <c r="K4342" s="52">
        <f t="shared" ref="K4342:K4357" si="2486">(B4342*H4342-((B4342*H4342)*I4342))-((B4342*H4342-((B4342*H4342)*I4342))*J4342)</f>
        <v>519912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6"/>
      <c r="K4359" s="347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8">
        <f>SUM(K4342:K4357)</f>
        <v>519912</v>
      </c>
      <c r="K4360" s="349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0"/>
      <c r="K4361" s="350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7"/>
      <c r="K4363" s="347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1">
        <f>((J4360/1.11)+(K4362/1.11))*11%</f>
        <v>51522.810810810806</v>
      </c>
      <c r="K4364" s="352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7"/>
      <c r="K4365" s="347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519912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3" t="s">
        <v>36</v>
      </c>
      <c r="K4368" s="354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3"/>
      <c r="K4369" s="354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23030039</v>
      </c>
      <c r="F4372" s="127"/>
      <c r="G4372" s="128" t="s">
        <v>2</v>
      </c>
      <c r="H4372" s="355" t="str">
        <f>H4334</f>
        <v>CV TRINITY CENTRAAL</v>
      </c>
      <c r="I4372" s="355"/>
      <c r="J4372" s="355"/>
      <c r="K4372" s="356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1" t="s">
        <v>3</v>
      </c>
      <c r="G4373" s="134"/>
      <c r="H4373" s="357"/>
      <c r="I4373" s="357"/>
      <c r="J4373" s="357"/>
      <c r="K4373" s="358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2">
        <f>D4336</f>
        <v>45015</v>
      </c>
      <c r="E4374" s="333"/>
      <c r="F4374" s="331"/>
      <c r="G4374" s="135"/>
      <c r="H4374" s="334" t="str">
        <f>H4336</f>
        <v/>
      </c>
      <c r="I4374" s="334"/>
      <c r="J4374" s="334"/>
      <c r="K4374" s="335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1"/>
      <c r="G4375" s="135"/>
      <c r="H4375" s="336" t="str">
        <f>H4337</f>
        <v>PURWOKERTO</v>
      </c>
      <c r="I4375" s="336"/>
      <c r="J4375" s="336"/>
      <c r="K4375" s="337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 t="str">
        <f>D4338</f>
        <v>KO 1250</v>
      </c>
      <c r="E4376" s="126"/>
      <c r="F4376" s="137"/>
      <c r="G4376" s="138"/>
      <c r="H4376" s="338"/>
      <c r="I4376" s="338"/>
      <c r="J4376" s="338"/>
      <c r="K4376" s="339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6</v>
      </c>
      <c r="C4380" s="291" t="str">
        <f t="shared" si="2487"/>
        <v>LSN</v>
      </c>
      <c r="D4380" s="292" t="str">
        <f t="shared" si="2487"/>
        <v/>
      </c>
      <c r="E4380" s="293" t="str">
        <f t="shared" si="2487"/>
        <v>STAMP PLATE DATER KENKO S-68 (Cap Lunas)</v>
      </c>
      <c r="F4380" s="162"/>
      <c r="G4380" s="163"/>
      <c r="H4380" s="164">
        <f t="shared" ref="H4380:J4380" si="2488">H4342</f>
        <v>99600</v>
      </c>
      <c r="I4380" s="165">
        <f t="shared" si="2488"/>
        <v>0.13</v>
      </c>
      <c r="J4380" s="165">
        <f t="shared" si="2488"/>
        <v>0</v>
      </c>
      <c r="K4380" s="166">
        <f t="shared" ref="K4380:K4395" si="2489">(B4380*H4380-((B4380*H4380)*I4380))-((B4380*H4380-((B4380*H4380)*I4380))*J4380)</f>
        <v>519912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0"/>
      <c r="K4397" s="314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1">
        <f>SUM(K4380:K4395)</f>
        <v>519912</v>
      </c>
      <c r="K4398" s="342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3"/>
      <c r="K4399" s="343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4"/>
      <c r="K4401" s="314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4">
        <f>((J4398/1.11)+(K4400/1.11))*11%</f>
        <v>51522.810810810806</v>
      </c>
      <c r="K4402" s="345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4"/>
      <c r="K4403" s="314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519912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5" t="str">
        <f>J4368</f>
        <v>NOVI / CONDRO</v>
      </c>
      <c r="K4406" s="316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5">
        <f>J4369</f>
        <v>0</v>
      </c>
      <c r="K4407" s="316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23030039</v>
      </c>
      <c r="F4410" s="204"/>
      <c r="G4410" s="205" t="s">
        <v>2</v>
      </c>
      <c r="H4410" s="317" t="str">
        <f>H4372</f>
        <v>CV TRINITY CENTRAAL</v>
      </c>
      <c r="I4410" s="317"/>
      <c r="J4410" s="317"/>
      <c r="K4410" s="318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1" t="s">
        <v>3</v>
      </c>
      <c r="G4411" s="211"/>
      <c r="H4411" s="319"/>
      <c r="I4411" s="319"/>
      <c r="J4411" s="319"/>
      <c r="K4411" s="320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2">
        <f>D4374</f>
        <v>45015</v>
      </c>
      <c r="E4412" s="323"/>
      <c r="F4412" s="321"/>
      <c r="G4412" s="212"/>
      <c r="H4412" s="324" t="str">
        <f>H4374</f>
        <v/>
      </c>
      <c r="I4412" s="324"/>
      <c r="J4412" s="324"/>
      <c r="K4412" s="325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1"/>
      <c r="G4413" s="212"/>
      <c r="H4413" s="326" t="str">
        <f>H4375</f>
        <v>PURWOKERTO</v>
      </c>
      <c r="I4413" s="326"/>
      <c r="J4413" s="326"/>
      <c r="K4413" s="327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 t="str">
        <f>D4376</f>
        <v>KO 1250</v>
      </c>
      <c r="E4414" s="203"/>
      <c r="F4414" s="214"/>
      <c r="G4414" s="215"/>
      <c r="H4414" s="328"/>
      <c r="I4414" s="328"/>
      <c r="J4414" s="328"/>
      <c r="K4414" s="329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6</v>
      </c>
      <c r="C4418" s="296" t="str">
        <f t="shared" si="2520"/>
        <v>LSN</v>
      </c>
      <c r="D4418" s="297" t="str">
        <f t="shared" si="2520"/>
        <v/>
      </c>
      <c r="E4418" s="298" t="str">
        <f t="shared" si="2520"/>
        <v>STAMP PLATE DATER KENKO S-68 (Cap Lunas)</v>
      </c>
      <c r="F4418" s="239"/>
      <c r="G4418" s="240"/>
      <c r="H4418" s="241">
        <f t="shared" ref="H4418:J4418" si="2521">H4380</f>
        <v>99600</v>
      </c>
      <c r="I4418" s="242">
        <f t="shared" si="2521"/>
        <v>0.13</v>
      </c>
      <c r="J4418" s="242">
        <f t="shared" si="2521"/>
        <v>0</v>
      </c>
      <c r="K4418" s="243">
        <f t="shared" ref="K4418:K4433" si="2522">(B4418*H4418-((B4418*H4418)*I4418))-((B4418*H4418-((B4418*H4418)*I4418))*J4418)</f>
        <v>519912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0"/>
      <c r="K4435" s="309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6">
        <f>SUM(K4418:K4433)</f>
        <v>519912</v>
      </c>
      <c r="K4436" s="307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8"/>
      <c r="K4437" s="308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09"/>
      <c r="K4439" s="309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0">
        <f>((J4436/1.11)+(K4438/1.11))*11%</f>
        <v>51522.810810810806</v>
      </c>
      <c r="K4440" s="311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09"/>
      <c r="K4441" s="309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519912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2" t="str">
        <f>J4406</f>
        <v>NOVI / CONDRO</v>
      </c>
      <c r="K4444" s="313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2">
        <f>J4407</f>
        <v>0</v>
      </c>
      <c r="K4445" s="313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23030040</v>
      </c>
      <c r="G4448" s="11" t="s">
        <v>2</v>
      </c>
      <c r="H4448" s="359" t="s">
        <v>45</v>
      </c>
      <c r="I4448" s="359"/>
      <c r="J4448" s="359"/>
      <c r="K4448" s="360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3" t="s">
        <v>3</v>
      </c>
      <c r="G4449" s="17"/>
      <c r="H4449" s="361"/>
      <c r="I4449" s="361"/>
      <c r="J4449" s="361"/>
      <c r="K4449" s="362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4">
        <v>45016</v>
      </c>
      <c r="E4450" s="365"/>
      <c r="F4450" s="363"/>
      <c r="G4450" s="18"/>
      <c r="H4450" s="366" t="s">
        <v>46</v>
      </c>
      <c r="I4450" s="366"/>
      <c r="J4450" s="366"/>
      <c r="K4450" s="36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3"/>
      <c r="G4451" s="18"/>
      <c r="H4451" s="368" t="s">
        <v>47</v>
      </c>
      <c r="I4451" s="368"/>
      <c r="J4451" s="368"/>
      <c r="K4451" s="36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192</v>
      </c>
      <c r="E4452" s="9"/>
      <c r="F4452" s="21"/>
      <c r="G4452" s="22"/>
      <c r="H4452" s="370"/>
      <c r="I4452" s="370"/>
      <c r="J4452" s="370"/>
      <c r="K4452" s="37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120</v>
      </c>
      <c r="C4456" s="46" t="s">
        <v>40</v>
      </c>
      <c r="D4456" s="94">
        <v>1</v>
      </c>
      <c r="E4456" s="114" t="s">
        <v>193</v>
      </c>
      <c r="F4456" s="48"/>
      <c r="G4456" s="49"/>
      <c r="H4456" s="50">
        <v>47000</v>
      </c>
      <c r="I4456" s="51">
        <v>0.125</v>
      </c>
      <c r="J4456" s="51">
        <v>0.05</v>
      </c>
      <c r="K4456" s="52">
        <f t="shared" ref="K4456:K4471" si="2553">(B4456*H4456-((B4456*H4456)*I4456))-((B4456*H4456-((B4456*H4456)*I4456))*J4456)</f>
        <v>4688250</v>
      </c>
      <c r="L4456" s="36"/>
    </row>
    <row r="4457" spans="1:12" s="10" customFormat="1" ht="14.1" customHeight="1" x14ac:dyDescent="0.25">
      <c r="A4457" s="45">
        <v>2</v>
      </c>
      <c r="B4457" s="46">
        <v>120</v>
      </c>
      <c r="C4457" s="46" t="s">
        <v>40</v>
      </c>
      <c r="D4457" s="94">
        <v>1</v>
      </c>
      <c r="E4457" s="114" t="s">
        <v>194</v>
      </c>
      <c r="F4457" s="48"/>
      <c r="G4457" s="49"/>
      <c r="H4457" s="50">
        <v>46000</v>
      </c>
      <c r="I4457" s="51">
        <v>0.125</v>
      </c>
      <c r="J4457" s="51">
        <v>0.05</v>
      </c>
      <c r="K4457" s="52">
        <f t="shared" si="2553"/>
        <v>4588500</v>
      </c>
      <c r="L4457" s="36"/>
    </row>
    <row r="4458" spans="1:12" s="10" customFormat="1" ht="14.1" customHeight="1" x14ac:dyDescent="0.25">
      <c r="A4458" s="45">
        <v>3</v>
      </c>
      <c r="B4458" s="46">
        <v>120</v>
      </c>
      <c r="C4458" s="46" t="s">
        <v>40</v>
      </c>
      <c r="D4458" s="94">
        <v>1</v>
      </c>
      <c r="E4458" s="114" t="s">
        <v>195</v>
      </c>
      <c r="F4458" s="48"/>
      <c r="G4458" s="49"/>
      <c r="H4458" s="50">
        <v>32500</v>
      </c>
      <c r="I4458" s="51">
        <v>0.125</v>
      </c>
      <c r="J4458" s="51">
        <v>0.05</v>
      </c>
      <c r="K4458" s="52">
        <f t="shared" si="2553"/>
        <v>3241875</v>
      </c>
      <c r="L4458" s="36"/>
    </row>
    <row r="4459" spans="1:12" s="10" customFormat="1" ht="14.1" customHeight="1" x14ac:dyDescent="0.25">
      <c r="A4459" s="45">
        <v>4</v>
      </c>
      <c r="B4459" s="46">
        <v>240</v>
      </c>
      <c r="C4459" s="46" t="s">
        <v>40</v>
      </c>
      <c r="D4459" s="94">
        <v>2</v>
      </c>
      <c r="E4459" s="114" t="s">
        <v>103</v>
      </c>
      <c r="F4459" s="48"/>
      <c r="G4459" s="49"/>
      <c r="H4459" s="50">
        <v>40000</v>
      </c>
      <c r="I4459" s="51">
        <v>0.125</v>
      </c>
      <c r="J4459" s="51">
        <v>0.05</v>
      </c>
      <c r="K4459" s="52">
        <f t="shared" si="2553"/>
        <v>7980000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6"/>
      <c r="K4473" s="347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8">
        <f>SUM(K4456:K4471)</f>
        <v>20498625</v>
      </c>
      <c r="K4474" s="349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0"/>
      <c r="K4475" s="350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7"/>
      <c r="K4477" s="347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1">
        <f>((J4474/1.11)+(K4476/1.11))*11%</f>
        <v>2031395.2702702701</v>
      </c>
      <c r="K4478" s="352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7"/>
      <c r="K4479" s="347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20498625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3" t="s">
        <v>36</v>
      </c>
      <c r="K4482" s="354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3"/>
      <c r="K4483" s="354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23030040</v>
      </c>
      <c r="F4486" s="127"/>
      <c r="G4486" s="128" t="s">
        <v>2</v>
      </c>
      <c r="H4486" s="355" t="str">
        <f>H4448</f>
        <v>LILY JULIAWATI</v>
      </c>
      <c r="I4486" s="355"/>
      <c r="J4486" s="355"/>
      <c r="K4486" s="356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1" t="s">
        <v>3</v>
      </c>
      <c r="G4487" s="134"/>
      <c r="H4487" s="357"/>
      <c r="I4487" s="357"/>
      <c r="J4487" s="357"/>
      <c r="K4487" s="358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2">
        <f>D4450</f>
        <v>45016</v>
      </c>
      <c r="E4488" s="333"/>
      <c r="F4488" s="331"/>
      <c r="G4488" s="135"/>
      <c r="H4488" s="334" t="str">
        <f>H4450</f>
        <v>(REJO AGUNG)</v>
      </c>
      <c r="I4488" s="334"/>
      <c r="J4488" s="334"/>
      <c r="K4488" s="335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1"/>
      <c r="G4489" s="135"/>
      <c r="H4489" s="336" t="str">
        <f>H4451</f>
        <v>JOMBANG</v>
      </c>
      <c r="I4489" s="336"/>
      <c r="J4489" s="336"/>
      <c r="K4489" s="337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 t="str">
        <f>D4452</f>
        <v>G 2916</v>
      </c>
      <c r="E4490" s="126"/>
      <c r="F4490" s="137"/>
      <c r="G4490" s="138"/>
      <c r="H4490" s="338"/>
      <c r="I4490" s="338"/>
      <c r="J4490" s="338"/>
      <c r="K4490" s="339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120</v>
      </c>
      <c r="C4494" s="291" t="str">
        <f t="shared" si="2554"/>
        <v>PCS</v>
      </c>
      <c r="D4494" s="292">
        <f t="shared" si="2554"/>
        <v>1</v>
      </c>
      <c r="E4494" s="293" t="str">
        <f t="shared" si="2554"/>
        <v>CALCULATOR JOYKO CC-15A</v>
      </c>
      <c r="F4494" s="162"/>
      <c r="G4494" s="163"/>
      <c r="H4494" s="164">
        <f t="shared" ref="H4494:J4494" si="2555">H4456</f>
        <v>47000</v>
      </c>
      <c r="I4494" s="165">
        <f t="shared" si="2555"/>
        <v>0.125</v>
      </c>
      <c r="J4494" s="165">
        <f t="shared" si="2555"/>
        <v>0.05</v>
      </c>
      <c r="K4494" s="166">
        <f t="shared" ref="K4494:K4509" si="2556">(B4494*H4494-((B4494*H4494)*I4494))-((B4494*H4494-((B4494*H4494)*I4494))*J4494)</f>
        <v>4688250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120</v>
      </c>
      <c r="C4495" s="291" t="str">
        <f t="shared" si="2557"/>
        <v>PCS</v>
      </c>
      <c r="D4495" s="292">
        <f t="shared" si="2557"/>
        <v>1</v>
      </c>
      <c r="E4495" s="293" t="str">
        <f t="shared" si="2557"/>
        <v>CALCULATOR JOYKO CC-8CO WARNA</v>
      </c>
      <c r="F4495" s="162"/>
      <c r="G4495" s="163"/>
      <c r="H4495" s="164">
        <f t="shared" ref="H4495:J4495" si="2558">H4457</f>
        <v>46000</v>
      </c>
      <c r="I4495" s="165">
        <f t="shared" si="2558"/>
        <v>0.125</v>
      </c>
      <c r="J4495" s="165">
        <f t="shared" si="2558"/>
        <v>0.05</v>
      </c>
      <c r="K4495" s="166">
        <f t="shared" si="2556"/>
        <v>4588500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120</v>
      </c>
      <c r="C4496" s="291" t="str">
        <f t="shared" si="2559"/>
        <v>PCS</v>
      </c>
      <c r="D4496" s="292">
        <f t="shared" si="2559"/>
        <v>1</v>
      </c>
      <c r="E4496" s="293" t="str">
        <f t="shared" si="2559"/>
        <v>CALCULATOR JOYKO CC-47CO WARNA</v>
      </c>
      <c r="F4496" s="162"/>
      <c r="G4496" s="163"/>
      <c r="H4496" s="164">
        <f t="shared" ref="H4496:J4496" si="2560">H4458</f>
        <v>32500</v>
      </c>
      <c r="I4496" s="165">
        <f t="shared" si="2560"/>
        <v>0.125</v>
      </c>
      <c r="J4496" s="165">
        <f t="shared" si="2560"/>
        <v>0.05</v>
      </c>
      <c r="K4496" s="166">
        <f t="shared" si="2556"/>
        <v>3241875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240</v>
      </c>
      <c r="C4497" s="291" t="str">
        <f t="shared" si="2561"/>
        <v>PCS</v>
      </c>
      <c r="D4497" s="292">
        <f t="shared" si="2561"/>
        <v>2</v>
      </c>
      <c r="E4497" s="293" t="str">
        <f t="shared" si="2561"/>
        <v>CALCULATOR JOYKO DTC-1313CH</v>
      </c>
      <c r="F4497" s="162"/>
      <c r="G4497" s="163"/>
      <c r="H4497" s="164">
        <f t="shared" ref="H4497:J4497" si="2562">H4459</f>
        <v>40000</v>
      </c>
      <c r="I4497" s="165">
        <f t="shared" si="2562"/>
        <v>0.125</v>
      </c>
      <c r="J4497" s="165">
        <f t="shared" si="2562"/>
        <v>0.05</v>
      </c>
      <c r="K4497" s="166">
        <f t="shared" si="2556"/>
        <v>7980000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0"/>
      <c r="K4511" s="314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1">
        <f>SUM(K4494:K4509)</f>
        <v>20498625</v>
      </c>
      <c r="K4512" s="342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3"/>
      <c r="K4513" s="343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4"/>
      <c r="K4515" s="314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4">
        <f>((J4512/1.11)+(K4514/1.11))*11%</f>
        <v>2031395.2702702701</v>
      </c>
      <c r="K4516" s="345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4"/>
      <c r="K4517" s="314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20498625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5" t="str">
        <f>J4482</f>
        <v>NOVI / CONDRO</v>
      </c>
      <c r="K4520" s="316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5">
        <f>J4483</f>
        <v>0</v>
      </c>
      <c r="K4521" s="316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23030040</v>
      </c>
      <c r="F4524" s="204"/>
      <c r="G4524" s="205" t="s">
        <v>2</v>
      </c>
      <c r="H4524" s="317" t="str">
        <f>H4486</f>
        <v>LILY JULIAWATI</v>
      </c>
      <c r="I4524" s="317"/>
      <c r="J4524" s="317"/>
      <c r="K4524" s="318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1" t="s">
        <v>3</v>
      </c>
      <c r="G4525" s="211"/>
      <c r="H4525" s="319"/>
      <c r="I4525" s="319"/>
      <c r="J4525" s="319"/>
      <c r="K4525" s="320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2">
        <f>D4488</f>
        <v>45016</v>
      </c>
      <c r="E4526" s="323"/>
      <c r="F4526" s="321"/>
      <c r="G4526" s="212"/>
      <c r="H4526" s="324" t="str">
        <f>H4488</f>
        <v>(REJO AGUNG)</v>
      </c>
      <c r="I4526" s="324"/>
      <c r="J4526" s="324"/>
      <c r="K4526" s="325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1"/>
      <c r="G4527" s="212"/>
      <c r="H4527" s="326" t="str">
        <f>H4489</f>
        <v>JOMBANG</v>
      </c>
      <c r="I4527" s="326"/>
      <c r="J4527" s="326"/>
      <c r="K4527" s="327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 t="str">
        <f>D4490</f>
        <v>G 2916</v>
      </c>
      <c r="E4528" s="203"/>
      <c r="F4528" s="214"/>
      <c r="G4528" s="215"/>
      <c r="H4528" s="328"/>
      <c r="I4528" s="328"/>
      <c r="J4528" s="328"/>
      <c r="K4528" s="329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120</v>
      </c>
      <c r="C4532" s="296" t="str">
        <f t="shared" si="2587"/>
        <v>PCS</v>
      </c>
      <c r="D4532" s="297">
        <f t="shared" si="2587"/>
        <v>1</v>
      </c>
      <c r="E4532" s="298" t="str">
        <f t="shared" si="2587"/>
        <v>CALCULATOR JOYKO CC-15A</v>
      </c>
      <c r="F4532" s="239"/>
      <c r="G4532" s="240"/>
      <c r="H4532" s="241">
        <f t="shared" ref="H4532:J4532" si="2588">H4494</f>
        <v>47000</v>
      </c>
      <c r="I4532" s="242">
        <f t="shared" si="2588"/>
        <v>0.125</v>
      </c>
      <c r="J4532" s="242">
        <f t="shared" si="2588"/>
        <v>0.05</v>
      </c>
      <c r="K4532" s="243">
        <f t="shared" ref="K4532:K4547" si="2589">(B4532*H4532-((B4532*H4532)*I4532))-((B4532*H4532-((B4532*H4532)*I4532))*J4532)</f>
        <v>4688250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120</v>
      </c>
      <c r="C4533" s="296" t="str">
        <f t="shared" si="2590"/>
        <v>PCS</v>
      </c>
      <c r="D4533" s="297">
        <f t="shared" si="2590"/>
        <v>1</v>
      </c>
      <c r="E4533" s="298" t="str">
        <f t="shared" si="2590"/>
        <v>CALCULATOR JOYKO CC-8CO WARNA</v>
      </c>
      <c r="F4533" s="239"/>
      <c r="G4533" s="240"/>
      <c r="H4533" s="241">
        <f t="shared" ref="H4533:J4533" si="2591">H4495</f>
        <v>46000</v>
      </c>
      <c r="I4533" s="242">
        <f t="shared" si="2591"/>
        <v>0.125</v>
      </c>
      <c r="J4533" s="242">
        <f t="shared" si="2591"/>
        <v>0.05</v>
      </c>
      <c r="K4533" s="243">
        <f t="shared" si="2589"/>
        <v>4588500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120</v>
      </c>
      <c r="C4534" s="296" t="str">
        <f t="shared" si="2592"/>
        <v>PCS</v>
      </c>
      <c r="D4534" s="297">
        <f t="shared" si="2592"/>
        <v>1</v>
      </c>
      <c r="E4534" s="298" t="str">
        <f t="shared" si="2592"/>
        <v>CALCULATOR JOYKO CC-47CO WARNA</v>
      </c>
      <c r="F4534" s="239"/>
      <c r="G4534" s="240"/>
      <c r="H4534" s="241">
        <f t="shared" ref="H4534:J4534" si="2593">H4496</f>
        <v>32500</v>
      </c>
      <c r="I4534" s="242">
        <f t="shared" si="2593"/>
        <v>0.125</v>
      </c>
      <c r="J4534" s="242">
        <f t="shared" si="2593"/>
        <v>0.05</v>
      </c>
      <c r="K4534" s="243">
        <f t="shared" si="2589"/>
        <v>3241875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240</v>
      </c>
      <c r="C4535" s="296" t="str">
        <f t="shared" si="2594"/>
        <v>PCS</v>
      </c>
      <c r="D4535" s="297">
        <f t="shared" si="2594"/>
        <v>2</v>
      </c>
      <c r="E4535" s="298" t="str">
        <f t="shared" si="2594"/>
        <v>CALCULATOR JOYKO DTC-1313CH</v>
      </c>
      <c r="F4535" s="239"/>
      <c r="G4535" s="240"/>
      <c r="H4535" s="241">
        <f t="shared" ref="H4535:J4535" si="2595">H4497</f>
        <v>40000</v>
      </c>
      <c r="I4535" s="242">
        <f t="shared" si="2595"/>
        <v>0.125</v>
      </c>
      <c r="J4535" s="242">
        <f t="shared" si="2595"/>
        <v>0.05</v>
      </c>
      <c r="K4535" s="243">
        <f t="shared" si="2589"/>
        <v>7980000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0"/>
      <c r="K4549" s="309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6">
        <f>SUM(K4532:K4547)</f>
        <v>20498625</v>
      </c>
      <c r="K4550" s="307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8"/>
      <c r="K4551" s="308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09"/>
      <c r="K4553" s="309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0">
        <f>((J4550/1.11)+(K4552/1.11))*11%</f>
        <v>2031395.2702702701</v>
      </c>
      <c r="K4554" s="311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09"/>
      <c r="K4555" s="309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20498625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2" t="str">
        <f>J4520</f>
        <v>NOVI / CONDRO</v>
      </c>
      <c r="K4558" s="313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2">
        <f>J4521</f>
        <v>0</v>
      </c>
      <c r="K4559" s="313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23030041</v>
      </c>
      <c r="G4562" s="11" t="s">
        <v>2</v>
      </c>
      <c r="H4562" s="359" t="s">
        <v>60</v>
      </c>
      <c r="I4562" s="359"/>
      <c r="J4562" s="359"/>
      <c r="K4562" s="360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3" t="s">
        <v>3</v>
      </c>
      <c r="G4563" s="17"/>
      <c r="H4563" s="361"/>
      <c r="I4563" s="361"/>
      <c r="J4563" s="361"/>
      <c r="K4563" s="362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4">
        <v>45016</v>
      </c>
      <c r="E4564" s="365"/>
      <c r="F4564" s="363"/>
      <c r="G4564" s="18"/>
      <c r="H4564" s="366" t="s">
        <v>61</v>
      </c>
      <c r="I4564" s="366"/>
      <c r="J4564" s="366"/>
      <c r="K4564" s="36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3"/>
      <c r="G4565" s="18"/>
      <c r="H4565" s="368" t="s">
        <v>62</v>
      </c>
      <c r="I4565" s="368"/>
      <c r="J4565" s="368"/>
      <c r="K4565" s="36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196</v>
      </c>
      <c r="E4566" s="9"/>
      <c r="F4566" s="21"/>
      <c r="G4566" s="22"/>
      <c r="H4566" s="370"/>
      <c r="I4566" s="370"/>
      <c r="J4566" s="370"/>
      <c r="K4566" s="37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20</v>
      </c>
      <c r="C4570" s="46" t="s">
        <v>42</v>
      </c>
      <c r="D4570" s="94">
        <v>1</v>
      </c>
      <c r="E4570" s="114" t="s">
        <v>197</v>
      </c>
      <c r="F4570" s="48"/>
      <c r="G4570" s="49"/>
      <c r="H4570" s="50">
        <v>69000</v>
      </c>
      <c r="I4570" s="51">
        <v>0.14000000000000001</v>
      </c>
      <c r="J4570" s="51"/>
      <c r="K4570" s="52">
        <f t="shared" ref="K4570:K4585" si="2620">(B4570*H4570-((B4570*H4570)*I4570))-((B4570*H4570-((B4570*H4570)*I4570))*J4570)</f>
        <v>1186800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6"/>
      <c r="K4587" s="347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8">
        <f>SUM(K4570:K4585)</f>
        <v>1186800</v>
      </c>
      <c r="K4588" s="349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0"/>
      <c r="K4589" s="350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7"/>
      <c r="K4591" s="347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1">
        <f>((J4588/1.11)+(K4590/1.11))*11%</f>
        <v>117610.8108108108</v>
      </c>
      <c r="K4592" s="352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7"/>
      <c r="K4593" s="347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1186800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3" t="s">
        <v>36</v>
      </c>
      <c r="K4596" s="354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3"/>
      <c r="K4597" s="354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23030041</v>
      </c>
      <c r="F4600" s="127"/>
      <c r="G4600" s="128" t="s">
        <v>2</v>
      </c>
      <c r="H4600" s="355" t="str">
        <f>H4562</f>
        <v>HARNOYO</v>
      </c>
      <c r="I4600" s="355"/>
      <c r="J4600" s="355"/>
      <c r="K4600" s="356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1" t="s">
        <v>3</v>
      </c>
      <c r="G4601" s="134"/>
      <c r="H4601" s="357"/>
      <c r="I4601" s="357"/>
      <c r="J4601" s="357"/>
      <c r="K4601" s="358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2">
        <f>D4564</f>
        <v>45016</v>
      </c>
      <c r="E4602" s="333"/>
      <c r="F4602" s="331"/>
      <c r="G4602" s="135"/>
      <c r="H4602" s="334" t="str">
        <f>H4564</f>
        <v>(BENDAN)</v>
      </c>
      <c r="I4602" s="334"/>
      <c r="J4602" s="334"/>
      <c r="K4602" s="335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1"/>
      <c r="G4603" s="135"/>
      <c r="H4603" s="336" t="str">
        <f>H4565</f>
        <v>PEKALONGAN</v>
      </c>
      <c r="I4603" s="336"/>
      <c r="J4603" s="336"/>
      <c r="K4603" s="337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 t="str">
        <f>D4566</f>
        <v>KO 2917</v>
      </c>
      <c r="E4604" s="126"/>
      <c r="F4604" s="137"/>
      <c r="G4604" s="138"/>
      <c r="H4604" s="338"/>
      <c r="I4604" s="338"/>
      <c r="J4604" s="338"/>
      <c r="K4604" s="339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20</v>
      </c>
      <c r="C4608" s="291" t="str">
        <f t="shared" si="2621"/>
        <v>GRS</v>
      </c>
      <c r="D4608" s="292">
        <f t="shared" si="2621"/>
        <v>1</v>
      </c>
      <c r="E4608" s="293" t="str">
        <f t="shared" si="2621"/>
        <v>BINDER CLIP KENKO NO. 155</v>
      </c>
      <c r="F4608" s="162"/>
      <c r="G4608" s="163"/>
      <c r="H4608" s="164">
        <f t="shared" ref="H4608:J4608" si="2622">H4570</f>
        <v>69000</v>
      </c>
      <c r="I4608" s="165">
        <f t="shared" si="2622"/>
        <v>0.14000000000000001</v>
      </c>
      <c r="J4608" s="165">
        <f t="shared" si="2622"/>
        <v>0</v>
      </c>
      <c r="K4608" s="166">
        <f t="shared" ref="K4608:K4623" si="2623">(B4608*H4608-((B4608*H4608)*I4608))-((B4608*H4608-((B4608*H4608)*I4608))*J4608)</f>
        <v>1186800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0"/>
      <c r="K4625" s="314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1">
        <f>SUM(K4608:K4623)</f>
        <v>1186800</v>
      </c>
      <c r="K4626" s="342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3"/>
      <c r="K4627" s="343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4"/>
      <c r="K4629" s="314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4">
        <f>((J4626/1.11)+(K4628/1.11))*11%</f>
        <v>117610.8108108108</v>
      </c>
      <c r="K4630" s="345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4"/>
      <c r="K4631" s="314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1186800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5" t="str">
        <f>J4596</f>
        <v>NOVI / CONDRO</v>
      </c>
      <c r="K4634" s="316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5">
        <f>J4597</f>
        <v>0</v>
      </c>
      <c r="K4635" s="316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23030041</v>
      </c>
      <c r="F4638" s="204"/>
      <c r="G4638" s="205" t="s">
        <v>2</v>
      </c>
      <c r="H4638" s="317" t="str">
        <f>H4600</f>
        <v>HARNOYO</v>
      </c>
      <c r="I4638" s="317"/>
      <c r="J4638" s="317"/>
      <c r="K4638" s="318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1" t="s">
        <v>3</v>
      </c>
      <c r="G4639" s="211"/>
      <c r="H4639" s="319"/>
      <c r="I4639" s="319"/>
      <c r="J4639" s="319"/>
      <c r="K4639" s="320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2">
        <f>D4602</f>
        <v>45016</v>
      </c>
      <c r="E4640" s="323"/>
      <c r="F4640" s="321"/>
      <c r="G4640" s="212"/>
      <c r="H4640" s="324" t="str">
        <f>H4602</f>
        <v>(BENDAN)</v>
      </c>
      <c r="I4640" s="324"/>
      <c r="J4640" s="324"/>
      <c r="K4640" s="325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1"/>
      <c r="G4641" s="212"/>
      <c r="H4641" s="326" t="str">
        <f>H4603</f>
        <v>PEKALONGAN</v>
      </c>
      <c r="I4641" s="326"/>
      <c r="J4641" s="326"/>
      <c r="K4641" s="327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 t="str">
        <f>D4604</f>
        <v>KO 2917</v>
      </c>
      <c r="E4642" s="203"/>
      <c r="F4642" s="214"/>
      <c r="G4642" s="215"/>
      <c r="H4642" s="328"/>
      <c r="I4642" s="328"/>
      <c r="J4642" s="328"/>
      <c r="K4642" s="329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20</v>
      </c>
      <c r="C4646" s="296" t="str">
        <f t="shared" si="2654"/>
        <v>GRS</v>
      </c>
      <c r="D4646" s="297">
        <f t="shared" si="2654"/>
        <v>1</v>
      </c>
      <c r="E4646" s="298" t="str">
        <f t="shared" si="2654"/>
        <v>BINDER CLIP KENKO NO. 155</v>
      </c>
      <c r="F4646" s="239"/>
      <c r="G4646" s="240"/>
      <c r="H4646" s="241">
        <f t="shared" ref="H4646:J4646" si="2655">H4608</f>
        <v>69000</v>
      </c>
      <c r="I4646" s="242">
        <f t="shared" si="2655"/>
        <v>0.14000000000000001</v>
      </c>
      <c r="J4646" s="242">
        <f t="shared" si="2655"/>
        <v>0</v>
      </c>
      <c r="K4646" s="243">
        <f t="shared" ref="K4646:K4661" si="2656">(B4646*H4646-((B4646*H4646)*I4646))-((B4646*H4646-((B4646*H4646)*I4646))*J4646)</f>
        <v>1186800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0"/>
      <c r="K4663" s="309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6">
        <f>SUM(K4646:K4661)</f>
        <v>1186800</v>
      </c>
      <c r="K4664" s="307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8"/>
      <c r="K4665" s="308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09"/>
      <c r="K4667" s="309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0">
        <f>((J4664/1.11)+(K4666/1.11))*11%</f>
        <v>117610.8108108108</v>
      </c>
      <c r="K4668" s="311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09"/>
      <c r="K4669" s="309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1186800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2" t="str">
        <f>J4634</f>
        <v>NOVI / CONDRO</v>
      </c>
      <c r="K4672" s="313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2">
        <f>J4635</f>
        <v>0</v>
      </c>
      <c r="K4673" s="313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23030042</v>
      </c>
      <c r="G4676" s="11" t="s">
        <v>2</v>
      </c>
      <c r="H4676" s="359" t="s">
        <v>30</v>
      </c>
      <c r="I4676" s="359"/>
      <c r="J4676" s="359"/>
      <c r="K4676" s="360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3" t="s">
        <v>3</v>
      </c>
      <c r="G4677" s="17"/>
      <c r="H4677" s="361"/>
      <c r="I4677" s="361"/>
      <c r="J4677" s="361"/>
      <c r="K4677" s="362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4">
        <v>45016</v>
      </c>
      <c r="E4678" s="365"/>
      <c r="F4678" s="363"/>
      <c r="G4678" s="18"/>
      <c r="H4678" s="366" t="s">
        <v>31</v>
      </c>
      <c r="I4678" s="366"/>
      <c r="J4678" s="366"/>
      <c r="K4678" s="36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3"/>
      <c r="G4679" s="18"/>
      <c r="H4679" s="368" t="s">
        <v>32</v>
      </c>
      <c r="I4679" s="368"/>
      <c r="J4679" s="368"/>
      <c r="K4679" s="36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200</v>
      </c>
      <c r="E4680" s="9"/>
      <c r="F4680" s="21"/>
      <c r="G4680" s="22"/>
      <c r="H4680" s="370"/>
      <c r="I4680" s="370"/>
      <c r="J4680" s="370"/>
      <c r="K4680" s="37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144</v>
      </c>
      <c r="C4684" s="46" t="s">
        <v>34</v>
      </c>
      <c r="D4684" s="94">
        <v>1</v>
      </c>
      <c r="E4684" s="114" t="s">
        <v>198</v>
      </c>
      <c r="F4684" s="48"/>
      <c r="G4684" s="49"/>
      <c r="H4684" s="50">
        <v>39600</v>
      </c>
      <c r="I4684" s="51">
        <v>0.13500000000000001</v>
      </c>
      <c r="J4684" s="51"/>
      <c r="K4684" s="52">
        <f t="shared" ref="K4684:K4699" si="2687">(B4684*H4684-((B4684*H4684)*I4684))-((B4684*H4684-((B4684*H4684)*I4684))*J4684)</f>
        <v>4932576</v>
      </c>
      <c r="L4684" s="36"/>
    </row>
    <row r="4685" spans="1:12" s="10" customFormat="1" ht="14.1" customHeight="1" x14ac:dyDescent="0.25">
      <c r="A4685" s="45">
        <v>2</v>
      </c>
      <c r="B4685" s="46">
        <v>48</v>
      </c>
      <c r="C4685" s="46" t="s">
        <v>54</v>
      </c>
      <c r="D4685" s="94">
        <v>1</v>
      </c>
      <c r="E4685" s="114" t="s">
        <v>199</v>
      </c>
      <c r="F4685" s="48"/>
      <c r="G4685" s="49"/>
      <c r="H4685" s="50">
        <v>56000</v>
      </c>
      <c r="I4685" s="51">
        <v>0.1</v>
      </c>
      <c r="J4685" s="51"/>
      <c r="K4685" s="52">
        <f t="shared" si="2687"/>
        <v>2419200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6"/>
      <c r="K4701" s="347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8">
        <f>SUM(K4684:K4699)</f>
        <v>7351776</v>
      </c>
      <c r="K4702" s="349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0"/>
      <c r="K4703" s="350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7"/>
      <c r="K4705" s="347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1">
        <f>((J4702/1.11)+(K4704/1.11))*11%</f>
        <v>728554.37837837834</v>
      </c>
      <c r="K4706" s="352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7"/>
      <c r="K4707" s="347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7351776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3" t="s">
        <v>36</v>
      </c>
      <c r="K4710" s="354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3"/>
      <c r="K4711" s="354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23030042</v>
      </c>
      <c r="F4714" s="127"/>
      <c r="G4714" s="128" t="s">
        <v>2</v>
      </c>
      <c r="H4714" s="355" t="str">
        <f>H4676</f>
        <v>CV PELITA JAYA</v>
      </c>
      <c r="I4714" s="355"/>
      <c r="J4714" s="355"/>
      <c r="K4714" s="356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1" t="s">
        <v>3</v>
      </c>
      <c r="G4715" s="134"/>
      <c r="H4715" s="357"/>
      <c r="I4715" s="357"/>
      <c r="J4715" s="357"/>
      <c r="K4715" s="358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2">
        <f>D4678</f>
        <v>45016</v>
      </c>
      <c r="E4716" s="333"/>
      <c r="F4716" s="331"/>
      <c r="G4716" s="135"/>
      <c r="H4716" s="334" t="str">
        <f>H4678</f>
        <v>(ANUGERAH SEJAHTERA)</v>
      </c>
      <c r="I4716" s="334"/>
      <c r="J4716" s="334"/>
      <c r="K4716" s="335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1"/>
      <c r="G4717" s="135"/>
      <c r="H4717" s="336" t="str">
        <f>H4679</f>
        <v>PURWOKERTO</v>
      </c>
      <c r="I4717" s="336"/>
      <c r="J4717" s="336"/>
      <c r="K4717" s="337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 t="str">
        <f>D4680</f>
        <v>KO 1380</v>
      </c>
      <c r="E4718" s="126"/>
      <c r="F4718" s="137"/>
      <c r="G4718" s="138"/>
      <c r="H4718" s="338"/>
      <c r="I4718" s="338"/>
      <c r="J4718" s="338"/>
      <c r="K4718" s="339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144</v>
      </c>
      <c r="C4722" s="291" t="str">
        <f t="shared" si="2688"/>
        <v>LSN</v>
      </c>
      <c r="D4722" s="292">
        <f t="shared" si="2688"/>
        <v>1</v>
      </c>
      <c r="E4722" s="293" t="str">
        <f t="shared" si="2688"/>
        <v>GEL PEN KENKO K-1 HITAM</v>
      </c>
      <c r="F4722" s="162"/>
      <c r="G4722" s="163"/>
      <c r="H4722" s="164">
        <f t="shared" ref="H4722:J4722" si="2689">H4684</f>
        <v>39600</v>
      </c>
      <c r="I4722" s="165">
        <f t="shared" si="2689"/>
        <v>0.13500000000000001</v>
      </c>
      <c r="J4722" s="165">
        <f t="shared" si="2689"/>
        <v>0</v>
      </c>
      <c r="K4722" s="166">
        <f t="shared" ref="K4722:K4737" si="2690">(B4722*H4722-((B4722*H4722)*I4722))-((B4722*H4722-((B4722*H4722)*I4722))*J4722)</f>
        <v>4932576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48</v>
      </c>
      <c r="C4723" s="291" t="str">
        <f t="shared" si="2691"/>
        <v>BOX</v>
      </c>
      <c r="D4723" s="292">
        <f t="shared" si="2691"/>
        <v>1</v>
      </c>
      <c r="E4723" s="293" t="str">
        <f t="shared" si="2691"/>
        <v>BENSIA SF-9939 A ISI 32 PC (LOVE DADU)</v>
      </c>
      <c r="F4723" s="162"/>
      <c r="G4723" s="163"/>
      <c r="H4723" s="164">
        <f t="shared" ref="H4723:J4723" si="2692">H4685</f>
        <v>56000</v>
      </c>
      <c r="I4723" s="165">
        <f t="shared" si="2692"/>
        <v>0.1</v>
      </c>
      <c r="J4723" s="165">
        <f t="shared" si="2692"/>
        <v>0</v>
      </c>
      <c r="K4723" s="166">
        <f t="shared" si="2690"/>
        <v>2419200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0"/>
      <c r="K4739" s="314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1">
        <f>SUM(K4722:K4737)</f>
        <v>7351776</v>
      </c>
      <c r="K4740" s="342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3"/>
      <c r="K4741" s="343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4"/>
      <c r="K4743" s="314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4">
        <f>((J4740/1.11)+(K4742/1.11))*11%</f>
        <v>728554.37837837834</v>
      </c>
      <c r="K4744" s="345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4"/>
      <c r="K4745" s="314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7351776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5" t="str">
        <f>J4710</f>
        <v>NOVI / CONDRO</v>
      </c>
      <c r="K4748" s="316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5">
        <f>J4711</f>
        <v>0</v>
      </c>
      <c r="K4749" s="316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23030042</v>
      </c>
      <c r="F4752" s="204"/>
      <c r="G4752" s="205" t="s">
        <v>2</v>
      </c>
      <c r="H4752" s="317" t="str">
        <f>H4714</f>
        <v>CV PELITA JAYA</v>
      </c>
      <c r="I4752" s="317"/>
      <c r="J4752" s="317"/>
      <c r="K4752" s="318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1" t="s">
        <v>3</v>
      </c>
      <c r="G4753" s="211"/>
      <c r="H4753" s="319"/>
      <c r="I4753" s="319"/>
      <c r="J4753" s="319"/>
      <c r="K4753" s="320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2">
        <f>D4716</f>
        <v>45016</v>
      </c>
      <c r="E4754" s="323"/>
      <c r="F4754" s="321"/>
      <c r="G4754" s="212"/>
      <c r="H4754" s="324" t="str">
        <f>H4716</f>
        <v>(ANUGERAH SEJAHTERA)</v>
      </c>
      <c r="I4754" s="324"/>
      <c r="J4754" s="324"/>
      <c r="K4754" s="325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1"/>
      <c r="G4755" s="212"/>
      <c r="H4755" s="326" t="str">
        <f>H4717</f>
        <v>PURWOKERTO</v>
      </c>
      <c r="I4755" s="326"/>
      <c r="J4755" s="326"/>
      <c r="K4755" s="327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 t="str">
        <f>D4718</f>
        <v>KO 1380</v>
      </c>
      <c r="E4756" s="203"/>
      <c r="F4756" s="214"/>
      <c r="G4756" s="215"/>
      <c r="H4756" s="328"/>
      <c r="I4756" s="328"/>
      <c r="J4756" s="328"/>
      <c r="K4756" s="329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144</v>
      </c>
      <c r="C4760" s="296" t="str">
        <f t="shared" si="2721"/>
        <v>LSN</v>
      </c>
      <c r="D4760" s="297">
        <f t="shared" si="2721"/>
        <v>1</v>
      </c>
      <c r="E4760" s="298" t="str">
        <f t="shared" si="2721"/>
        <v>GEL PEN KENKO K-1 HITAM</v>
      </c>
      <c r="F4760" s="239"/>
      <c r="G4760" s="240"/>
      <c r="H4760" s="241">
        <f t="shared" ref="H4760:J4760" si="2722">H4722</f>
        <v>39600</v>
      </c>
      <c r="I4760" s="242">
        <f t="shared" si="2722"/>
        <v>0.13500000000000001</v>
      </c>
      <c r="J4760" s="242">
        <f t="shared" si="2722"/>
        <v>0</v>
      </c>
      <c r="K4760" s="243">
        <f t="shared" ref="K4760:K4775" si="2723">(B4760*H4760-((B4760*H4760)*I4760))-((B4760*H4760-((B4760*H4760)*I4760))*J4760)</f>
        <v>4932576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48</v>
      </c>
      <c r="C4761" s="296" t="str">
        <f t="shared" si="2724"/>
        <v>BOX</v>
      </c>
      <c r="D4761" s="297">
        <f t="shared" si="2724"/>
        <v>1</v>
      </c>
      <c r="E4761" s="298" t="str">
        <f t="shared" si="2724"/>
        <v>BENSIA SF-9939 A ISI 32 PC (LOVE DADU)</v>
      </c>
      <c r="F4761" s="239"/>
      <c r="G4761" s="240"/>
      <c r="H4761" s="241">
        <f t="shared" ref="H4761:J4761" si="2725">H4723</f>
        <v>56000</v>
      </c>
      <c r="I4761" s="242">
        <f t="shared" si="2725"/>
        <v>0.1</v>
      </c>
      <c r="J4761" s="242">
        <f t="shared" si="2725"/>
        <v>0</v>
      </c>
      <c r="K4761" s="243">
        <f t="shared" si="2723"/>
        <v>2419200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0"/>
      <c r="K4777" s="309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6">
        <f>SUM(K4760:K4775)</f>
        <v>7351776</v>
      </c>
      <c r="K4778" s="307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8"/>
      <c r="K4779" s="308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09"/>
      <c r="K4781" s="309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0">
        <f>((J4778/1.11)+(K4780/1.11))*11%</f>
        <v>728554.37837837834</v>
      </c>
      <c r="K4782" s="311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09"/>
      <c r="K4783" s="309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7351776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2" t="str">
        <f>J4748</f>
        <v>NOVI / CONDRO</v>
      </c>
      <c r="K4786" s="313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2">
        <f>J4749</f>
        <v>0</v>
      </c>
      <c r="K4787" s="313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23030043</v>
      </c>
      <c r="G4790" s="11" t="s">
        <v>2</v>
      </c>
      <c r="H4790" s="359" t="s">
        <v>30</v>
      </c>
      <c r="I4790" s="359"/>
      <c r="J4790" s="359"/>
      <c r="K4790" s="360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3" t="s">
        <v>3</v>
      </c>
      <c r="G4791" s="17"/>
      <c r="H4791" s="361"/>
      <c r="I4791" s="361"/>
      <c r="J4791" s="361"/>
      <c r="K4791" s="362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4">
        <v>45016</v>
      </c>
      <c r="E4792" s="365"/>
      <c r="F4792" s="363"/>
      <c r="G4792" s="18"/>
      <c r="H4792" s="366" t="s">
        <v>31</v>
      </c>
      <c r="I4792" s="366"/>
      <c r="J4792" s="366"/>
      <c r="K4792" s="36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3"/>
      <c r="G4793" s="18"/>
      <c r="H4793" s="368" t="s">
        <v>32</v>
      </c>
      <c r="I4793" s="368"/>
      <c r="J4793" s="368"/>
      <c r="K4793" s="36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201</v>
      </c>
      <c r="E4794" s="9"/>
      <c r="F4794" s="21"/>
      <c r="G4794" s="22"/>
      <c r="H4794" s="370"/>
      <c r="I4794" s="370"/>
      <c r="J4794" s="370"/>
      <c r="K4794" s="37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72</v>
      </c>
      <c r="C4798" s="46" t="s">
        <v>40</v>
      </c>
      <c r="D4798" s="94">
        <v>3</v>
      </c>
      <c r="E4798" s="114" t="s">
        <v>202</v>
      </c>
      <c r="F4798" s="48"/>
      <c r="G4798" s="49"/>
      <c r="H4798" s="50">
        <v>42500</v>
      </c>
      <c r="I4798" s="51">
        <v>0.13500000000000001</v>
      </c>
      <c r="J4798" s="51"/>
      <c r="K4798" s="52">
        <f t="shared" ref="K4798:K4813" si="2754">(B4798*H4798-((B4798*H4798)*I4798))-((B4798*H4798-((B4798*H4798)*I4798))*J4798)</f>
        <v>2646900</v>
      </c>
      <c r="L4798" s="36"/>
    </row>
    <row r="4799" spans="1:12" s="10" customFormat="1" ht="14.1" customHeight="1" x14ac:dyDescent="0.25">
      <c r="A4799" s="45">
        <v>2</v>
      </c>
      <c r="B4799" s="46">
        <v>20</v>
      </c>
      <c r="C4799" s="46" t="s">
        <v>34</v>
      </c>
      <c r="D4799" s="94">
        <v>1</v>
      </c>
      <c r="E4799" s="114" t="s">
        <v>203</v>
      </c>
      <c r="F4799" s="48"/>
      <c r="G4799" s="49"/>
      <c r="H4799" s="50">
        <v>147600</v>
      </c>
      <c r="I4799" s="51">
        <v>0.13500000000000001</v>
      </c>
      <c r="J4799" s="51"/>
      <c r="K4799" s="52">
        <f t="shared" si="2754"/>
        <v>2553480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6"/>
      <c r="K4815" s="347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8">
        <f>SUM(K4798:K4813)</f>
        <v>5200380</v>
      </c>
      <c r="K4816" s="349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0"/>
      <c r="K4817" s="350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7"/>
      <c r="K4819" s="347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1">
        <f>((J4816/1.11)+(K4818/1.11))*11%</f>
        <v>515352.97297297296</v>
      </c>
      <c r="K4820" s="352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7"/>
      <c r="K4821" s="347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5200380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3" t="s">
        <v>36</v>
      </c>
      <c r="K4824" s="354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3"/>
      <c r="K4825" s="354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23030043</v>
      </c>
      <c r="F4828" s="127"/>
      <c r="G4828" s="128" t="s">
        <v>2</v>
      </c>
      <c r="H4828" s="355" t="str">
        <f>H4790</f>
        <v>CV PELITA JAYA</v>
      </c>
      <c r="I4828" s="355"/>
      <c r="J4828" s="355"/>
      <c r="K4828" s="356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1" t="s">
        <v>3</v>
      </c>
      <c r="G4829" s="134"/>
      <c r="H4829" s="357"/>
      <c r="I4829" s="357"/>
      <c r="J4829" s="357"/>
      <c r="K4829" s="358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2">
        <f>D4792</f>
        <v>45016</v>
      </c>
      <c r="E4830" s="333"/>
      <c r="F4830" s="331"/>
      <c r="G4830" s="135"/>
      <c r="H4830" s="334" t="str">
        <f>H4792</f>
        <v>(ANUGERAH SEJAHTERA)</v>
      </c>
      <c r="I4830" s="334"/>
      <c r="J4830" s="334"/>
      <c r="K4830" s="335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1"/>
      <c r="G4831" s="135"/>
      <c r="H4831" s="336" t="str">
        <f>H4793</f>
        <v>PURWOKERTO</v>
      </c>
      <c r="I4831" s="336"/>
      <c r="J4831" s="336"/>
      <c r="K4831" s="337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 t="str">
        <f>D4794</f>
        <v>KO 1388</v>
      </c>
      <c r="E4832" s="126"/>
      <c r="F4832" s="137"/>
      <c r="G4832" s="138"/>
      <c r="H4832" s="338"/>
      <c r="I4832" s="338"/>
      <c r="J4832" s="338"/>
      <c r="K4832" s="339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72</v>
      </c>
      <c r="C4836" s="291" t="str">
        <f t="shared" si="2755"/>
        <v>PCS</v>
      </c>
      <c r="D4836" s="292">
        <f t="shared" si="2755"/>
        <v>3</v>
      </c>
      <c r="E4836" s="293" t="str">
        <f t="shared" si="2755"/>
        <v>PUNCH KENKO NO. 85N</v>
      </c>
      <c r="F4836" s="162"/>
      <c r="G4836" s="163"/>
      <c r="H4836" s="164">
        <f t="shared" ref="H4836:J4836" si="2756">H4798</f>
        <v>42500</v>
      </c>
      <c r="I4836" s="165">
        <f t="shared" si="2756"/>
        <v>0.13500000000000001</v>
      </c>
      <c r="J4836" s="165">
        <f t="shared" si="2756"/>
        <v>0</v>
      </c>
      <c r="K4836" s="166">
        <f t="shared" ref="K4836:K4851" si="2757">(B4836*H4836-((B4836*H4836)*I4836))-((B4836*H4836-((B4836*H4836)*I4836))*J4836)</f>
        <v>2646900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20</v>
      </c>
      <c r="C4837" s="291" t="str">
        <f t="shared" si="2758"/>
        <v>LSN</v>
      </c>
      <c r="D4837" s="292">
        <f t="shared" si="2758"/>
        <v>1</v>
      </c>
      <c r="E4837" s="293" t="str">
        <f t="shared" si="2758"/>
        <v>CUTTER 18 MM KENKO L-500 (BESAR)</v>
      </c>
      <c r="F4837" s="162"/>
      <c r="G4837" s="163"/>
      <c r="H4837" s="164">
        <f t="shared" ref="H4837:J4837" si="2759">H4799</f>
        <v>147600</v>
      </c>
      <c r="I4837" s="165">
        <f t="shared" si="2759"/>
        <v>0.13500000000000001</v>
      </c>
      <c r="J4837" s="165">
        <f t="shared" si="2759"/>
        <v>0</v>
      </c>
      <c r="K4837" s="166">
        <f t="shared" si="2757"/>
        <v>2553480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0"/>
      <c r="K4853" s="314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1">
        <f>SUM(K4836:K4851)</f>
        <v>5200380</v>
      </c>
      <c r="K4854" s="342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3"/>
      <c r="K4855" s="343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4"/>
      <c r="K4857" s="314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4">
        <f>((J4854/1.11)+(K4856/1.11))*11%</f>
        <v>515352.97297297296</v>
      </c>
      <c r="K4858" s="345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4"/>
      <c r="K4859" s="314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5200380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5" t="str">
        <f>J4824</f>
        <v>NOVI / CONDRO</v>
      </c>
      <c r="K4862" s="316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5">
        <f>J4825</f>
        <v>0</v>
      </c>
      <c r="K4863" s="316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23030043</v>
      </c>
      <c r="F4866" s="204"/>
      <c r="G4866" s="205" t="s">
        <v>2</v>
      </c>
      <c r="H4866" s="317" t="str">
        <f>H4828</f>
        <v>CV PELITA JAYA</v>
      </c>
      <c r="I4866" s="317"/>
      <c r="J4866" s="317"/>
      <c r="K4866" s="318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1" t="s">
        <v>3</v>
      </c>
      <c r="G4867" s="211"/>
      <c r="H4867" s="319"/>
      <c r="I4867" s="319"/>
      <c r="J4867" s="319"/>
      <c r="K4867" s="320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2">
        <f>D4830</f>
        <v>45016</v>
      </c>
      <c r="E4868" s="323"/>
      <c r="F4868" s="321"/>
      <c r="G4868" s="212"/>
      <c r="H4868" s="324" t="str">
        <f>H4830</f>
        <v>(ANUGERAH SEJAHTERA)</v>
      </c>
      <c r="I4868" s="324"/>
      <c r="J4868" s="324"/>
      <c r="K4868" s="325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1"/>
      <c r="G4869" s="212"/>
      <c r="H4869" s="326" t="str">
        <f>H4831</f>
        <v>PURWOKERTO</v>
      </c>
      <c r="I4869" s="326"/>
      <c r="J4869" s="326"/>
      <c r="K4869" s="327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 t="str">
        <f>D4832</f>
        <v>KO 1388</v>
      </c>
      <c r="E4870" s="203"/>
      <c r="F4870" s="214"/>
      <c r="G4870" s="215"/>
      <c r="H4870" s="328"/>
      <c r="I4870" s="328"/>
      <c r="J4870" s="328"/>
      <c r="K4870" s="329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72</v>
      </c>
      <c r="C4874" s="296" t="str">
        <f t="shared" si="2788"/>
        <v>PCS</v>
      </c>
      <c r="D4874" s="297">
        <f t="shared" si="2788"/>
        <v>3</v>
      </c>
      <c r="E4874" s="298" t="str">
        <f t="shared" si="2788"/>
        <v>PUNCH KENKO NO. 85N</v>
      </c>
      <c r="F4874" s="239"/>
      <c r="G4874" s="240"/>
      <c r="H4874" s="241">
        <f t="shared" ref="H4874:J4874" si="2789">H4836</f>
        <v>42500</v>
      </c>
      <c r="I4874" s="242">
        <f t="shared" si="2789"/>
        <v>0.13500000000000001</v>
      </c>
      <c r="J4874" s="242">
        <f t="shared" si="2789"/>
        <v>0</v>
      </c>
      <c r="K4874" s="243">
        <f t="shared" ref="K4874:K4889" si="2790">(B4874*H4874-((B4874*H4874)*I4874))-((B4874*H4874-((B4874*H4874)*I4874))*J4874)</f>
        <v>2646900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20</v>
      </c>
      <c r="C4875" s="296" t="str">
        <f t="shared" si="2791"/>
        <v>LSN</v>
      </c>
      <c r="D4875" s="297">
        <f t="shared" si="2791"/>
        <v>1</v>
      </c>
      <c r="E4875" s="298" t="str">
        <f t="shared" si="2791"/>
        <v>CUTTER 18 MM KENKO L-500 (BESAR)</v>
      </c>
      <c r="F4875" s="239"/>
      <c r="G4875" s="240"/>
      <c r="H4875" s="241">
        <f t="shared" ref="H4875:J4875" si="2792">H4837</f>
        <v>147600</v>
      </c>
      <c r="I4875" s="242">
        <f t="shared" si="2792"/>
        <v>0.13500000000000001</v>
      </c>
      <c r="J4875" s="242">
        <f t="shared" si="2792"/>
        <v>0</v>
      </c>
      <c r="K4875" s="243">
        <f t="shared" si="2790"/>
        <v>2553480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0"/>
      <c r="K4891" s="309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6">
        <f>SUM(K4874:K4889)</f>
        <v>5200380</v>
      </c>
      <c r="K4892" s="307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8"/>
      <c r="K4893" s="308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09"/>
      <c r="K4895" s="309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0">
        <f>((J4892/1.11)+(K4894/1.11))*11%</f>
        <v>515352.97297297296</v>
      </c>
      <c r="K4896" s="311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09"/>
      <c r="K4897" s="309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5200380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2" t="str">
        <f>J4862</f>
        <v>NOVI / CONDRO</v>
      </c>
      <c r="K4900" s="313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2">
        <f>J4863</f>
        <v>0</v>
      </c>
      <c r="K4901" s="313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23030044</v>
      </c>
      <c r="G4904" s="11" t="s">
        <v>2</v>
      </c>
      <c r="H4904" s="359" t="s">
        <v>66</v>
      </c>
      <c r="I4904" s="359"/>
      <c r="J4904" s="359"/>
      <c r="K4904" s="360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3" t="s">
        <v>3</v>
      </c>
      <c r="G4905" s="17"/>
      <c r="H4905" s="361"/>
      <c r="I4905" s="361"/>
      <c r="J4905" s="361"/>
      <c r="K4905" s="362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4">
        <v>45016</v>
      </c>
      <c r="E4906" s="365"/>
      <c r="F4906" s="363"/>
      <c r="G4906" s="18"/>
      <c r="H4906" s="366" t="s">
        <v>67</v>
      </c>
      <c r="I4906" s="366"/>
      <c r="J4906" s="366"/>
      <c r="K4906" s="36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3"/>
      <c r="G4907" s="18"/>
      <c r="H4907" s="368" t="s">
        <v>68</v>
      </c>
      <c r="I4907" s="368"/>
      <c r="J4907" s="368"/>
      <c r="K4907" s="36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204</v>
      </c>
      <c r="E4908" s="9"/>
      <c r="F4908" s="21"/>
      <c r="G4908" s="22"/>
      <c r="H4908" s="370"/>
      <c r="I4908" s="370"/>
      <c r="J4908" s="370"/>
      <c r="K4908" s="37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72</v>
      </c>
      <c r="C4912" s="46" t="s">
        <v>34</v>
      </c>
      <c r="D4912" s="94">
        <v>2</v>
      </c>
      <c r="E4912" s="114" t="s">
        <v>205</v>
      </c>
      <c r="F4912" s="48"/>
      <c r="G4912" s="49"/>
      <c r="H4912" s="50">
        <v>55800</v>
      </c>
      <c r="I4912" s="51">
        <v>0.125</v>
      </c>
      <c r="J4912" s="51"/>
      <c r="K4912" s="52">
        <f t="shared" ref="K4912:K4927" si="2821">(B4912*H4912-((B4912*H4912)*I4912))-((B4912*H4912-((B4912*H4912)*I4912))*J4912)</f>
        <v>3515400</v>
      </c>
      <c r="L4912" s="36"/>
    </row>
    <row r="4913" spans="1:12" s="10" customFormat="1" ht="14.1" customHeight="1" x14ac:dyDescent="0.25">
      <c r="A4913" s="45">
        <v>2</v>
      </c>
      <c r="B4913" s="46">
        <v>24</v>
      </c>
      <c r="C4913" s="46" t="s">
        <v>34</v>
      </c>
      <c r="D4913" s="94">
        <v>1</v>
      </c>
      <c r="E4913" s="114" t="s">
        <v>206</v>
      </c>
      <c r="F4913" s="48"/>
      <c r="G4913" s="49"/>
      <c r="H4913" s="50">
        <v>90600</v>
      </c>
      <c r="I4913" s="51">
        <v>0.125</v>
      </c>
      <c r="J4913" s="51"/>
      <c r="K4913" s="52">
        <f t="shared" si="2821"/>
        <v>1902600</v>
      </c>
      <c r="L4913" s="36"/>
    </row>
    <row r="4914" spans="1:12" s="10" customFormat="1" ht="14.1" customHeight="1" x14ac:dyDescent="0.25">
      <c r="A4914" s="45">
        <v>3</v>
      </c>
      <c r="B4914" s="46">
        <v>24</v>
      </c>
      <c r="C4914" s="46" t="s">
        <v>34</v>
      </c>
      <c r="D4914" s="94">
        <v>1</v>
      </c>
      <c r="E4914" s="114" t="s">
        <v>207</v>
      </c>
      <c r="F4914" s="48"/>
      <c r="G4914" s="49"/>
      <c r="H4914" s="50">
        <v>89400</v>
      </c>
      <c r="I4914" s="51">
        <v>0.125</v>
      </c>
      <c r="J4914" s="51"/>
      <c r="K4914" s="52">
        <f t="shared" si="2821"/>
        <v>1877400</v>
      </c>
      <c r="L4914" s="36"/>
    </row>
    <row r="4915" spans="1:12" s="10" customFormat="1" ht="14.1" customHeight="1" x14ac:dyDescent="0.25">
      <c r="A4915" s="45">
        <v>4</v>
      </c>
      <c r="B4915" s="46">
        <v>24</v>
      </c>
      <c r="C4915" s="46" t="s">
        <v>34</v>
      </c>
      <c r="D4915" s="94">
        <v>1</v>
      </c>
      <c r="E4915" s="114" t="s">
        <v>208</v>
      </c>
      <c r="F4915" s="48"/>
      <c r="G4915" s="49"/>
      <c r="H4915" s="50">
        <v>89400</v>
      </c>
      <c r="I4915" s="51">
        <v>0.125</v>
      </c>
      <c r="J4915" s="51"/>
      <c r="K4915" s="52">
        <f t="shared" si="2821"/>
        <v>1877400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6"/>
      <c r="K4929" s="347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8">
        <f>SUM(K4912:K4927)</f>
        <v>9172800</v>
      </c>
      <c r="K4930" s="349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0"/>
      <c r="K4931" s="350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7"/>
      <c r="K4933" s="347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1">
        <f>((J4930/1.11)+(K4932/1.11))*11%</f>
        <v>909016.21621621621</v>
      </c>
      <c r="K4934" s="352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7"/>
      <c r="K4935" s="347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9172800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3" t="s">
        <v>36</v>
      </c>
      <c r="K4938" s="354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3"/>
      <c r="K4939" s="354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23030044</v>
      </c>
      <c r="F4942" s="127"/>
      <c r="G4942" s="128" t="s">
        <v>2</v>
      </c>
      <c r="H4942" s="355" t="str">
        <f>H4904</f>
        <v>SOEYANTO LOPULUSI</v>
      </c>
      <c r="I4942" s="355"/>
      <c r="J4942" s="355"/>
      <c r="K4942" s="356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1" t="s">
        <v>3</v>
      </c>
      <c r="G4943" s="134"/>
      <c r="H4943" s="357"/>
      <c r="I4943" s="357"/>
      <c r="J4943" s="357"/>
      <c r="K4943" s="358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2">
        <f>D4906</f>
        <v>45016</v>
      </c>
      <c r="E4944" s="333"/>
      <c r="F4944" s="331"/>
      <c r="G4944" s="135"/>
      <c r="H4944" s="334" t="str">
        <f>H4906</f>
        <v>( LANCAR )</v>
      </c>
      <c r="I4944" s="334"/>
      <c r="J4944" s="334"/>
      <c r="K4944" s="335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1"/>
      <c r="G4945" s="135"/>
      <c r="H4945" s="336" t="str">
        <f>H4907</f>
        <v>MALANG</v>
      </c>
      <c r="I4945" s="336"/>
      <c r="J4945" s="336"/>
      <c r="K4945" s="337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 t="str">
        <f>D4908</f>
        <v>KO 1019</v>
      </c>
      <c r="E4946" s="126"/>
      <c r="F4946" s="137"/>
      <c r="G4946" s="138"/>
      <c r="H4946" s="338"/>
      <c r="I4946" s="338"/>
      <c r="J4946" s="338"/>
      <c r="K4946" s="339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72</v>
      </c>
      <c r="C4950" s="291" t="str">
        <f t="shared" si="2822"/>
        <v>LSN</v>
      </c>
      <c r="D4950" s="292">
        <f t="shared" si="2822"/>
        <v>2</v>
      </c>
      <c r="E4950" s="293" t="str">
        <f t="shared" si="2822"/>
        <v>CORRECTION TAPE KENKO CT-919 (12M x 5MM)</v>
      </c>
      <c r="F4950" s="162"/>
      <c r="G4950" s="163"/>
      <c r="H4950" s="164">
        <f t="shared" ref="H4950:J4950" si="2823">H4912</f>
        <v>55800</v>
      </c>
      <c r="I4950" s="165">
        <f t="shared" si="2823"/>
        <v>0.125</v>
      </c>
      <c r="J4950" s="165">
        <f t="shared" si="2823"/>
        <v>0</v>
      </c>
      <c r="K4950" s="166">
        <f t="shared" ref="K4950:K4965" si="2824">(B4950*H4950-((B4950*H4950)*I4950))-((B4950*H4950-((B4950*H4950)*I4950))*J4950)</f>
        <v>3515400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24</v>
      </c>
      <c r="C4951" s="291" t="str">
        <f t="shared" si="2825"/>
        <v>LSN</v>
      </c>
      <c r="D4951" s="292">
        <f t="shared" si="2825"/>
        <v>1</v>
      </c>
      <c r="E4951" s="293" t="str">
        <f t="shared" si="2825"/>
        <v>JANGKA (MATH SET) JOYKO MS-75</v>
      </c>
      <c r="F4951" s="162"/>
      <c r="G4951" s="163"/>
      <c r="H4951" s="164">
        <f t="shared" ref="H4951:J4951" si="2826">H4913</f>
        <v>90600</v>
      </c>
      <c r="I4951" s="165">
        <f t="shared" si="2826"/>
        <v>0.125</v>
      </c>
      <c r="J4951" s="165">
        <f t="shared" si="2826"/>
        <v>0</v>
      </c>
      <c r="K4951" s="166">
        <f t="shared" si="2824"/>
        <v>1902600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24</v>
      </c>
      <c r="C4952" s="291" t="str">
        <f t="shared" si="2827"/>
        <v>LSN</v>
      </c>
      <c r="D4952" s="292">
        <f t="shared" si="2827"/>
        <v>1</v>
      </c>
      <c r="E4952" s="293" t="str">
        <f t="shared" si="2827"/>
        <v>JANGKA (MATH SET) JOYKO MS-25</v>
      </c>
      <c r="F4952" s="162"/>
      <c r="G4952" s="163"/>
      <c r="H4952" s="164">
        <f t="shared" ref="H4952:J4952" si="2828">H4914</f>
        <v>89400</v>
      </c>
      <c r="I4952" s="165">
        <f t="shared" si="2828"/>
        <v>0.125</v>
      </c>
      <c r="J4952" s="165">
        <f t="shared" si="2828"/>
        <v>0</v>
      </c>
      <c r="K4952" s="166">
        <f t="shared" si="2824"/>
        <v>1877400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24</v>
      </c>
      <c r="C4953" s="291" t="str">
        <f t="shared" si="2829"/>
        <v>LSN</v>
      </c>
      <c r="D4953" s="292">
        <f t="shared" si="2829"/>
        <v>1</v>
      </c>
      <c r="E4953" s="293" t="str">
        <f t="shared" si="2829"/>
        <v>JANGKA (MATH SET) JOYKO MS-55</v>
      </c>
      <c r="F4953" s="162"/>
      <c r="G4953" s="163"/>
      <c r="H4953" s="164">
        <f t="shared" ref="H4953:J4953" si="2830">H4915</f>
        <v>89400</v>
      </c>
      <c r="I4953" s="165">
        <f t="shared" si="2830"/>
        <v>0.125</v>
      </c>
      <c r="J4953" s="165">
        <f t="shared" si="2830"/>
        <v>0</v>
      </c>
      <c r="K4953" s="166">
        <f t="shared" si="2824"/>
        <v>1877400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0"/>
      <c r="K4967" s="314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1">
        <f>SUM(K4950:K4965)</f>
        <v>9172800</v>
      </c>
      <c r="K4968" s="342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3"/>
      <c r="K4969" s="343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4"/>
      <c r="K4971" s="314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4">
        <f>((J4968/1.11)+(K4970/1.11))*11%</f>
        <v>909016.21621621621</v>
      </c>
      <c r="K4972" s="345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4"/>
      <c r="K4973" s="314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9172800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5" t="str">
        <f>J4938</f>
        <v>NOVI / CONDRO</v>
      </c>
      <c r="K4976" s="316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5">
        <f>J4939</f>
        <v>0</v>
      </c>
      <c r="K4977" s="316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23030044</v>
      </c>
      <c r="F4980" s="204"/>
      <c r="G4980" s="205" t="s">
        <v>2</v>
      </c>
      <c r="H4980" s="317" t="str">
        <f>H4942</f>
        <v>SOEYANTO LOPULUSI</v>
      </c>
      <c r="I4980" s="317"/>
      <c r="J4980" s="317"/>
      <c r="K4980" s="318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1" t="s">
        <v>3</v>
      </c>
      <c r="G4981" s="211"/>
      <c r="H4981" s="319"/>
      <c r="I4981" s="319"/>
      <c r="J4981" s="319"/>
      <c r="K4981" s="320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2">
        <f>D4944</f>
        <v>45016</v>
      </c>
      <c r="E4982" s="323"/>
      <c r="F4982" s="321"/>
      <c r="G4982" s="212"/>
      <c r="H4982" s="324" t="str">
        <f>H4944</f>
        <v>( LANCAR )</v>
      </c>
      <c r="I4982" s="324"/>
      <c r="J4982" s="324"/>
      <c r="K4982" s="325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1"/>
      <c r="G4983" s="212"/>
      <c r="H4983" s="326" t="str">
        <f>H4945</f>
        <v>MALANG</v>
      </c>
      <c r="I4983" s="326"/>
      <c r="J4983" s="326"/>
      <c r="K4983" s="327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 t="str">
        <f>D4946</f>
        <v>KO 1019</v>
      </c>
      <c r="E4984" s="203"/>
      <c r="F4984" s="214"/>
      <c r="G4984" s="215"/>
      <c r="H4984" s="328"/>
      <c r="I4984" s="328"/>
      <c r="J4984" s="328"/>
      <c r="K4984" s="329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72</v>
      </c>
      <c r="C4988" s="296" t="str">
        <f t="shared" si="2855"/>
        <v>LSN</v>
      </c>
      <c r="D4988" s="297">
        <f t="shared" si="2855"/>
        <v>2</v>
      </c>
      <c r="E4988" s="298" t="str">
        <f t="shared" si="2855"/>
        <v>CORRECTION TAPE KENKO CT-919 (12M x 5MM)</v>
      </c>
      <c r="F4988" s="239"/>
      <c r="G4988" s="240"/>
      <c r="H4988" s="241">
        <f t="shared" ref="H4988:J4988" si="2856">H4950</f>
        <v>55800</v>
      </c>
      <c r="I4988" s="242">
        <f t="shared" si="2856"/>
        <v>0.125</v>
      </c>
      <c r="J4988" s="242">
        <f t="shared" si="2856"/>
        <v>0</v>
      </c>
      <c r="K4988" s="243">
        <f t="shared" ref="K4988:K5003" si="2857">(B4988*H4988-((B4988*H4988)*I4988))-((B4988*H4988-((B4988*H4988)*I4988))*J4988)</f>
        <v>3515400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24</v>
      </c>
      <c r="C4989" s="296" t="str">
        <f t="shared" si="2858"/>
        <v>LSN</v>
      </c>
      <c r="D4989" s="297">
        <f t="shared" si="2858"/>
        <v>1</v>
      </c>
      <c r="E4989" s="298" t="str">
        <f t="shared" si="2858"/>
        <v>JANGKA (MATH SET) JOYKO MS-75</v>
      </c>
      <c r="F4989" s="239"/>
      <c r="G4989" s="240"/>
      <c r="H4989" s="241">
        <f t="shared" ref="H4989:J4989" si="2859">H4951</f>
        <v>90600</v>
      </c>
      <c r="I4989" s="242">
        <f t="shared" si="2859"/>
        <v>0.125</v>
      </c>
      <c r="J4989" s="242">
        <f t="shared" si="2859"/>
        <v>0</v>
      </c>
      <c r="K4989" s="243">
        <f t="shared" si="2857"/>
        <v>1902600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24</v>
      </c>
      <c r="C4990" s="296" t="str">
        <f t="shared" si="2860"/>
        <v>LSN</v>
      </c>
      <c r="D4990" s="297">
        <f t="shared" si="2860"/>
        <v>1</v>
      </c>
      <c r="E4990" s="298" t="str">
        <f t="shared" si="2860"/>
        <v>JANGKA (MATH SET) JOYKO MS-25</v>
      </c>
      <c r="F4990" s="239"/>
      <c r="G4990" s="240"/>
      <c r="H4990" s="241">
        <f t="shared" ref="H4990:J4990" si="2861">H4952</f>
        <v>89400</v>
      </c>
      <c r="I4990" s="242">
        <f t="shared" si="2861"/>
        <v>0.125</v>
      </c>
      <c r="J4990" s="242">
        <f t="shared" si="2861"/>
        <v>0</v>
      </c>
      <c r="K4990" s="243">
        <f t="shared" si="2857"/>
        <v>1877400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24</v>
      </c>
      <c r="C4991" s="296" t="str">
        <f t="shared" si="2862"/>
        <v>LSN</v>
      </c>
      <c r="D4991" s="297">
        <f t="shared" si="2862"/>
        <v>1</v>
      </c>
      <c r="E4991" s="298" t="str">
        <f t="shared" si="2862"/>
        <v>JANGKA (MATH SET) JOYKO MS-55</v>
      </c>
      <c r="F4991" s="239"/>
      <c r="G4991" s="240"/>
      <c r="H4991" s="241">
        <f t="shared" ref="H4991:J4991" si="2863">H4953</f>
        <v>89400</v>
      </c>
      <c r="I4991" s="242">
        <f t="shared" si="2863"/>
        <v>0.125</v>
      </c>
      <c r="J4991" s="242">
        <f t="shared" si="2863"/>
        <v>0</v>
      </c>
      <c r="K4991" s="243">
        <f t="shared" si="2857"/>
        <v>1877400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0"/>
      <c r="K5005" s="309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6">
        <f>SUM(K4988:K5003)</f>
        <v>9172800</v>
      </c>
      <c r="K5006" s="307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8"/>
      <c r="K5007" s="308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09"/>
      <c r="K5009" s="309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0">
        <f>((J5006/1.11)+(K5008/1.11))*11%</f>
        <v>909016.21621621621</v>
      </c>
      <c r="K5010" s="311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09"/>
      <c r="K5011" s="309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9172800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2" t="str">
        <f>J4976</f>
        <v>NOVI / CONDRO</v>
      </c>
      <c r="K5014" s="313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2">
        <f>J4977</f>
        <v>0</v>
      </c>
      <c r="K5015" s="313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</sheetData>
  <mergeCells count="1716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57"/>
  <sheetViews>
    <sheetView tabSelected="1" zoomScaleNormal="100" workbookViewId="0"/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23030001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</v>
      </c>
      <c r="C3" s="88" t="str">
        <f>Invoice!E10</f>
        <v>STAPLER KENKO HD-10</v>
      </c>
      <c r="D3" s="89">
        <f>Invoice!H10</f>
        <v>93000</v>
      </c>
      <c r="E3" s="81">
        <f>D3*B3</f>
        <v>9300000</v>
      </c>
      <c r="F3" s="81"/>
      <c r="G3" s="82">
        <f>E3/1.11</f>
        <v>8378378.3783783773</v>
      </c>
      <c r="H3" s="83">
        <f>G3*11%</f>
        <v>921621.62162162154</v>
      </c>
      <c r="I3" s="83">
        <f>G3/B3</f>
        <v>83783.783783783772</v>
      </c>
      <c r="J3" s="104">
        <f>H3/B3</f>
        <v>9216.2162162162149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1255500</v>
      </c>
      <c r="F4" s="81"/>
      <c r="G4" s="90">
        <f>E4/1.11</f>
        <v>1131081.0810810809</v>
      </c>
      <c r="H4" s="91">
        <f>G4*11%</f>
        <v>124418.91891891891</v>
      </c>
      <c r="I4" s="91">
        <f>G4/B3</f>
        <v>11310.81081081081</v>
      </c>
      <c r="J4" s="105">
        <f>H4/B3</f>
        <v>1244.1891891891892</v>
      </c>
    </row>
    <row r="5" spans="1:10" s="80" customFormat="1" ht="12.75" customHeight="1" x14ac:dyDescent="0.25">
      <c r="A5" s="102"/>
      <c r="D5" s="81" t="s">
        <v>23</v>
      </c>
      <c r="E5" s="81">
        <f>E3-E4</f>
        <v>8044500</v>
      </c>
      <c r="F5" s="81"/>
      <c r="G5" s="82">
        <f>G3-G4</f>
        <v>7247297.2972972961</v>
      </c>
      <c r="H5" s="82">
        <f>H3-H4</f>
        <v>797202.70270270261</v>
      </c>
      <c r="I5" s="82">
        <f>I3-I4</f>
        <v>72472.972972972959</v>
      </c>
      <c r="J5" s="106">
        <f>J3-J4</f>
        <v>7972.0270270270257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8044499.9999999991</v>
      </c>
      <c r="I6" s="83"/>
      <c r="J6" s="104"/>
    </row>
    <row r="7" spans="1:10" s="80" customFormat="1" ht="12.75" customHeight="1" x14ac:dyDescent="0.25">
      <c r="A7" s="102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7"/>
      <c r="B8" s="108"/>
      <c r="C8" s="109"/>
      <c r="D8" s="110"/>
      <c r="E8" s="110"/>
      <c r="F8" s="110"/>
      <c r="G8" s="111">
        <f>G5</f>
        <v>7247297.2972972961</v>
      </c>
      <c r="H8" s="112">
        <f>H5</f>
        <v>797202.70270270261</v>
      </c>
      <c r="I8" s="112"/>
      <c r="J8" s="113">
        <f>H6</f>
        <v>8044499.9999999991</v>
      </c>
    </row>
    <row r="9" spans="1:10" s="80" customFormat="1" ht="12.75" customHeight="1" x14ac:dyDescent="0.25">
      <c r="B9" s="79"/>
      <c r="D9" s="81"/>
      <c r="E9" s="81"/>
      <c r="F9" s="81"/>
      <c r="G9" s="82"/>
      <c r="H9" s="83"/>
      <c r="I9" s="83"/>
      <c r="J9" s="83"/>
    </row>
    <row r="10" spans="1:10" s="80" customFormat="1" ht="12.75" customHeight="1" x14ac:dyDescent="0.25">
      <c r="A10" s="95" t="s">
        <v>1</v>
      </c>
      <c r="B10" s="96">
        <f>Invoice!E116</f>
        <v>23030002</v>
      </c>
      <c r="C10" s="97"/>
      <c r="D10" s="98"/>
      <c r="E10" s="98"/>
      <c r="F10" s="98"/>
      <c r="G10" s="99"/>
      <c r="H10" s="100"/>
      <c r="I10" s="100"/>
      <c r="J10" s="101"/>
    </row>
    <row r="11" spans="1:10" s="80" customFormat="1" ht="12.75" customHeight="1" x14ac:dyDescent="0.25">
      <c r="A11" s="102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3"/>
    </row>
    <row r="12" spans="1:10" s="80" customFormat="1" ht="12.75" customHeight="1" x14ac:dyDescent="0.25">
      <c r="A12" s="102"/>
      <c r="B12" s="80">
        <f>Invoice!B124</f>
        <v>24</v>
      </c>
      <c r="C12" s="88" t="str">
        <f>Invoice!E124</f>
        <v>CRAYON / OIL PASTEL JOYKO OP-72S PP CASE SEA WORLD</v>
      </c>
      <c r="D12" s="89">
        <f>Invoice!H124</f>
        <v>96000</v>
      </c>
      <c r="E12" s="81">
        <f>D12*B12</f>
        <v>2304000</v>
      </c>
      <c r="F12" s="81"/>
      <c r="G12" s="82">
        <f>E12/1.11</f>
        <v>2075675.6756756755</v>
      </c>
      <c r="H12" s="83">
        <f>G12*11%</f>
        <v>228324.32432432432</v>
      </c>
      <c r="I12" s="83">
        <f>G12/B12</f>
        <v>86486.486486486479</v>
      </c>
      <c r="J12" s="104">
        <f>H12/B12</f>
        <v>9513.5135135135133</v>
      </c>
    </row>
    <row r="13" spans="1:10" s="80" customFormat="1" ht="12.75" customHeight="1" x14ac:dyDescent="0.25">
      <c r="A13" s="102"/>
      <c r="D13" s="81"/>
      <c r="E13" s="81">
        <f>(E12*Invoice!I124)+((E12-(E12*Invoice!I124))*Invoice!J124)</f>
        <v>299520</v>
      </c>
      <c r="F13" s="81"/>
      <c r="G13" s="90">
        <f>E13/1.11</f>
        <v>269837.83783783781</v>
      </c>
      <c r="H13" s="91">
        <f>G13*11%</f>
        <v>29682.16216216216</v>
      </c>
      <c r="I13" s="91">
        <f>G13/B12</f>
        <v>11243.243243243242</v>
      </c>
      <c r="J13" s="105">
        <f>H13/B12</f>
        <v>1236.7567567567567</v>
      </c>
    </row>
    <row r="14" spans="1:10" s="80" customFormat="1" ht="12.75" customHeight="1" x14ac:dyDescent="0.25">
      <c r="A14" s="102"/>
      <c r="D14" s="81" t="s">
        <v>23</v>
      </c>
      <c r="E14" s="81">
        <f>E12-E13</f>
        <v>2004480</v>
      </c>
      <c r="F14" s="81"/>
      <c r="G14" s="82">
        <f>G12-G13</f>
        <v>1805837.8378378376</v>
      </c>
      <c r="H14" s="82">
        <f>H12-H13</f>
        <v>198642.16216216216</v>
      </c>
      <c r="I14" s="82">
        <f>I12-I13</f>
        <v>75243.24324324324</v>
      </c>
      <c r="J14" s="106">
        <f>J12-J13</f>
        <v>8276.7567567567567</v>
      </c>
    </row>
    <row r="15" spans="1:10" s="80" customFormat="1" ht="12.75" customHeight="1" x14ac:dyDescent="0.25">
      <c r="A15" s="102"/>
      <c r="D15" s="81"/>
      <c r="E15" s="81"/>
      <c r="F15" s="81"/>
      <c r="G15" s="82"/>
      <c r="H15" s="83">
        <f>G14+H14</f>
        <v>2004479.9999999998</v>
      </c>
      <c r="I15" s="83"/>
      <c r="J15" s="104"/>
    </row>
    <row r="16" spans="1:10" s="80" customFormat="1" ht="12.75" customHeight="1" x14ac:dyDescent="0.25">
      <c r="A16" s="102"/>
      <c r="B16" s="79"/>
      <c r="D16" s="81"/>
      <c r="E16" s="81"/>
      <c r="F16" s="81"/>
      <c r="G16" s="82"/>
      <c r="H16" s="83"/>
      <c r="I16" s="83"/>
      <c r="J16" s="104"/>
    </row>
    <row r="17" spans="1:10" s="80" customFormat="1" ht="12.75" customHeight="1" x14ac:dyDescent="0.25">
      <c r="A17" s="102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3"/>
    </row>
    <row r="18" spans="1:10" s="80" customFormat="1" ht="12.75" customHeight="1" x14ac:dyDescent="0.25">
      <c r="A18" s="102"/>
      <c r="B18" s="80">
        <f>Invoice!B125</f>
        <v>5</v>
      </c>
      <c r="C18" s="88" t="str">
        <f>Invoice!E125</f>
        <v>BINDER CLIP KENKO NO. 260</v>
      </c>
      <c r="D18" s="89">
        <f>Invoice!H125</f>
        <v>177000</v>
      </c>
      <c r="E18" s="81">
        <f>D18*B18</f>
        <v>885000</v>
      </c>
      <c r="F18" s="81"/>
      <c r="G18" s="82">
        <f>E18/1.11</f>
        <v>797297.29729729728</v>
      </c>
      <c r="H18" s="83">
        <f>G18*11%</f>
        <v>87702.702702702707</v>
      </c>
      <c r="I18" s="83">
        <f>G18/B18</f>
        <v>159459.45945945947</v>
      </c>
      <c r="J18" s="104">
        <f>H18/B18</f>
        <v>17540.54054054054</v>
      </c>
    </row>
    <row r="19" spans="1:10" s="80" customFormat="1" ht="12.75" customHeight="1" x14ac:dyDescent="0.25">
      <c r="A19" s="102"/>
      <c r="D19" s="81"/>
      <c r="E19" s="81">
        <f>(E18*Invoice!I125)+((E18-(E18*Invoice!I125))*Invoice!J125)</f>
        <v>115050</v>
      </c>
      <c r="F19" s="81"/>
      <c r="G19" s="90">
        <f>E19/1.11</f>
        <v>103648.64864864864</v>
      </c>
      <c r="H19" s="91">
        <f>G19*11%</f>
        <v>11401.35135135135</v>
      </c>
      <c r="I19" s="91">
        <f>G19/B18</f>
        <v>20729.729729729726</v>
      </c>
      <c r="J19" s="105">
        <f>H19/B18</f>
        <v>2280.27027027027</v>
      </c>
    </row>
    <row r="20" spans="1:10" s="80" customFormat="1" ht="12.75" customHeight="1" x14ac:dyDescent="0.25">
      <c r="A20" s="102"/>
      <c r="D20" s="81" t="s">
        <v>23</v>
      </c>
      <c r="E20" s="81">
        <f>E18-E19</f>
        <v>769950</v>
      </c>
      <c r="F20" s="81"/>
      <c r="G20" s="82">
        <f>G18-G19</f>
        <v>693648.64864864864</v>
      </c>
      <c r="H20" s="82">
        <f>H18-H19</f>
        <v>76301.351351351361</v>
      </c>
      <c r="I20" s="82">
        <f>I18-I19</f>
        <v>138729.72972972973</v>
      </c>
      <c r="J20" s="106">
        <f>J18-J19</f>
        <v>15260.27027027027</v>
      </c>
    </row>
    <row r="21" spans="1:10" s="80" customFormat="1" ht="12.75" customHeight="1" x14ac:dyDescent="0.25">
      <c r="A21" s="102"/>
      <c r="D21" s="81"/>
      <c r="E21" s="81"/>
      <c r="F21" s="81"/>
      <c r="G21" s="82"/>
      <c r="H21" s="83">
        <f>G20+H20</f>
        <v>769950</v>
      </c>
      <c r="I21" s="83"/>
      <c r="J21" s="104"/>
    </row>
    <row r="22" spans="1:10" s="80" customFormat="1" ht="12.75" customHeight="1" x14ac:dyDescent="0.25">
      <c r="A22" s="102"/>
      <c r="B22" s="79"/>
      <c r="D22" s="81"/>
      <c r="E22" s="81"/>
      <c r="F22" s="81"/>
      <c r="G22" s="82"/>
      <c r="H22" s="83"/>
      <c r="I22" s="83"/>
      <c r="J22" s="104"/>
    </row>
    <row r="23" spans="1:10" s="80" customFormat="1" ht="12.75" customHeight="1" x14ac:dyDescent="0.25">
      <c r="A23" s="102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3"/>
    </row>
    <row r="24" spans="1:10" s="80" customFormat="1" ht="12.75" customHeight="1" x14ac:dyDescent="0.25">
      <c r="A24" s="102"/>
      <c r="B24" s="80">
        <f>Invoice!B126</f>
        <v>120</v>
      </c>
      <c r="C24" s="88" t="str">
        <f>Invoice!E126</f>
        <v>PLAKBAND KAIN HITAM KENKO 48 MM (2") BLUE CORE</v>
      </c>
      <c r="D24" s="89">
        <f>Invoice!H126</f>
        <v>12200</v>
      </c>
      <c r="E24" s="81">
        <f>D24*B24</f>
        <v>1464000</v>
      </c>
      <c r="F24" s="81"/>
      <c r="G24" s="82">
        <f>E24/1.11</f>
        <v>1318918.9189189188</v>
      </c>
      <c r="H24" s="83">
        <f>G24*11%</f>
        <v>145081.08108108107</v>
      </c>
      <c r="I24" s="83">
        <f>G24/B24</f>
        <v>10990.990990990989</v>
      </c>
      <c r="J24" s="104">
        <f>H24/B24</f>
        <v>1209.0090090090089</v>
      </c>
    </row>
    <row r="25" spans="1:10" s="80" customFormat="1" ht="12.75" customHeight="1" x14ac:dyDescent="0.25">
      <c r="A25" s="102"/>
      <c r="D25" s="81"/>
      <c r="E25" s="81">
        <f>(E24*Invoice!I126)+((E24-(E24*Invoice!I126))*Invoice!J126)</f>
        <v>190320</v>
      </c>
      <c r="F25" s="81"/>
      <c r="G25" s="90">
        <f>E25/1.11</f>
        <v>171459.45945945944</v>
      </c>
      <c r="H25" s="91">
        <f>G25*11%</f>
        <v>18860.54054054054</v>
      </c>
      <c r="I25" s="91">
        <f>G25/B24</f>
        <v>1428.8288288288286</v>
      </c>
      <c r="J25" s="105">
        <f>H25/B24</f>
        <v>157.17117117117115</v>
      </c>
    </row>
    <row r="26" spans="1:10" s="80" customFormat="1" ht="12.75" customHeight="1" x14ac:dyDescent="0.25">
      <c r="A26" s="102"/>
      <c r="D26" s="81" t="s">
        <v>23</v>
      </c>
      <c r="E26" s="81">
        <f>E24-E25</f>
        <v>1273680</v>
      </c>
      <c r="F26" s="81"/>
      <c r="G26" s="82">
        <f>G24-G25</f>
        <v>1147459.4594594594</v>
      </c>
      <c r="H26" s="82">
        <f>H24-H25</f>
        <v>126220.54054054053</v>
      </c>
      <c r="I26" s="82">
        <f>I24-I25</f>
        <v>9562.1621621621598</v>
      </c>
      <c r="J26" s="106">
        <f>J24-J25</f>
        <v>1051.8378378378377</v>
      </c>
    </row>
    <row r="27" spans="1:10" s="80" customFormat="1" ht="12.75" customHeight="1" x14ac:dyDescent="0.25">
      <c r="A27" s="102"/>
      <c r="D27" s="81"/>
      <c r="E27" s="81"/>
      <c r="F27" s="81"/>
      <c r="G27" s="82"/>
      <c r="H27" s="83">
        <f>G26+H26</f>
        <v>1273680</v>
      </c>
      <c r="I27" s="83"/>
      <c r="J27" s="104"/>
    </row>
    <row r="28" spans="1:10" s="80" customFormat="1" ht="12.75" customHeight="1" x14ac:dyDescent="0.25">
      <c r="A28" s="102"/>
      <c r="D28" s="81"/>
      <c r="E28" s="81"/>
      <c r="F28" s="81"/>
      <c r="G28" s="82"/>
      <c r="H28" s="83"/>
      <c r="I28" s="83"/>
      <c r="J28" s="104"/>
    </row>
    <row r="29" spans="1:10" s="80" customFormat="1" ht="12.75" customHeight="1" x14ac:dyDescent="0.25">
      <c r="A29" s="107"/>
      <c r="B29" s="108"/>
      <c r="C29" s="109"/>
      <c r="D29" s="110"/>
      <c r="E29" s="110"/>
      <c r="F29" s="110"/>
      <c r="G29" s="111">
        <f>G14+G20+G26</f>
        <v>3646945.9459459456</v>
      </c>
      <c r="H29" s="112">
        <f>H14+H20+H26</f>
        <v>401164.05405405402</v>
      </c>
      <c r="I29" s="112"/>
      <c r="J29" s="113">
        <f>H15+H21+H27</f>
        <v>4048110</v>
      </c>
    </row>
    <row r="31" spans="1:10" s="80" customFormat="1" ht="12.75" customHeight="1" x14ac:dyDescent="0.25">
      <c r="A31" s="95" t="s">
        <v>1</v>
      </c>
      <c r="B31" s="96">
        <f>Invoice!E230</f>
        <v>23030003</v>
      </c>
      <c r="C31" s="97"/>
      <c r="D31" s="98"/>
      <c r="E31" s="98"/>
      <c r="F31" s="98"/>
      <c r="G31" s="99"/>
      <c r="H31" s="100"/>
      <c r="I31" s="100"/>
      <c r="J31" s="101"/>
    </row>
    <row r="32" spans="1:10" s="80" customFormat="1" ht="12.75" customHeight="1" x14ac:dyDescent="0.25">
      <c r="A32" s="102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Invoice!B238</f>
        <v>180</v>
      </c>
      <c r="C33" s="88" t="str">
        <f>Invoice!E238</f>
        <v>ISI CUTTER 18 MM KENKO L-150 (BESAR)</v>
      </c>
      <c r="D33" s="89">
        <f>Invoice!H238</f>
        <v>64800</v>
      </c>
      <c r="E33" s="81">
        <f>D33*B33</f>
        <v>11664000</v>
      </c>
      <c r="F33" s="81"/>
      <c r="G33" s="82">
        <f>E33/1.11</f>
        <v>10508108.108108107</v>
      </c>
      <c r="H33" s="83">
        <f>G33*11%</f>
        <v>1155891.8918918918</v>
      </c>
      <c r="I33" s="83">
        <f>G33/B33</f>
        <v>58378.378378378373</v>
      </c>
      <c r="J33" s="104">
        <f>H33/B33</f>
        <v>6421.6216216216217</v>
      </c>
    </row>
    <row r="34" spans="1:10" s="80" customFormat="1" ht="12.75" customHeight="1" x14ac:dyDescent="0.25">
      <c r="A34" s="102"/>
      <c r="D34" s="81"/>
      <c r="E34" s="81">
        <f>(E33*Invoice!I238)+((E33-(E33*Invoice!I238))*Invoice!J238)</f>
        <v>1458000</v>
      </c>
      <c r="F34" s="81"/>
      <c r="G34" s="90">
        <f>E34/1.11</f>
        <v>1313513.5135135134</v>
      </c>
      <c r="H34" s="91">
        <f>G34*11%</f>
        <v>144486.48648648648</v>
      </c>
      <c r="I34" s="91">
        <f>G34/B33</f>
        <v>7297.2972972972966</v>
      </c>
      <c r="J34" s="105">
        <f>H34/B33</f>
        <v>802.70270270270271</v>
      </c>
    </row>
    <row r="35" spans="1:10" s="80" customFormat="1" ht="12.75" customHeight="1" x14ac:dyDescent="0.25">
      <c r="A35" s="102"/>
      <c r="D35" s="81" t="s">
        <v>23</v>
      </c>
      <c r="E35" s="81">
        <f>E33-E34</f>
        <v>10206000</v>
      </c>
      <c r="F35" s="81"/>
      <c r="G35" s="82">
        <f>G33-G34</f>
        <v>9194594.5945945941</v>
      </c>
      <c r="H35" s="82">
        <f>H33-H34</f>
        <v>1011405.4054054053</v>
      </c>
      <c r="I35" s="82">
        <f>I33-I34</f>
        <v>51081.08108108108</v>
      </c>
      <c r="J35" s="106">
        <f>J33-J34</f>
        <v>5618.9189189189192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10206000</v>
      </c>
      <c r="I36" s="83"/>
      <c r="J36" s="104"/>
    </row>
    <row r="37" spans="1:10" s="80" customFormat="1" ht="12.75" customHeight="1" x14ac:dyDescent="0.25">
      <c r="A37" s="102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7"/>
      <c r="B38" s="108"/>
      <c r="C38" s="109"/>
      <c r="D38" s="110"/>
      <c r="E38" s="110"/>
      <c r="F38" s="110"/>
      <c r="G38" s="111">
        <f>G35</f>
        <v>9194594.5945945941</v>
      </c>
      <c r="H38" s="112">
        <f>H35</f>
        <v>1011405.4054054053</v>
      </c>
      <c r="I38" s="112"/>
      <c r="J38" s="113">
        <f>H36</f>
        <v>10206000</v>
      </c>
    </row>
    <row r="39" spans="1:10" s="80" customFormat="1" ht="12.75" customHeight="1" x14ac:dyDescent="0.25">
      <c r="B39" s="79"/>
      <c r="D39" s="81"/>
      <c r="E39" s="81"/>
      <c r="F39" s="81"/>
      <c r="G39" s="82"/>
      <c r="H39" s="83"/>
      <c r="I39" s="83"/>
      <c r="J39" s="83"/>
    </row>
    <row r="40" spans="1:10" s="80" customFormat="1" ht="12.75" customHeight="1" x14ac:dyDescent="0.25">
      <c r="A40" s="95" t="s">
        <v>1</v>
      </c>
      <c r="B40" s="96">
        <f>Invoice!E344</f>
        <v>23030004</v>
      </c>
      <c r="C40" s="97"/>
      <c r="D40" s="98"/>
      <c r="E40" s="98"/>
      <c r="F40" s="98"/>
      <c r="G40" s="99"/>
      <c r="H40" s="100"/>
      <c r="I40" s="100"/>
      <c r="J40" s="101"/>
    </row>
    <row r="41" spans="1:10" s="80" customFormat="1" ht="12.75" customHeight="1" x14ac:dyDescent="0.25">
      <c r="A41" s="102">
        <v>1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3"/>
    </row>
    <row r="42" spans="1:10" s="80" customFormat="1" ht="12.75" customHeight="1" x14ac:dyDescent="0.25">
      <c r="A42" s="102"/>
      <c r="B42" s="80">
        <f>Invoice!B352</f>
        <v>20</v>
      </c>
      <c r="C42" s="88" t="str">
        <f>Invoice!E352</f>
        <v>BINDER CLIP JOYKO 105</v>
      </c>
      <c r="D42" s="89">
        <f>Invoice!H352</f>
        <v>27600</v>
      </c>
      <c r="E42" s="81">
        <f>D42*B42</f>
        <v>552000</v>
      </c>
      <c r="F42" s="81"/>
      <c r="G42" s="82">
        <f>E42/1.11</f>
        <v>497297.29729729728</v>
      </c>
      <c r="H42" s="83">
        <f>G42*11%</f>
        <v>54702.7027027027</v>
      </c>
      <c r="I42" s="83">
        <f>G42/B42</f>
        <v>24864.864864864863</v>
      </c>
      <c r="J42" s="104">
        <f>H42/B42</f>
        <v>2735.135135135135</v>
      </c>
    </row>
    <row r="43" spans="1:10" s="80" customFormat="1" ht="12.75" customHeight="1" x14ac:dyDescent="0.25">
      <c r="A43" s="102"/>
      <c r="D43" s="81"/>
      <c r="E43" s="81">
        <f>(E42*Invoice!I352)+((E42-(E42*Invoice!I352))*Invoice!J352)</f>
        <v>55200</v>
      </c>
      <c r="F43" s="81"/>
      <c r="G43" s="90">
        <f>E43/1.11</f>
        <v>49729.729729729726</v>
      </c>
      <c r="H43" s="91">
        <f>G43*11%</f>
        <v>5470.27027027027</v>
      </c>
      <c r="I43" s="91">
        <f>G43/B42</f>
        <v>2486.4864864864862</v>
      </c>
      <c r="J43" s="105">
        <f>H43/B42</f>
        <v>273.51351351351349</v>
      </c>
    </row>
    <row r="44" spans="1:10" s="80" customFormat="1" ht="12.75" customHeight="1" x14ac:dyDescent="0.25">
      <c r="A44" s="102"/>
      <c r="D44" s="81" t="s">
        <v>23</v>
      </c>
      <c r="E44" s="81">
        <f>E42-E43</f>
        <v>496800</v>
      </c>
      <c r="F44" s="81"/>
      <c r="G44" s="82">
        <f>G42-G43</f>
        <v>447567.56756756757</v>
      </c>
      <c r="H44" s="82">
        <f>H42-H43</f>
        <v>49232.432432432426</v>
      </c>
      <c r="I44" s="82">
        <f>I42-I43</f>
        <v>22378.378378378377</v>
      </c>
      <c r="J44" s="106">
        <f>J42-J43</f>
        <v>2461.6216216216217</v>
      </c>
    </row>
    <row r="45" spans="1:10" s="80" customFormat="1" ht="12.75" customHeight="1" x14ac:dyDescent="0.25">
      <c r="A45" s="102"/>
      <c r="D45" s="81"/>
      <c r="E45" s="81"/>
      <c r="F45" s="81"/>
      <c r="G45" s="82"/>
      <c r="H45" s="83">
        <f>G44+H44</f>
        <v>496800</v>
      </c>
      <c r="I45" s="83"/>
      <c r="J45" s="104"/>
    </row>
    <row r="46" spans="1:10" s="80" customFormat="1" ht="12.75" customHeight="1" x14ac:dyDescent="0.25">
      <c r="A46" s="102"/>
      <c r="B46" s="79"/>
      <c r="D46" s="81"/>
      <c r="E46" s="81"/>
      <c r="F46" s="81"/>
      <c r="G46" s="82"/>
      <c r="H46" s="83"/>
      <c r="I46" s="83"/>
      <c r="J46" s="104"/>
    </row>
    <row r="47" spans="1:10" s="80" customFormat="1" ht="12.75" customHeight="1" x14ac:dyDescent="0.25">
      <c r="A47" s="102">
        <v>2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3"/>
    </row>
    <row r="48" spans="1:10" s="80" customFormat="1" ht="12.75" customHeight="1" x14ac:dyDescent="0.25">
      <c r="A48" s="102"/>
      <c r="B48" s="80">
        <f>Invoice!B353</f>
        <v>3</v>
      </c>
      <c r="C48" s="88" t="str">
        <f>Invoice!E353</f>
        <v>PENSIL WARNA KENKO CP-12F CLASSIC (PANJANG)</v>
      </c>
      <c r="D48" s="89">
        <f>Invoice!H353</f>
        <v>124200</v>
      </c>
      <c r="E48" s="81">
        <f>D48*B48</f>
        <v>372600</v>
      </c>
      <c r="F48" s="81"/>
      <c r="G48" s="82">
        <f>E48/1.11</f>
        <v>335675.67567567562</v>
      </c>
      <c r="H48" s="83">
        <f>G48*11%</f>
        <v>36924.32432432432</v>
      </c>
      <c r="I48" s="83">
        <f>G48/B48</f>
        <v>111891.89189189188</v>
      </c>
      <c r="J48" s="104">
        <f>H48/B48</f>
        <v>12308.108108108107</v>
      </c>
    </row>
    <row r="49" spans="1:10" s="80" customFormat="1" ht="12.75" customHeight="1" x14ac:dyDescent="0.25">
      <c r="A49" s="102"/>
      <c r="D49" s="81"/>
      <c r="E49" s="81">
        <f>(E48*Invoice!I353)+((E48-(E48*Invoice!I353))*Invoice!J353)</f>
        <v>37260</v>
      </c>
      <c r="F49" s="81"/>
      <c r="G49" s="90">
        <f>E49/1.11</f>
        <v>33567.567567567567</v>
      </c>
      <c r="H49" s="91">
        <f>G49*11%</f>
        <v>3692.4324324324325</v>
      </c>
      <c r="I49" s="91">
        <f>G49/B48</f>
        <v>11189.189189189188</v>
      </c>
      <c r="J49" s="105">
        <f>H49/B48</f>
        <v>1230.8108108108108</v>
      </c>
    </row>
    <row r="50" spans="1:10" s="80" customFormat="1" ht="12.75" customHeight="1" x14ac:dyDescent="0.25">
      <c r="A50" s="102"/>
      <c r="D50" s="81" t="s">
        <v>23</v>
      </c>
      <c r="E50" s="81">
        <f>E48-E49</f>
        <v>335340</v>
      </c>
      <c r="F50" s="81"/>
      <c r="G50" s="82">
        <f>G48-G49</f>
        <v>302108.10810810805</v>
      </c>
      <c r="H50" s="82">
        <f>H48-H49</f>
        <v>33231.891891891886</v>
      </c>
      <c r="I50" s="82">
        <f>I48-I49</f>
        <v>100702.70270270269</v>
      </c>
      <c r="J50" s="106">
        <f>J48-J49</f>
        <v>11077.297297297297</v>
      </c>
    </row>
    <row r="51" spans="1:10" s="80" customFormat="1" ht="12.75" customHeight="1" x14ac:dyDescent="0.25">
      <c r="A51" s="102"/>
      <c r="D51" s="81"/>
      <c r="E51" s="81"/>
      <c r="F51" s="81"/>
      <c r="G51" s="82"/>
      <c r="H51" s="83">
        <f>G50+H50</f>
        <v>335339.99999999994</v>
      </c>
      <c r="I51" s="83"/>
      <c r="J51" s="104"/>
    </row>
    <row r="52" spans="1:10" s="80" customFormat="1" ht="12.75" customHeight="1" x14ac:dyDescent="0.25">
      <c r="A52" s="102"/>
      <c r="D52" s="81"/>
      <c r="E52" s="81"/>
      <c r="F52" s="81"/>
      <c r="G52" s="82"/>
      <c r="H52" s="83"/>
      <c r="I52" s="83"/>
      <c r="J52" s="104"/>
    </row>
    <row r="53" spans="1:10" s="80" customFormat="1" ht="12.75" customHeight="1" x14ac:dyDescent="0.25">
      <c r="A53" s="107"/>
      <c r="B53" s="108"/>
      <c r="C53" s="109"/>
      <c r="D53" s="110"/>
      <c r="E53" s="110"/>
      <c r="F53" s="110"/>
      <c r="G53" s="111">
        <f>G44+G50</f>
        <v>749675.67567567562</v>
      </c>
      <c r="H53" s="112">
        <f>H44+H50</f>
        <v>82464.32432432432</v>
      </c>
      <c r="I53" s="112"/>
      <c r="J53" s="113">
        <f>H45+H51</f>
        <v>832140</v>
      </c>
    </row>
    <row r="55" spans="1:10" s="80" customFormat="1" ht="12.75" customHeight="1" x14ac:dyDescent="0.25">
      <c r="A55" s="95" t="s">
        <v>1</v>
      </c>
      <c r="B55" s="96">
        <f>Invoice!E458</f>
        <v>23030005</v>
      </c>
      <c r="C55" s="97"/>
      <c r="D55" s="98"/>
      <c r="E55" s="98"/>
      <c r="F55" s="98"/>
      <c r="G55" s="99"/>
      <c r="H55" s="100"/>
      <c r="I55" s="100"/>
      <c r="J55" s="101"/>
    </row>
    <row r="56" spans="1:10" s="80" customFormat="1" ht="12.75" customHeight="1" x14ac:dyDescent="0.25">
      <c r="A56" s="102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Invoice!B466</f>
        <v>36</v>
      </c>
      <c r="C57" s="88" t="str">
        <f>Invoice!E466</f>
        <v>LEM STICK KENKO 8 GR (KECIL) isi 30 pc</v>
      </c>
      <c r="D57" s="89">
        <f>Invoice!H466</f>
        <v>66000</v>
      </c>
      <c r="E57" s="81">
        <f>D57*B57</f>
        <v>2376000</v>
      </c>
      <c r="F57" s="81"/>
      <c r="G57" s="82">
        <f>E57/1.11</f>
        <v>2140540.5405405401</v>
      </c>
      <c r="H57" s="83">
        <f>G57*11%</f>
        <v>235459.45945945941</v>
      </c>
      <c r="I57" s="83">
        <f>G57/B57</f>
        <v>59459.459459459445</v>
      </c>
      <c r="J57" s="104">
        <f>H57/B57</f>
        <v>6540.540540540539</v>
      </c>
    </row>
    <row r="58" spans="1:10" s="80" customFormat="1" ht="12.75" customHeight="1" x14ac:dyDescent="0.25">
      <c r="A58" s="102"/>
      <c r="D58" s="81"/>
      <c r="E58" s="81">
        <f>(E57*Invoice!I466)+((E57-(E57*Invoice!I466))*Invoice!J466)</f>
        <v>308880</v>
      </c>
      <c r="F58" s="81"/>
      <c r="G58" s="90">
        <f>E58/1.11</f>
        <v>278270.27027027024</v>
      </c>
      <c r="H58" s="91">
        <f>G58*11%</f>
        <v>30609.729729729726</v>
      </c>
      <c r="I58" s="91">
        <f>G58/B57</f>
        <v>7729.7297297297291</v>
      </c>
      <c r="J58" s="105">
        <f>H58/B57</f>
        <v>850.2702702702702</v>
      </c>
    </row>
    <row r="59" spans="1:10" s="80" customFormat="1" ht="12.75" customHeight="1" x14ac:dyDescent="0.25">
      <c r="A59" s="102"/>
      <c r="D59" s="81" t="s">
        <v>23</v>
      </c>
      <c r="E59" s="81">
        <f>E57-E58</f>
        <v>2067120</v>
      </c>
      <c r="F59" s="81"/>
      <c r="G59" s="82">
        <f>G57-G58</f>
        <v>1862270.2702702698</v>
      </c>
      <c r="H59" s="82">
        <f>H57-H58</f>
        <v>204849.72972972968</v>
      </c>
      <c r="I59" s="82">
        <f>I57-I58</f>
        <v>51729.729729729719</v>
      </c>
      <c r="J59" s="106">
        <f>J57-J58</f>
        <v>5690.2702702702691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2067119.9999999995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Invoice!B467</f>
        <v>36</v>
      </c>
      <c r="C63" s="88" t="str">
        <f>Invoice!E467</f>
        <v>LEM STICK KENKO 15 GR (TANGGUNG) isi 20 pc</v>
      </c>
      <c r="D63" s="89">
        <f>Invoice!H467</f>
        <v>72000</v>
      </c>
      <c r="E63" s="81">
        <f>D63*B63</f>
        <v>2592000</v>
      </c>
      <c r="F63" s="81"/>
      <c r="G63" s="82">
        <f>E63/1.11</f>
        <v>2335135.1351351351</v>
      </c>
      <c r="H63" s="83">
        <f>G63*11%</f>
        <v>256864.86486486488</v>
      </c>
      <c r="I63" s="83">
        <f>G63/B63</f>
        <v>64864.864864864867</v>
      </c>
      <c r="J63" s="104">
        <f>H63/B63</f>
        <v>7135.1351351351359</v>
      </c>
    </row>
    <row r="64" spans="1:10" s="80" customFormat="1" ht="12.75" customHeight="1" x14ac:dyDescent="0.25">
      <c r="A64" s="102"/>
      <c r="D64" s="81"/>
      <c r="E64" s="81">
        <f>(E63*Invoice!I467)+((E63-(E63*Invoice!I467))*Invoice!J467)</f>
        <v>336960</v>
      </c>
      <c r="F64" s="81"/>
      <c r="G64" s="90">
        <f>E64/1.11</f>
        <v>303567.56756756752</v>
      </c>
      <c r="H64" s="91">
        <f>G64*11%</f>
        <v>33392.432432432426</v>
      </c>
      <c r="I64" s="91">
        <f>G64/B63</f>
        <v>8432.4324324324316</v>
      </c>
      <c r="J64" s="105">
        <f>H64/B63</f>
        <v>927.56756756756738</v>
      </c>
    </row>
    <row r="65" spans="1:10" s="80" customFormat="1" ht="12.75" customHeight="1" x14ac:dyDescent="0.25">
      <c r="A65" s="102"/>
      <c r="D65" s="81" t="s">
        <v>23</v>
      </c>
      <c r="E65" s="81">
        <f>E63-E64</f>
        <v>2255040</v>
      </c>
      <c r="F65" s="81"/>
      <c r="G65" s="82">
        <f>G63-G64</f>
        <v>2031567.5675675676</v>
      </c>
      <c r="H65" s="82">
        <f>H63-H64</f>
        <v>223472.43243243246</v>
      </c>
      <c r="I65" s="82">
        <f>I63-I64</f>
        <v>56432.432432432433</v>
      </c>
      <c r="J65" s="106">
        <f>J63-J64</f>
        <v>6207.5675675675684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2255040</v>
      </c>
      <c r="I66" s="83"/>
      <c r="J66" s="104"/>
    </row>
    <row r="67" spans="1:10" s="80" customFormat="1" ht="12.75" customHeight="1" x14ac:dyDescent="0.25">
      <c r="A67" s="102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7"/>
      <c r="B68" s="108"/>
      <c r="C68" s="109"/>
      <c r="D68" s="110"/>
      <c r="E68" s="110"/>
      <c r="F68" s="110"/>
      <c r="G68" s="111">
        <f>G59+G65</f>
        <v>3893837.8378378376</v>
      </c>
      <c r="H68" s="112">
        <f>H59+H65</f>
        <v>428322.16216216213</v>
      </c>
      <c r="I68" s="112"/>
      <c r="J68" s="113">
        <f>H60+H66</f>
        <v>4322160</v>
      </c>
    </row>
    <row r="69" spans="1:10" s="80" customFormat="1" ht="12.75" customHeight="1" x14ac:dyDescent="0.25">
      <c r="B69" s="79"/>
      <c r="D69" s="81"/>
      <c r="E69" s="81"/>
      <c r="F69" s="81"/>
      <c r="G69" s="82"/>
      <c r="H69" s="83"/>
      <c r="I69" s="83"/>
      <c r="J69" s="83"/>
    </row>
    <row r="70" spans="1:10" s="80" customFormat="1" ht="12.75" customHeight="1" x14ac:dyDescent="0.25">
      <c r="A70" s="95" t="s">
        <v>1</v>
      </c>
      <c r="B70" s="96">
        <f>Invoice!E572</f>
        <v>23030006</v>
      </c>
      <c r="C70" s="97"/>
      <c r="D70" s="98"/>
      <c r="E70" s="98"/>
      <c r="F70" s="98"/>
      <c r="G70" s="99"/>
      <c r="H70" s="100"/>
      <c r="I70" s="100"/>
      <c r="J70" s="101"/>
    </row>
    <row r="71" spans="1:10" s="80" customFormat="1" ht="12.75" customHeight="1" x14ac:dyDescent="0.25">
      <c r="A71" s="102">
        <v>1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3"/>
    </row>
    <row r="72" spans="1:10" s="80" customFormat="1" ht="12.75" customHeight="1" x14ac:dyDescent="0.25">
      <c r="A72" s="102"/>
      <c r="B72" s="80">
        <f>Invoice!B580</f>
        <v>36</v>
      </c>
      <c r="C72" s="88" t="str">
        <f>Invoice!E580</f>
        <v>LEM STICK KENKO 8 GR (KECIL) isi 30 pc</v>
      </c>
      <c r="D72" s="89">
        <f>Invoice!H580</f>
        <v>66000</v>
      </c>
      <c r="E72" s="81">
        <f>D72*B72</f>
        <v>2376000</v>
      </c>
      <c r="F72" s="81"/>
      <c r="G72" s="82">
        <f>E72/1.11</f>
        <v>2140540.5405405401</v>
      </c>
      <c r="H72" s="83">
        <f>G72*11%</f>
        <v>235459.45945945941</v>
      </c>
      <c r="I72" s="83">
        <f>G72/B72</f>
        <v>59459.459459459445</v>
      </c>
      <c r="J72" s="104">
        <f>H72/B72</f>
        <v>6540.540540540539</v>
      </c>
    </row>
    <row r="73" spans="1:10" s="80" customFormat="1" ht="12.75" customHeight="1" x14ac:dyDescent="0.25">
      <c r="A73" s="102"/>
      <c r="D73" s="81"/>
      <c r="E73" s="81">
        <f>(E72*Invoice!I580)+((E72-(E72*Invoice!I580))*Invoice!J580)</f>
        <v>320760</v>
      </c>
      <c r="F73" s="81"/>
      <c r="G73" s="90">
        <f>E73/1.11</f>
        <v>288972.97297297296</v>
      </c>
      <c r="H73" s="91">
        <f>G73*11%</f>
        <v>31787.027027027027</v>
      </c>
      <c r="I73" s="91">
        <f>G73/B72</f>
        <v>8027.0270270270266</v>
      </c>
      <c r="J73" s="105">
        <f>H73/B72</f>
        <v>882.97297297297291</v>
      </c>
    </row>
    <row r="74" spans="1:10" s="80" customFormat="1" ht="12.75" customHeight="1" x14ac:dyDescent="0.25">
      <c r="A74" s="102"/>
      <c r="D74" s="81" t="s">
        <v>23</v>
      </c>
      <c r="E74" s="81">
        <f>E72-E73</f>
        <v>2055240</v>
      </c>
      <c r="F74" s="81"/>
      <c r="G74" s="82">
        <f>G72-G73</f>
        <v>1851567.5675675671</v>
      </c>
      <c r="H74" s="82">
        <f>H72-H73</f>
        <v>203672.43243243237</v>
      </c>
      <c r="I74" s="82">
        <f>I72-I73</f>
        <v>51432.432432432419</v>
      </c>
      <c r="J74" s="106">
        <f>J72-J73</f>
        <v>5657.5675675675666</v>
      </c>
    </row>
    <row r="75" spans="1:10" s="80" customFormat="1" ht="12.75" customHeight="1" x14ac:dyDescent="0.25">
      <c r="A75" s="102"/>
      <c r="D75" s="81"/>
      <c r="E75" s="81"/>
      <c r="F75" s="81"/>
      <c r="G75" s="82"/>
      <c r="H75" s="83">
        <f>G74+H74</f>
        <v>2055239.9999999995</v>
      </c>
      <c r="I75" s="83"/>
      <c r="J75" s="104"/>
    </row>
    <row r="76" spans="1:10" s="80" customFormat="1" ht="12.75" customHeight="1" x14ac:dyDescent="0.25">
      <c r="A76" s="102"/>
      <c r="B76" s="79"/>
      <c r="D76" s="81"/>
      <c r="E76" s="81"/>
      <c r="F76" s="81"/>
      <c r="G76" s="82"/>
      <c r="H76" s="83"/>
      <c r="I76" s="83"/>
      <c r="J76" s="104"/>
    </row>
    <row r="77" spans="1:10" s="80" customFormat="1" ht="12.75" customHeight="1" x14ac:dyDescent="0.25">
      <c r="A77" s="102">
        <v>2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3"/>
    </row>
    <row r="78" spans="1:10" s="80" customFormat="1" ht="12.75" customHeight="1" x14ac:dyDescent="0.25">
      <c r="A78" s="102"/>
      <c r="B78" s="80">
        <f>Invoice!B581</f>
        <v>432</v>
      </c>
      <c r="C78" s="88" t="str">
        <f>Invoice!E581</f>
        <v>GEL PEN KENKO KE-303 T-GEL TRIANGULAR HITAM</v>
      </c>
      <c r="D78" s="89">
        <f>Invoice!H581</f>
        <v>21600</v>
      </c>
      <c r="E78" s="81">
        <f>D78*B78</f>
        <v>9331200</v>
      </c>
      <c r="F78" s="81"/>
      <c r="G78" s="82">
        <f>E78/1.11</f>
        <v>8406486.4864864852</v>
      </c>
      <c r="H78" s="83">
        <f>G78*11%</f>
        <v>924713.51351351338</v>
      </c>
      <c r="I78" s="83">
        <f>G78/B78</f>
        <v>19459.459459459456</v>
      </c>
      <c r="J78" s="104">
        <f>H78/B78</f>
        <v>2140.5405405405404</v>
      </c>
    </row>
    <row r="79" spans="1:10" s="80" customFormat="1" ht="12.75" customHeight="1" x14ac:dyDescent="0.25">
      <c r="A79" s="102"/>
      <c r="D79" s="81"/>
      <c r="E79" s="81">
        <f>(E78*Invoice!I581)+((E78-(E78*Invoice!I581))*Invoice!J581)</f>
        <v>1259712</v>
      </c>
      <c r="F79" s="81"/>
      <c r="G79" s="90">
        <f>E79/1.11</f>
        <v>1134875.6756756755</v>
      </c>
      <c r="H79" s="91">
        <f>G79*11%</f>
        <v>124836.32432432431</v>
      </c>
      <c r="I79" s="91">
        <f>G79/B78</f>
        <v>2627.0270270270266</v>
      </c>
      <c r="J79" s="105">
        <f>H79/B78</f>
        <v>288.97297297297291</v>
      </c>
    </row>
    <row r="80" spans="1:10" s="80" customFormat="1" ht="12.75" customHeight="1" x14ac:dyDescent="0.25">
      <c r="A80" s="102"/>
      <c r="D80" s="81" t="s">
        <v>23</v>
      </c>
      <c r="E80" s="81">
        <f>E78-E79</f>
        <v>8071488</v>
      </c>
      <c r="F80" s="81"/>
      <c r="G80" s="82">
        <f>G78-G79</f>
        <v>7271610.81081081</v>
      </c>
      <c r="H80" s="82">
        <f>H78-H79</f>
        <v>799877.18918918911</v>
      </c>
      <c r="I80" s="82">
        <f>I78-I79</f>
        <v>16832.43243243243</v>
      </c>
      <c r="J80" s="106">
        <f>J78-J79</f>
        <v>1851.5675675675675</v>
      </c>
    </row>
    <row r="81" spans="1:10" s="80" customFormat="1" ht="12.75" customHeight="1" x14ac:dyDescent="0.25">
      <c r="A81" s="102"/>
      <c r="D81" s="81"/>
      <c r="E81" s="81"/>
      <c r="F81" s="81"/>
      <c r="G81" s="82"/>
      <c r="H81" s="83">
        <f>G80+H80</f>
        <v>8071487.9999999991</v>
      </c>
      <c r="I81" s="83"/>
      <c r="J81" s="104"/>
    </row>
    <row r="82" spans="1:10" s="80" customFormat="1" ht="12.75" customHeight="1" x14ac:dyDescent="0.25">
      <c r="A82" s="102"/>
      <c r="D82" s="81"/>
      <c r="E82" s="81"/>
      <c r="F82" s="81"/>
      <c r="G82" s="82"/>
      <c r="H82" s="83"/>
      <c r="I82" s="83"/>
      <c r="J82" s="104"/>
    </row>
    <row r="83" spans="1:10" s="80" customFormat="1" ht="12.75" customHeight="1" x14ac:dyDescent="0.25">
      <c r="A83" s="107"/>
      <c r="B83" s="108"/>
      <c r="C83" s="109"/>
      <c r="D83" s="110"/>
      <c r="E83" s="110"/>
      <c r="F83" s="110"/>
      <c r="G83" s="111">
        <f>G74+G80</f>
        <v>9123178.3783783764</v>
      </c>
      <c r="H83" s="112">
        <f>H74+H80</f>
        <v>1003549.6216216215</v>
      </c>
      <c r="I83" s="112"/>
      <c r="J83" s="113">
        <f>H75+H81</f>
        <v>10126727.999999998</v>
      </c>
    </row>
    <row r="85" spans="1:10" s="80" customFormat="1" ht="12.75" customHeight="1" x14ac:dyDescent="0.25">
      <c r="A85" s="95" t="s">
        <v>1</v>
      </c>
      <c r="B85" s="96">
        <f>Invoice!E686</f>
        <v>23030007</v>
      </c>
      <c r="C85" s="97"/>
      <c r="D85" s="98"/>
      <c r="E85" s="98"/>
      <c r="F85" s="98"/>
      <c r="G85" s="99"/>
      <c r="H85" s="100"/>
      <c r="I85" s="100"/>
      <c r="J85" s="101"/>
    </row>
    <row r="86" spans="1:10" s="80" customFormat="1" ht="12.75" customHeight="1" x14ac:dyDescent="0.25">
      <c r="A86" s="102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Invoice!B694</f>
        <v>600</v>
      </c>
      <c r="C87" s="88" t="str">
        <f>Invoice!E694</f>
        <v>ISI STAPLER (STAPLES) GREATWALL GW-NO. 10 (KECIL)</v>
      </c>
      <c r="D87" s="89">
        <f>Invoice!H694</f>
        <v>13250</v>
      </c>
      <c r="E87" s="81">
        <f>D87*B87</f>
        <v>7950000</v>
      </c>
      <c r="F87" s="81"/>
      <c r="G87" s="82">
        <f>E87/1.11</f>
        <v>7162162.1621621614</v>
      </c>
      <c r="H87" s="83">
        <f>G87*11%</f>
        <v>787837.83783783775</v>
      </c>
      <c r="I87" s="83">
        <f>G87/B87</f>
        <v>11936.936936936936</v>
      </c>
      <c r="J87" s="104">
        <f>H87/B87</f>
        <v>1313.0630630630628</v>
      </c>
    </row>
    <row r="88" spans="1:10" s="80" customFormat="1" ht="12.75" customHeight="1" x14ac:dyDescent="0.25">
      <c r="A88" s="102"/>
      <c r="D88" s="81"/>
      <c r="E88" s="81">
        <f>(E87*Invoice!I694)+((E87-(E87*Invoice!I694))*Invoice!J694)</f>
        <v>0</v>
      </c>
      <c r="F88" s="81"/>
      <c r="G88" s="90">
        <f>E88/1.11</f>
        <v>0</v>
      </c>
      <c r="H88" s="91">
        <f>G88*11%</f>
        <v>0</v>
      </c>
      <c r="I88" s="91">
        <f>G88/B87</f>
        <v>0</v>
      </c>
      <c r="J88" s="105">
        <f>H88/B87</f>
        <v>0</v>
      </c>
    </row>
    <row r="89" spans="1:10" s="80" customFormat="1" ht="12.75" customHeight="1" x14ac:dyDescent="0.25">
      <c r="A89" s="102"/>
      <c r="D89" s="81" t="s">
        <v>23</v>
      </c>
      <c r="E89" s="81">
        <f>E87-E88</f>
        <v>7950000</v>
      </c>
      <c r="F89" s="81"/>
      <c r="G89" s="82">
        <f>G87-G88</f>
        <v>7162162.1621621614</v>
      </c>
      <c r="H89" s="82">
        <f>H87-H88</f>
        <v>787837.83783783775</v>
      </c>
      <c r="I89" s="82">
        <f>I87-I88</f>
        <v>11936.936936936936</v>
      </c>
      <c r="J89" s="106">
        <f>J87-J88</f>
        <v>1313.0630630630628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7949999.9999999991</v>
      </c>
      <c r="I90" s="83"/>
      <c r="J90" s="104"/>
    </row>
    <row r="91" spans="1:10" s="80" customFormat="1" ht="12.75" customHeight="1" x14ac:dyDescent="0.25">
      <c r="A91" s="102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7"/>
      <c r="B92" s="108"/>
      <c r="C92" s="109"/>
      <c r="D92" s="110"/>
      <c r="E92" s="110"/>
      <c r="F92" s="110"/>
      <c r="G92" s="111">
        <f>G89</f>
        <v>7162162.1621621614</v>
      </c>
      <c r="H92" s="112">
        <f>H89</f>
        <v>787837.83783783775</v>
      </c>
      <c r="I92" s="112"/>
      <c r="J92" s="113">
        <f>H90</f>
        <v>7949999.9999999991</v>
      </c>
    </row>
    <row r="93" spans="1:10" s="80" customFormat="1" ht="12.75" customHeight="1" x14ac:dyDescent="0.25">
      <c r="B93" s="79"/>
      <c r="D93" s="81"/>
      <c r="E93" s="81"/>
      <c r="F93" s="81"/>
      <c r="G93" s="82"/>
      <c r="H93" s="83"/>
      <c r="I93" s="83"/>
      <c r="J93" s="83"/>
    </row>
    <row r="94" spans="1:10" s="80" customFormat="1" ht="12.75" customHeight="1" x14ac:dyDescent="0.25">
      <c r="A94" s="95" t="s">
        <v>1</v>
      </c>
      <c r="B94" s="96">
        <f>Invoice!E800</f>
        <v>23030008</v>
      </c>
      <c r="C94" s="97"/>
      <c r="D94" s="98"/>
      <c r="E94" s="98"/>
      <c r="F94" s="98"/>
      <c r="G94" s="99"/>
      <c r="H94" s="100"/>
      <c r="I94" s="100"/>
      <c r="J94" s="101"/>
    </row>
    <row r="95" spans="1:10" s="80" customFormat="1" ht="12.75" customHeight="1" x14ac:dyDescent="0.25">
      <c r="A95" s="102">
        <v>1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3"/>
    </row>
    <row r="96" spans="1:10" s="80" customFormat="1" ht="12.75" customHeight="1" x14ac:dyDescent="0.25">
      <c r="A96" s="102"/>
      <c r="B96" s="80">
        <f>Invoice!B808</f>
        <v>288</v>
      </c>
      <c r="C96" s="88" t="str">
        <f>Invoice!E808</f>
        <v>PENSIL WARNA JOYKO CP-12PB (PANJANG)</v>
      </c>
      <c r="D96" s="89">
        <f>Invoice!H808</f>
        <v>10600</v>
      </c>
      <c r="E96" s="81">
        <f>D96*B96</f>
        <v>3052800</v>
      </c>
      <c r="F96" s="81"/>
      <c r="G96" s="82">
        <f>E96/1.11</f>
        <v>2750270.2702702698</v>
      </c>
      <c r="H96" s="83">
        <f>G96*11%</f>
        <v>302529.7297297297</v>
      </c>
      <c r="I96" s="83">
        <f>G96/B96</f>
        <v>9549.5495495495488</v>
      </c>
      <c r="J96" s="104">
        <f>H96/B96</f>
        <v>1050.4504504504503</v>
      </c>
    </row>
    <row r="97" spans="1:10" s="80" customFormat="1" ht="12.75" customHeight="1" x14ac:dyDescent="0.25">
      <c r="A97" s="102"/>
      <c r="D97" s="81"/>
      <c r="E97" s="81">
        <f>(E96*Invoice!I808)+((E96-(E96*Invoice!I808))*Invoice!J808)</f>
        <v>381600</v>
      </c>
      <c r="F97" s="81"/>
      <c r="G97" s="90">
        <f>E97/1.11</f>
        <v>343783.78378378373</v>
      </c>
      <c r="H97" s="91">
        <f>G97*11%</f>
        <v>37816.216216216213</v>
      </c>
      <c r="I97" s="91">
        <f>G97/B96</f>
        <v>1193.6936936936936</v>
      </c>
      <c r="J97" s="105">
        <f>H97/B96</f>
        <v>131.30630630630628</v>
      </c>
    </row>
    <row r="98" spans="1:10" s="80" customFormat="1" ht="12.75" customHeight="1" x14ac:dyDescent="0.25">
      <c r="A98" s="102"/>
      <c r="D98" s="81" t="s">
        <v>23</v>
      </c>
      <c r="E98" s="81">
        <f>E96-E97</f>
        <v>2671200</v>
      </c>
      <c r="F98" s="81"/>
      <c r="G98" s="82">
        <f>G96-G97</f>
        <v>2406486.4864864862</v>
      </c>
      <c r="H98" s="82">
        <f>H96-H97</f>
        <v>264713.51351351349</v>
      </c>
      <c r="I98" s="82">
        <f>I96-I97</f>
        <v>8355.8558558558543</v>
      </c>
      <c r="J98" s="106">
        <f>J96-J97</f>
        <v>919.14414414414398</v>
      </c>
    </row>
    <row r="99" spans="1:10" s="80" customFormat="1" ht="12.75" customHeight="1" x14ac:dyDescent="0.25">
      <c r="A99" s="102"/>
      <c r="D99" s="81"/>
      <c r="E99" s="81"/>
      <c r="F99" s="81"/>
      <c r="G99" s="82"/>
      <c r="H99" s="83">
        <f>G98+H98</f>
        <v>2671199.9999999995</v>
      </c>
      <c r="I99" s="83"/>
      <c r="J99" s="104"/>
    </row>
    <row r="100" spans="1:10" s="80" customFormat="1" ht="12.75" customHeight="1" x14ac:dyDescent="0.25">
      <c r="A100" s="102"/>
      <c r="D100" s="81"/>
      <c r="E100" s="81"/>
      <c r="F100" s="81"/>
      <c r="G100" s="82"/>
      <c r="H100" s="83"/>
      <c r="I100" s="83"/>
      <c r="J100" s="104"/>
    </row>
    <row r="101" spans="1:10" s="80" customFormat="1" ht="12.75" customHeight="1" x14ac:dyDescent="0.25">
      <c r="A101" s="107"/>
      <c r="B101" s="108"/>
      <c r="C101" s="109"/>
      <c r="D101" s="110"/>
      <c r="E101" s="110"/>
      <c r="F101" s="110"/>
      <c r="G101" s="111">
        <f>G98</f>
        <v>2406486.4864864862</v>
      </c>
      <c r="H101" s="112">
        <f>H98</f>
        <v>264713.51351351349</v>
      </c>
      <c r="I101" s="112"/>
      <c r="J101" s="113">
        <f>H99</f>
        <v>2671199.9999999995</v>
      </c>
    </row>
    <row r="103" spans="1:10" s="80" customFormat="1" ht="12.75" customHeight="1" x14ac:dyDescent="0.25">
      <c r="A103" s="95" t="s">
        <v>1</v>
      </c>
      <c r="B103" s="96">
        <f>Invoice!E914</f>
        <v>23030009</v>
      </c>
      <c r="C103" s="97"/>
      <c r="D103" s="98"/>
      <c r="E103" s="98"/>
      <c r="F103" s="98"/>
      <c r="G103" s="99"/>
      <c r="H103" s="100"/>
      <c r="I103" s="100"/>
      <c r="J103" s="101"/>
    </row>
    <row r="104" spans="1:10" s="80" customFormat="1" ht="12.75" customHeight="1" x14ac:dyDescent="0.25">
      <c r="A104" s="102">
        <v>1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3"/>
    </row>
    <row r="105" spans="1:10" s="80" customFormat="1" ht="12.75" customHeight="1" x14ac:dyDescent="0.25">
      <c r="A105" s="102"/>
      <c r="B105" s="80">
        <f>Invoice!B922</f>
        <v>80</v>
      </c>
      <c r="C105" s="88" t="str">
        <f>Invoice!E922</f>
        <v>CORRECTION TAPE JOYKO CT-533</v>
      </c>
      <c r="D105" s="89">
        <f>Invoice!H922</f>
        <v>102000</v>
      </c>
      <c r="E105" s="81">
        <f>D105*B105</f>
        <v>8160000</v>
      </c>
      <c r="F105" s="81"/>
      <c r="G105" s="82">
        <f>E105/1.11</f>
        <v>7351351.3513513505</v>
      </c>
      <c r="H105" s="83">
        <f>G105*11%</f>
        <v>808648.64864864852</v>
      </c>
      <c r="I105" s="83">
        <f>G105/B105</f>
        <v>91891.891891891879</v>
      </c>
      <c r="J105" s="104">
        <f>H105/B105</f>
        <v>10108.108108108107</v>
      </c>
    </row>
    <row r="106" spans="1:10" s="80" customFormat="1" ht="12.75" customHeight="1" x14ac:dyDescent="0.25">
      <c r="A106" s="102"/>
      <c r="D106" s="81"/>
      <c r="E106" s="81">
        <f>(E105*Invoice!I922)+((E105-(E105*Invoice!I922))*Invoice!J922)</f>
        <v>1020000</v>
      </c>
      <c r="F106" s="81"/>
      <c r="G106" s="90">
        <f>E106/1.11</f>
        <v>918918.91891891882</v>
      </c>
      <c r="H106" s="91">
        <f>G106*11%</f>
        <v>101081.08108108107</v>
      </c>
      <c r="I106" s="91">
        <f>G106/B105</f>
        <v>11486.486486486485</v>
      </c>
      <c r="J106" s="105">
        <f>H106/B105</f>
        <v>1263.5135135135133</v>
      </c>
    </row>
    <row r="107" spans="1:10" s="80" customFormat="1" ht="12.75" customHeight="1" x14ac:dyDescent="0.25">
      <c r="A107" s="102"/>
      <c r="D107" s="81" t="s">
        <v>23</v>
      </c>
      <c r="E107" s="81">
        <f>E105-E106</f>
        <v>7140000</v>
      </c>
      <c r="F107" s="81"/>
      <c r="G107" s="82">
        <f>G105-G106</f>
        <v>6432432.4324324317</v>
      </c>
      <c r="H107" s="82">
        <f>H105-H106</f>
        <v>707567.56756756746</v>
      </c>
      <c r="I107" s="82">
        <f>I105-I106</f>
        <v>80405.4054054054</v>
      </c>
      <c r="J107" s="106">
        <f>J105-J106</f>
        <v>8844.5945945945932</v>
      </c>
    </row>
    <row r="108" spans="1:10" s="80" customFormat="1" ht="12.75" customHeight="1" x14ac:dyDescent="0.25">
      <c r="A108" s="102"/>
      <c r="D108" s="81"/>
      <c r="E108" s="81"/>
      <c r="F108" s="81"/>
      <c r="G108" s="82"/>
      <c r="H108" s="83">
        <f>G107+H107</f>
        <v>7139999.9999999991</v>
      </c>
      <c r="I108" s="83"/>
      <c r="J108" s="104"/>
    </row>
    <row r="109" spans="1:10" s="80" customFormat="1" ht="12.75" customHeight="1" x14ac:dyDescent="0.25">
      <c r="A109" s="102"/>
      <c r="B109" s="79"/>
      <c r="D109" s="81"/>
      <c r="E109" s="81"/>
      <c r="F109" s="81"/>
      <c r="G109" s="82"/>
      <c r="H109" s="83"/>
      <c r="I109" s="83"/>
      <c r="J109" s="104"/>
    </row>
    <row r="110" spans="1:10" s="80" customFormat="1" ht="12.75" customHeight="1" x14ac:dyDescent="0.25">
      <c r="A110" s="102">
        <v>2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3"/>
    </row>
    <row r="111" spans="1:10" s="80" customFormat="1" ht="12.75" customHeight="1" x14ac:dyDescent="0.25">
      <c r="A111" s="102"/>
      <c r="B111" s="80">
        <f>Invoice!B923</f>
        <v>10</v>
      </c>
      <c r="C111" s="88" t="str">
        <f>Invoice!E923</f>
        <v>PUNCH JOYKO 30XL</v>
      </c>
      <c r="D111" s="89">
        <f>Invoice!H923</f>
        <v>155400</v>
      </c>
      <c r="E111" s="81">
        <f>D111*B111</f>
        <v>1554000</v>
      </c>
      <c r="F111" s="81"/>
      <c r="G111" s="82">
        <f>E111/1.11</f>
        <v>1399999.9999999998</v>
      </c>
      <c r="H111" s="83">
        <f>G111*11%</f>
        <v>153999.99999999997</v>
      </c>
      <c r="I111" s="83">
        <f>G111/B111</f>
        <v>139999.99999999997</v>
      </c>
      <c r="J111" s="104">
        <f>H111/B111</f>
        <v>15399.999999999996</v>
      </c>
    </row>
    <row r="112" spans="1:10" s="80" customFormat="1" ht="12.75" customHeight="1" x14ac:dyDescent="0.25">
      <c r="A112" s="102"/>
      <c r="D112" s="81"/>
      <c r="E112" s="81">
        <f>(E111*Invoice!I923)+((E111-(E111*Invoice!I923))*Invoice!J923)</f>
        <v>194250</v>
      </c>
      <c r="F112" s="81"/>
      <c r="G112" s="90">
        <f>E112/1.11</f>
        <v>174999.99999999997</v>
      </c>
      <c r="H112" s="91">
        <f>G112*11%</f>
        <v>19249.999999999996</v>
      </c>
      <c r="I112" s="91">
        <f>G112/B111</f>
        <v>17499.999999999996</v>
      </c>
      <c r="J112" s="105">
        <f>H112/B111</f>
        <v>1924.9999999999995</v>
      </c>
    </row>
    <row r="113" spans="1:10" s="80" customFormat="1" ht="12.75" customHeight="1" x14ac:dyDescent="0.25">
      <c r="A113" s="102"/>
      <c r="D113" s="81" t="s">
        <v>23</v>
      </c>
      <c r="E113" s="81">
        <f>E111-E112</f>
        <v>1359750</v>
      </c>
      <c r="F113" s="81"/>
      <c r="G113" s="82">
        <f>G111-G112</f>
        <v>1224999.9999999998</v>
      </c>
      <c r="H113" s="82">
        <f>H111-H112</f>
        <v>134749.99999999997</v>
      </c>
      <c r="I113" s="82">
        <f>I111-I112</f>
        <v>122499.99999999997</v>
      </c>
      <c r="J113" s="106">
        <f>J111-J112</f>
        <v>13474.999999999996</v>
      </c>
    </row>
    <row r="114" spans="1:10" s="80" customFormat="1" ht="12.75" customHeight="1" x14ac:dyDescent="0.25">
      <c r="A114" s="102"/>
      <c r="D114" s="81"/>
      <c r="E114" s="81"/>
      <c r="F114" s="81"/>
      <c r="G114" s="82"/>
      <c r="H114" s="83">
        <f>G113+H113</f>
        <v>1359749.9999999998</v>
      </c>
      <c r="I114" s="83"/>
      <c r="J114" s="104"/>
    </row>
    <row r="115" spans="1:10" s="80" customFormat="1" ht="12.75" customHeight="1" x14ac:dyDescent="0.25">
      <c r="A115" s="102"/>
      <c r="D115" s="81"/>
      <c r="E115" s="81"/>
      <c r="F115" s="81"/>
      <c r="G115" s="82"/>
      <c r="H115" s="83"/>
      <c r="I115" s="83"/>
      <c r="J115" s="104"/>
    </row>
    <row r="116" spans="1:10" s="80" customFormat="1" ht="12.75" customHeight="1" x14ac:dyDescent="0.25">
      <c r="A116" s="107"/>
      <c r="B116" s="108"/>
      <c r="C116" s="109"/>
      <c r="D116" s="110"/>
      <c r="E116" s="110"/>
      <c r="F116" s="110"/>
      <c r="G116" s="111">
        <f>G107+G113</f>
        <v>7657432.4324324317</v>
      </c>
      <c r="H116" s="112">
        <f>H107+H113</f>
        <v>842317.56756756746</v>
      </c>
      <c r="I116" s="112"/>
      <c r="J116" s="113">
        <f>H108+H114</f>
        <v>8499749.9999999981</v>
      </c>
    </row>
    <row r="117" spans="1:10" s="80" customFormat="1" ht="12.75" customHeight="1" x14ac:dyDescent="0.25">
      <c r="B117" s="79"/>
      <c r="D117" s="81"/>
      <c r="E117" s="81"/>
      <c r="F117" s="81"/>
      <c r="G117" s="82"/>
      <c r="H117" s="83"/>
      <c r="I117" s="83"/>
      <c r="J117" s="83"/>
    </row>
    <row r="118" spans="1:10" s="80" customFormat="1" ht="12.75" customHeight="1" x14ac:dyDescent="0.25">
      <c r="A118" s="95" t="s">
        <v>1</v>
      </c>
      <c r="B118" s="96">
        <f>Invoice!E1028</f>
        <v>23030010</v>
      </c>
      <c r="C118" s="97"/>
      <c r="D118" s="98"/>
      <c r="E118" s="98"/>
      <c r="F118" s="98"/>
      <c r="G118" s="99"/>
      <c r="H118" s="100"/>
      <c r="I118" s="100"/>
      <c r="J118" s="101"/>
    </row>
    <row r="119" spans="1:10" s="80" customFormat="1" ht="12.75" customHeight="1" x14ac:dyDescent="0.25">
      <c r="A119" s="102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Invoice!B1036</f>
        <v>48</v>
      </c>
      <c r="C120" s="88" t="str">
        <f>Invoice!E1036</f>
        <v>GEL PEN KENKO EASY GEL</v>
      </c>
      <c r="D120" s="89">
        <f>Invoice!H1036</f>
        <v>26100</v>
      </c>
      <c r="E120" s="81">
        <f>D120*B120</f>
        <v>1252800</v>
      </c>
      <c r="F120" s="81"/>
      <c r="G120" s="82">
        <f>E120/1.11</f>
        <v>1128648.6486486485</v>
      </c>
      <c r="H120" s="83">
        <f>G120*11%</f>
        <v>124151.35135135133</v>
      </c>
      <c r="I120" s="83">
        <f>G120/B120</f>
        <v>23513.51351351351</v>
      </c>
      <c r="J120" s="104">
        <f>H120/B120</f>
        <v>2586.4864864864862</v>
      </c>
    </row>
    <row r="121" spans="1:10" s="80" customFormat="1" ht="12.75" customHeight="1" x14ac:dyDescent="0.25">
      <c r="A121" s="102"/>
      <c r="D121" s="81"/>
      <c r="E121" s="81">
        <f>(E120*Invoice!I1036)+((E120-(E120*Invoice!I1036))*Invoice!J1036)</f>
        <v>162864</v>
      </c>
      <c r="F121" s="81"/>
      <c r="G121" s="90">
        <f>E121/1.11</f>
        <v>146724.32432432432</v>
      </c>
      <c r="H121" s="91">
        <f>G121*11%</f>
        <v>16139.675675675675</v>
      </c>
      <c r="I121" s="91">
        <f>G121/B120</f>
        <v>3056.7567567567567</v>
      </c>
      <c r="J121" s="105">
        <f>H121/B120</f>
        <v>336.24324324324323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1089936</v>
      </c>
      <c r="F122" s="81"/>
      <c r="G122" s="82">
        <f>G120-G121</f>
        <v>981924.32432432426</v>
      </c>
      <c r="H122" s="82">
        <f>H120-H121</f>
        <v>108011.67567567565</v>
      </c>
      <c r="I122" s="82">
        <f>I120-I121</f>
        <v>20456.756756756753</v>
      </c>
      <c r="J122" s="106">
        <f>J120-J121</f>
        <v>2250.2432432432429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1089936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7"/>
      <c r="B125" s="108"/>
      <c r="C125" s="109"/>
      <c r="D125" s="110"/>
      <c r="E125" s="110"/>
      <c r="F125" s="110"/>
      <c r="G125" s="111">
        <f>G122</f>
        <v>981924.32432432426</v>
      </c>
      <c r="H125" s="112">
        <f>H122</f>
        <v>108011.67567567565</v>
      </c>
      <c r="I125" s="112"/>
      <c r="J125" s="113">
        <f>H123</f>
        <v>1089936</v>
      </c>
    </row>
    <row r="127" spans="1:10" s="80" customFormat="1" ht="12.75" customHeight="1" x14ac:dyDescent="0.25">
      <c r="A127" s="95" t="s">
        <v>1</v>
      </c>
      <c r="B127" s="96">
        <f>Invoice!E1142</f>
        <v>23030011</v>
      </c>
      <c r="C127" s="97"/>
      <c r="D127" s="98"/>
      <c r="E127" s="98"/>
      <c r="F127" s="98"/>
      <c r="G127" s="99"/>
      <c r="H127" s="100"/>
      <c r="I127" s="100"/>
      <c r="J127" s="101"/>
    </row>
    <row r="128" spans="1:10" s="80" customFormat="1" ht="12.75" customHeight="1" x14ac:dyDescent="0.25">
      <c r="A128" s="102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3"/>
    </row>
    <row r="129" spans="1:10" s="80" customFormat="1" ht="12.75" customHeight="1" x14ac:dyDescent="0.25">
      <c r="A129" s="102"/>
      <c r="B129" s="80">
        <f>Invoice!B1150</f>
        <v>35</v>
      </c>
      <c r="C129" s="88" t="str">
        <f>Invoice!E1150</f>
        <v>GEL PEN KENKO HI-TECH-H 0.28 MM FUN COLOR BIRU</v>
      </c>
      <c r="D129" s="89">
        <f>Invoice!H1150</f>
        <v>39000</v>
      </c>
      <c r="E129" s="81">
        <f>D129*B129</f>
        <v>1365000</v>
      </c>
      <c r="F129" s="81"/>
      <c r="G129" s="82">
        <f>E129/1.11</f>
        <v>1229729.7297297297</v>
      </c>
      <c r="H129" s="83">
        <f>G129*11%</f>
        <v>135270.27027027027</v>
      </c>
      <c r="I129" s="83">
        <f>G129/B129</f>
        <v>35135.135135135133</v>
      </c>
      <c r="J129" s="104">
        <f>H129/B129</f>
        <v>3864.8648648648646</v>
      </c>
    </row>
    <row r="130" spans="1:10" s="80" customFormat="1" ht="12.75" customHeight="1" x14ac:dyDescent="0.25">
      <c r="A130" s="102"/>
      <c r="D130" s="81"/>
      <c r="E130" s="81">
        <f>(E129*Invoice!I1150)+((E129-(E129*Invoice!I1150))*Invoice!J1150)</f>
        <v>170625</v>
      </c>
      <c r="F130" s="81"/>
      <c r="G130" s="90">
        <f>E130/1.11</f>
        <v>153716.21621621621</v>
      </c>
      <c r="H130" s="91">
        <f>G130*11%</f>
        <v>16908.783783783783</v>
      </c>
      <c r="I130" s="91">
        <f>G130/B129</f>
        <v>4391.8918918918916</v>
      </c>
      <c r="J130" s="105">
        <f>H130/B129</f>
        <v>483.10810810810807</v>
      </c>
    </row>
    <row r="131" spans="1:10" s="80" customFormat="1" ht="12.75" customHeight="1" x14ac:dyDescent="0.25">
      <c r="A131" s="102"/>
      <c r="D131" s="81" t="s">
        <v>23</v>
      </c>
      <c r="E131" s="81">
        <f>E129-E130</f>
        <v>1194375</v>
      </c>
      <c r="F131" s="81"/>
      <c r="G131" s="82">
        <f>G129-G130</f>
        <v>1076013.5135135134</v>
      </c>
      <c r="H131" s="82">
        <f>H129-H130</f>
        <v>118361.48648648648</v>
      </c>
      <c r="I131" s="82">
        <f>I129-I130</f>
        <v>30743.24324324324</v>
      </c>
      <c r="J131" s="106">
        <f>J129-J130</f>
        <v>3381.7567567567567</v>
      </c>
    </row>
    <row r="132" spans="1:10" s="80" customFormat="1" ht="12.75" customHeight="1" x14ac:dyDescent="0.25">
      <c r="A132" s="102"/>
      <c r="D132" s="81"/>
      <c r="E132" s="81"/>
      <c r="F132" s="81"/>
      <c r="G132" s="82"/>
      <c r="H132" s="83">
        <f>G131+H131</f>
        <v>1194374.9999999998</v>
      </c>
      <c r="I132" s="83"/>
      <c r="J132" s="104"/>
    </row>
    <row r="133" spans="1:10" s="80" customFormat="1" ht="12.75" customHeight="1" x14ac:dyDescent="0.25">
      <c r="A133" s="102"/>
      <c r="B133" s="79"/>
      <c r="D133" s="81"/>
      <c r="E133" s="81"/>
      <c r="F133" s="81"/>
      <c r="G133" s="82"/>
      <c r="H133" s="83"/>
      <c r="I133" s="83"/>
      <c r="J133" s="104"/>
    </row>
    <row r="134" spans="1:10" s="80" customFormat="1" ht="12.75" customHeight="1" x14ac:dyDescent="0.25">
      <c r="A134" s="107"/>
      <c r="B134" s="108"/>
      <c r="C134" s="109"/>
      <c r="D134" s="110"/>
      <c r="E134" s="110"/>
      <c r="F134" s="110"/>
      <c r="G134" s="111">
        <f>+G131</f>
        <v>1076013.5135135134</v>
      </c>
      <c r="H134" s="112">
        <f>+H131</f>
        <v>118361.48648648648</v>
      </c>
      <c r="I134" s="112"/>
      <c r="J134" s="113">
        <f>H132</f>
        <v>1194374.9999999998</v>
      </c>
    </row>
    <row r="135" spans="1:10" s="80" customFormat="1" ht="12.75" customHeight="1" x14ac:dyDescent="0.25">
      <c r="B135" s="79"/>
      <c r="D135" s="81"/>
      <c r="E135" s="81"/>
      <c r="F135" s="81"/>
      <c r="G135" s="82"/>
      <c r="H135" s="83"/>
      <c r="I135" s="83"/>
      <c r="J135" s="83"/>
    </row>
    <row r="136" spans="1:10" s="80" customFormat="1" ht="12.75" customHeight="1" x14ac:dyDescent="0.25">
      <c r="A136" s="95" t="s">
        <v>1</v>
      </c>
      <c r="B136" s="96">
        <f>Invoice!E1256</f>
        <v>23030012</v>
      </c>
      <c r="C136" s="97"/>
      <c r="D136" s="98"/>
      <c r="E136" s="98"/>
      <c r="F136" s="98"/>
      <c r="G136" s="99"/>
      <c r="H136" s="100"/>
      <c r="I136" s="100"/>
      <c r="J136" s="101"/>
    </row>
    <row r="137" spans="1:10" s="80" customFormat="1" ht="12.75" customHeight="1" x14ac:dyDescent="0.25">
      <c r="A137" s="102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Invoice!B1264</f>
        <v>20</v>
      </c>
      <c r="C138" s="88" t="str">
        <f>Invoice!E1264</f>
        <v>STAPLER KENKO HD-50</v>
      </c>
      <c r="D138" s="89">
        <f>Invoice!H1264</f>
        <v>228000</v>
      </c>
      <c r="E138" s="81">
        <f>D138*B138</f>
        <v>4560000</v>
      </c>
      <c r="F138" s="81"/>
      <c r="G138" s="82">
        <f>E138/1.11</f>
        <v>4108108.1081081079</v>
      </c>
      <c r="H138" s="83">
        <f>G138*11%</f>
        <v>451891.89189189189</v>
      </c>
      <c r="I138" s="83">
        <f>G138/B138</f>
        <v>205405.40540540538</v>
      </c>
      <c r="J138" s="104">
        <f>H138/B138</f>
        <v>22594.594594594593</v>
      </c>
    </row>
    <row r="139" spans="1:10" s="80" customFormat="1" ht="12.75" customHeight="1" x14ac:dyDescent="0.25">
      <c r="A139" s="102"/>
      <c r="D139" s="81"/>
      <c r="E139" s="81">
        <f>(E138*Invoice!I1264)+((E138-(E138*Invoice!I1264))*Invoice!J1264)</f>
        <v>615600</v>
      </c>
      <c r="F139" s="81"/>
      <c r="G139" s="90">
        <f>E139/1.11</f>
        <v>554594.59459459456</v>
      </c>
      <c r="H139" s="91">
        <f>G139*11%</f>
        <v>61005.4054054054</v>
      </c>
      <c r="I139" s="91">
        <f>G139/B138</f>
        <v>27729.729729729726</v>
      </c>
      <c r="J139" s="105">
        <f>H139/B138</f>
        <v>3050.27027027027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3944400</v>
      </c>
      <c r="F140" s="81"/>
      <c r="G140" s="82">
        <f>G138-G139</f>
        <v>3553513.5135135134</v>
      </c>
      <c r="H140" s="82">
        <f>H138-H139</f>
        <v>390886.48648648651</v>
      </c>
      <c r="I140" s="82">
        <f>I138-I139</f>
        <v>177675.67567567565</v>
      </c>
      <c r="J140" s="106">
        <f>J138-J139</f>
        <v>19544.324324324323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3944400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Invoice!B1265</f>
        <v>500</v>
      </c>
      <c r="C144" s="88" t="str">
        <f>Invoice!E1265</f>
        <v>LABEL HARGA JOYKO LB-P2CC (2 LINE, CAH-CAH)</v>
      </c>
      <c r="D144" s="89">
        <f>Invoice!H1265</f>
        <v>3300</v>
      </c>
      <c r="E144" s="81">
        <f t="shared" ref="E144" si="0">D144*B144</f>
        <v>1650000</v>
      </c>
      <c r="F144" s="81"/>
      <c r="G144" s="82">
        <f t="shared" ref="G144" si="1">E144/1.11</f>
        <v>1486486.4864864864</v>
      </c>
      <c r="H144" s="83">
        <f t="shared" ref="H144" si="2">G144*11%</f>
        <v>163513.51351351349</v>
      </c>
      <c r="I144" s="83">
        <f t="shared" ref="I144" si="3">G144/B144</f>
        <v>2972.9729729729729</v>
      </c>
      <c r="J144" s="104">
        <f t="shared" ref="J144" si="4">H144/B144</f>
        <v>327.02702702702697</v>
      </c>
    </row>
    <row r="145" spans="1:10" s="80" customFormat="1" ht="12.75" customHeight="1" x14ac:dyDescent="0.25">
      <c r="A145" s="102"/>
      <c r="D145" s="81"/>
      <c r="E145" s="81">
        <f>(E144*Invoice!I1265)+((E144-(E144*Invoice!I1265))*Invoice!J1265)</f>
        <v>222750.00000000003</v>
      </c>
      <c r="F145" s="81"/>
      <c r="G145" s="90">
        <f>E145/1.11</f>
        <v>200675.67567567568</v>
      </c>
      <c r="H145" s="91">
        <f>G145*11%</f>
        <v>22074.324324324323</v>
      </c>
      <c r="I145" s="91">
        <f>G145/B144</f>
        <v>401.35135135135135</v>
      </c>
      <c r="J145" s="105">
        <f>H145/B144</f>
        <v>44.148648648648646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1427250</v>
      </c>
      <c r="F146" s="81"/>
      <c r="G146" s="82">
        <f>G144-G145</f>
        <v>1285810.8108108107</v>
      </c>
      <c r="H146" s="82">
        <f>H144-H145</f>
        <v>141439.18918918917</v>
      </c>
      <c r="I146" s="82">
        <f>I144-I145</f>
        <v>2571.6216216216217</v>
      </c>
      <c r="J146" s="106">
        <f>J144-J145</f>
        <v>282.87837837837833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1427249.9999999998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7"/>
      <c r="B149" s="108"/>
      <c r="C149" s="109"/>
      <c r="D149" s="110"/>
      <c r="E149" s="110"/>
      <c r="F149" s="110"/>
      <c r="G149" s="111">
        <f>G140+G146</f>
        <v>4839324.3243243238</v>
      </c>
      <c r="H149" s="112">
        <f>H140+H146</f>
        <v>532325.67567567574</v>
      </c>
      <c r="I149" s="112"/>
      <c r="J149" s="113">
        <f>H141+H147</f>
        <v>5371650</v>
      </c>
    </row>
    <row r="151" spans="1:10" s="80" customFormat="1" ht="12.75" customHeight="1" x14ac:dyDescent="0.25">
      <c r="A151" s="95" t="s">
        <v>1</v>
      </c>
      <c r="B151" s="96">
        <f>Invoice!E1370</f>
        <v>23030013</v>
      </c>
      <c r="C151" s="97"/>
      <c r="D151" s="98"/>
      <c r="E151" s="98"/>
      <c r="F151" s="98"/>
      <c r="G151" s="99"/>
      <c r="H151" s="100"/>
      <c r="I151" s="100"/>
      <c r="J151" s="101"/>
    </row>
    <row r="152" spans="1:10" s="80" customFormat="1" ht="12.75" customHeight="1" x14ac:dyDescent="0.25">
      <c r="A152" s="102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3"/>
    </row>
    <row r="153" spans="1:10" s="80" customFormat="1" ht="12.75" customHeight="1" x14ac:dyDescent="0.25">
      <c r="A153" s="102"/>
      <c r="B153" s="80">
        <f>Invoice!B1378</f>
        <v>24</v>
      </c>
      <c r="C153" s="88" t="str">
        <f>Invoice!E1378</f>
        <v>CRAYON / OIL PASTEL JOYKO OP-48S PP CASE SEA WORLD</v>
      </c>
      <c r="D153" s="89">
        <f>Invoice!H1378</f>
        <v>58900</v>
      </c>
      <c r="E153" s="81">
        <f>D153*B153</f>
        <v>1413600</v>
      </c>
      <c r="F153" s="81"/>
      <c r="G153" s="82">
        <f>E153/1.11</f>
        <v>1273513.5135135134</v>
      </c>
      <c r="H153" s="83">
        <f>G153*11%</f>
        <v>140086.48648648648</v>
      </c>
      <c r="I153" s="83">
        <f>G153/B153</f>
        <v>53063.063063063055</v>
      </c>
      <c r="J153" s="104">
        <f>H153/B153</f>
        <v>5836.9369369369369</v>
      </c>
    </row>
    <row r="154" spans="1:10" s="80" customFormat="1" ht="12.75" customHeight="1" x14ac:dyDescent="0.25">
      <c r="A154" s="102"/>
      <c r="D154" s="81"/>
      <c r="E154" s="81">
        <f>(E153*Invoice!I1378)+((E153-(E153*Invoice!I1378))*Invoice!J1378)</f>
        <v>183768</v>
      </c>
      <c r="F154" s="81"/>
      <c r="G154" s="90">
        <f>E154/1.11</f>
        <v>165556.75675675675</v>
      </c>
      <c r="H154" s="91">
        <f>G154*11%</f>
        <v>18211.243243243243</v>
      </c>
      <c r="I154" s="91">
        <f>G154/B153</f>
        <v>6898.198198198198</v>
      </c>
      <c r="J154" s="105">
        <f>H154/B153</f>
        <v>758.80180180180184</v>
      </c>
    </row>
    <row r="155" spans="1:10" s="80" customFormat="1" ht="12.75" customHeight="1" x14ac:dyDescent="0.25">
      <c r="A155" s="102"/>
      <c r="D155" s="81" t="s">
        <v>23</v>
      </c>
      <c r="E155" s="81">
        <f>E153-E154</f>
        <v>1229832</v>
      </c>
      <c r="F155" s="81"/>
      <c r="G155" s="82">
        <f>G153-G154</f>
        <v>1107956.7567567567</v>
      </c>
      <c r="H155" s="82">
        <f>H153-H154</f>
        <v>121875.24324324324</v>
      </c>
      <c r="I155" s="82">
        <f>I153-I154</f>
        <v>46164.86486486486</v>
      </c>
      <c r="J155" s="106">
        <f>J153-J154</f>
        <v>5078.135135135135</v>
      </c>
    </row>
    <row r="156" spans="1:10" s="80" customFormat="1" ht="12.75" customHeight="1" x14ac:dyDescent="0.25">
      <c r="A156" s="102"/>
      <c r="D156" s="81"/>
      <c r="E156" s="81"/>
      <c r="F156" s="81"/>
      <c r="G156" s="82"/>
      <c r="H156" s="83">
        <f>G155+H155</f>
        <v>1229832</v>
      </c>
      <c r="I156" s="83"/>
      <c r="J156" s="104"/>
    </row>
    <row r="157" spans="1:10" s="80" customFormat="1" ht="12.75" customHeight="1" x14ac:dyDescent="0.25">
      <c r="A157" s="102"/>
      <c r="C157" s="88"/>
      <c r="D157" s="89"/>
      <c r="E157" s="81"/>
      <c r="F157" s="81"/>
      <c r="G157" s="82"/>
      <c r="H157" s="83"/>
      <c r="I157" s="83"/>
      <c r="J157" s="104"/>
    </row>
    <row r="158" spans="1:10" s="80" customFormat="1" ht="12.75" customHeight="1" x14ac:dyDescent="0.25">
      <c r="A158" s="107"/>
      <c r="B158" s="108"/>
      <c r="C158" s="109"/>
      <c r="D158" s="110"/>
      <c r="E158" s="110"/>
      <c r="F158" s="110"/>
      <c r="G158" s="111">
        <f>+G155</f>
        <v>1107956.7567567567</v>
      </c>
      <c r="H158" s="112">
        <f>+H155</f>
        <v>121875.24324324324</v>
      </c>
      <c r="I158" s="112"/>
      <c r="J158" s="113">
        <f>+H156</f>
        <v>1229832</v>
      </c>
    </row>
    <row r="160" spans="1:10" s="80" customFormat="1" ht="12.75" customHeight="1" x14ac:dyDescent="0.25">
      <c r="A160" s="95" t="s">
        <v>1</v>
      </c>
      <c r="B160" s="96">
        <f>Invoice!E1484</f>
        <v>23030014</v>
      </c>
      <c r="C160" s="97"/>
      <c r="D160" s="98"/>
      <c r="E160" s="98"/>
      <c r="F160" s="98"/>
      <c r="G160" s="99"/>
      <c r="H160" s="100"/>
      <c r="I160" s="100"/>
      <c r="J160" s="101"/>
    </row>
    <row r="161" spans="1:10" s="80" customFormat="1" ht="12.75" customHeight="1" x14ac:dyDescent="0.25">
      <c r="A161" s="102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Invoice!B1492</f>
        <v>500</v>
      </c>
      <c r="C162" s="88" t="str">
        <f>Invoice!E1492</f>
        <v>PAPER TRIGONAL CLIP KENKO NO. 1</v>
      </c>
      <c r="D162" s="89">
        <f>Invoice!H1492</f>
        <v>1700</v>
      </c>
      <c r="E162" s="81">
        <f>D162*B162</f>
        <v>850000</v>
      </c>
      <c r="F162" s="81"/>
      <c r="G162" s="82">
        <f>E162/1.11</f>
        <v>765765.76576576568</v>
      </c>
      <c r="H162" s="83">
        <f>G162*11%</f>
        <v>84234.234234234231</v>
      </c>
      <c r="I162" s="83">
        <f>G162/B162</f>
        <v>1531.5315315315313</v>
      </c>
      <c r="J162" s="104">
        <f>H162/B162</f>
        <v>168.46846846846847</v>
      </c>
    </row>
    <row r="163" spans="1:10" s="80" customFormat="1" ht="12.75" customHeight="1" x14ac:dyDescent="0.25">
      <c r="A163" s="102"/>
      <c r="D163" s="81"/>
      <c r="E163" s="81">
        <f>(E162*Invoice!I1492)+((E162-(E162*Invoice!I1492))*Invoice!J1492)</f>
        <v>119000.00000000001</v>
      </c>
      <c r="F163" s="81"/>
      <c r="G163" s="90">
        <f>E163/1.11</f>
        <v>107207.2072072072</v>
      </c>
      <c r="H163" s="91">
        <f>G163*11%</f>
        <v>11792.792792792792</v>
      </c>
      <c r="I163" s="91">
        <f>G163/B162</f>
        <v>214.41441441441441</v>
      </c>
      <c r="J163" s="105">
        <f>H163/B162</f>
        <v>23.585585585585584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731000</v>
      </c>
      <c r="F164" s="81"/>
      <c r="G164" s="82">
        <f>G162-G163</f>
        <v>658558.55855855846</v>
      </c>
      <c r="H164" s="82">
        <f>H162-H163</f>
        <v>72441.441441441435</v>
      </c>
      <c r="I164" s="82">
        <f>I162-I163</f>
        <v>1317.1171171171168</v>
      </c>
      <c r="J164" s="106">
        <f>J162-J163</f>
        <v>144.88288288288288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730999.99999999988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Invoice!B1493</f>
        <v>12</v>
      </c>
      <c r="C168" s="88" t="str">
        <f>Invoice!E1493</f>
        <v>PUSH PIN KENKO PN-30</v>
      </c>
      <c r="D168" s="89">
        <f>Invoice!H1493</f>
        <v>33000</v>
      </c>
      <c r="E168" s="81">
        <f t="shared" ref="E168" si="5">D168*B168</f>
        <v>396000</v>
      </c>
      <c r="F168" s="81"/>
      <c r="G168" s="82">
        <f t="shared" ref="G168" si="6">E168/1.11</f>
        <v>356756.75675675675</v>
      </c>
      <c r="H168" s="83">
        <f t="shared" ref="H168" si="7">G168*11%</f>
        <v>39243.24324324324</v>
      </c>
      <c r="I168" s="83">
        <f t="shared" ref="I168" si="8">G168/B168</f>
        <v>29729.72972972973</v>
      </c>
      <c r="J168" s="104">
        <f t="shared" ref="J168" si="9">H168/B168</f>
        <v>3270.27027027027</v>
      </c>
    </row>
    <row r="169" spans="1:10" s="80" customFormat="1" ht="12.75" customHeight="1" x14ac:dyDescent="0.25">
      <c r="A169" s="102"/>
      <c r="D169" s="81"/>
      <c r="E169" s="81">
        <f>(E168*Invoice!I1493)+((E168-(E168*Invoice!I1493))*Invoice!J1493)</f>
        <v>55440.000000000007</v>
      </c>
      <c r="F169" s="81"/>
      <c r="G169" s="90">
        <f>E169/1.11</f>
        <v>49945.945945945947</v>
      </c>
      <c r="H169" s="91">
        <f>G169*11%</f>
        <v>5494.0540540540542</v>
      </c>
      <c r="I169" s="91">
        <f>G169/B168</f>
        <v>4162.1621621621625</v>
      </c>
      <c r="J169" s="105">
        <f>H169/B168</f>
        <v>457.83783783783787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340560</v>
      </c>
      <c r="F170" s="81"/>
      <c r="G170" s="82">
        <f>G168-G169</f>
        <v>306810.81081081077</v>
      </c>
      <c r="H170" s="82">
        <f>H168-H169</f>
        <v>33749.189189189186</v>
      </c>
      <c r="I170" s="82">
        <f>I168-I169</f>
        <v>25567.567567567567</v>
      </c>
      <c r="J170" s="106">
        <f>J168-J169</f>
        <v>2812.4324324324321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340559.99999999994</v>
      </c>
      <c r="I171" s="83"/>
      <c r="J171" s="104"/>
    </row>
    <row r="172" spans="1:10" s="80" customFormat="1" ht="12.75" customHeight="1" x14ac:dyDescent="0.25">
      <c r="A172" s="102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7"/>
      <c r="B173" s="108"/>
      <c r="C173" s="109"/>
      <c r="D173" s="110"/>
      <c r="E173" s="110"/>
      <c r="F173" s="110"/>
      <c r="G173" s="111">
        <f>+G170+G164</f>
        <v>965369.36936936923</v>
      </c>
      <c r="H173" s="112">
        <f>+H170+H164</f>
        <v>106190.63063063062</v>
      </c>
      <c r="I173" s="112"/>
      <c r="J173" s="113">
        <f>+H171+H165</f>
        <v>1071559.9999999998</v>
      </c>
    </row>
    <row r="175" spans="1:10" s="80" customFormat="1" ht="12.75" customHeight="1" x14ac:dyDescent="0.25">
      <c r="A175" s="95" t="s">
        <v>1</v>
      </c>
      <c r="B175" s="96">
        <f>Invoice!E1598</f>
        <v>23030015</v>
      </c>
      <c r="C175" s="97"/>
      <c r="D175" s="98"/>
      <c r="E175" s="98"/>
      <c r="F175" s="98"/>
      <c r="G175" s="99"/>
      <c r="H175" s="100"/>
      <c r="I175" s="100"/>
      <c r="J175" s="101"/>
    </row>
    <row r="176" spans="1:10" s="80" customFormat="1" ht="12.75" customHeight="1" x14ac:dyDescent="0.25">
      <c r="A176" s="102">
        <v>1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3"/>
    </row>
    <row r="177" spans="1:10" s="80" customFormat="1" ht="12.75" customHeight="1" x14ac:dyDescent="0.25">
      <c r="A177" s="102"/>
      <c r="B177" s="80">
        <f>Invoice!B1606</f>
        <v>288</v>
      </c>
      <c r="C177" s="88" t="str">
        <f>Invoice!E1606</f>
        <v>GEL PEN KENKO EASY GEL</v>
      </c>
      <c r="D177" s="89">
        <f>Invoice!H1606</f>
        <v>26100</v>
      </c>
      <c r="E177" s="81">
        <f>D177*B177</f>
        <v>7516800</v>
      </c>
      <c r="F177" s="81"/>
      <c r="G177" s="82">
        <f>E177/1.11</f>
        <v>6771891.8918918911</v>
      </c>
      <c r="H177" s="83">
        <f>G177*11%</f>
        <v>744908.10810810805</v>
      </c>
      <c r="I177" s="83">
        <f>G177/B177</f>
        <v>23513.51351351351</v>
      </c>
      <c r="J177" s="104">
        <f>H177/B177</f>
        <v>2586.4864864864862</v>
      </c>
    </row>
    <row r="178" spans="1:10" s="80" customFormat="1" ht="12.75" customHeight="1" x14ac:dyDescent="0.25">
      <c r="A178" s="102"/>
      <c r="D178" s="81"/>
      <c r="E178" s="81">
        <f>(E177*Invoice!I1606)+((E177-(E177*Invoice!I1606))*Invoice!J1606)</f>
        <v>1014768.0000000001</v>
      </c>
      <c r="F178" s="81"/>
      <c r="G178" s="90">
        <f>E178/1.11</f>
        <v>914205.40540540544</v>
      </c>
      <c r="H178" s="91">
        <f>G178*11%</f>
        <v>100562.5945945946</v>
      </c>
      <c r="I178" s="91">
        <f>G178/B177</f>
        <v>3174.3243243243246</v>
      </c>
      <c r="J178" s="105">
        <f>H178/B177</f>
        <v>349.17567567567568</v>
      </c>
    </row>
    <row r="179" spans="1:10" s="80" customFormat="1" ht="12.75" customHeight="1" x14ac:dyDescent="0.25">
      <c r="A179" s="102"/>
      <c r="D179" s="81" t="s">
        <v>23</v>
      </c>
      <c r="E179" s="81">
        <f>E177-E178</f>
        <v>6502032</v>
      </c>
      <c r="F179" s="81"/>
      <c r="G179" s="82">
        <f>G177-G178</f>
        <v>5857686.4864864852</v>
      </c>
      <c r="H179" s="82">
        <f>H177-H178</f>
        <v>644345.51351351349</v>
      </c>
      <c r="I179" s="82">
        <f>I177-I178</f>
        <v>20339.189189189186</v>
      </c>
      <c r="J179" s="106">
        <f>J177-J178</f>
        <v>2237.3108108108104</v>
      </c>
    </row>
    <row r="180" spans="1:10" s="80" customFormat="1" ht="12.75" customHeight="1" x14ac:dyDescent="0.25">
      <c r="A180" s="102"/>
      <c r="D180" s="81"/>
      <c r="E180" s="81"/>
      <c r="F180" s="81"/>
      <c r="G180" s="82"/>
      <c r="H180" s="83">
        <f>G179+H179</f>
        <v>6502031.9999999991</v>
      </c>
      <c r="I180" s="83"/>
      <c r="J180" s="104"/>
    </row>
    <row r="181" spans="1:10" s="80" customFormat="1" ht="12.75" customHeight="1" x14ac:dyDescent="0.25">
      <c r="A181" s="102"/>
      <c r="D181" s="81"/>
      <c r="E181" s="81"/>
      <c r="F181" s="81"/>
      <c r="G181" s="82"/>
      <c r="H181" s="83"/>
      <c r="I181" s="83"/>
      <c r="J181" s="104"/>
    </row>
    <row r="182" spans="1:10" s="80" customFormat="1" ht="12.75" customHeight="1" x14ac:dyDescent="0.25">
      <c r="A182" s="107"/>
      <c r="B182" s="108"/>
      <c r="C182" s="109"/>
      <c r="D182" s="110"/>
      <c r="E182" s="110"/>
      <c r="F182" s="110"/>
      <c r="G182" s="111">
        <f>+G179</f>
        <v>5857686.4864864852</v>
      </c>
      <c r="H182" s="111">
        <f>+H179</f>
        <v>644345.51351351349</v>
      </c>
      <c r="I182" s="112"/>
      <c r="J182" s="113">
        <f>+H180</f>
        <v>6502031.9999999991</v>
      </c>
    </row>
    <row r="184" spans="1:10" s="80" customFormat="1" ht="12.75" customHeight="1" x14ac:dyDescent="0.25">
      <c r="A184" s="95" t="s">
        <v>1</v>
      </c>
      <c r="B184" s="96">
        <f>Invoice!E1712</f>
        <v>23030016</v>
      </c>
      <c r="C184" s="97"/>
      <c r="D184" s="98"/>
      <c r="E184" s="98"/>
      <c r="F184" s="98"/>
      <c r="G184" s="99"/>
      <c r="H184" s="100"/>
      <c r="I184" s="100"/>
      <c r="J184" s="101"/>
    </row>
    <row r="185" spans="1:10" s="80" customFormat="1" ht="12.75" customHeight="1" x14ac:dyDescent="0.25">
      <c r="A185" s="102">
        <v>1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Invoice!B1720</f>
        <v>288</v>
      </c>
      <c r="C186" s="88" t="str">
        <f>Invoice!E1720</f>
        <v>GEL PEN TIZO 1.0 MM TG-340 HITAM</v>
      </c>
      <c r="D186" s="89">
        <f>Invoice!H1720</f>
        <v>33000</v>
      </c>
      <c r="E186" s="81">
        <f>D186*B186</f>
        <v>9504000</v>
      </c>
      <c r="F186" s="81"/>
      <c r="G186" s="82">
        <f>E186/1.11</f>
        <v>8562162.1621621605</v>
      </c>
      <c r="H186" s="83">
        <f>G186*11%</f>
        <v>941837.83783783764</v>
      </c>
      <c r="I186" s="83">
        <f>G186/B186</f>
        <v>29729.729729729723</v>
      </c>
      <c r="J186" s="104">
        <f>H186/B186</f>
        <v>3270.2702702702695</v>
      </c>
    </row>
    <row r="187" spans="1:10" s="80" customFormat="1" ht="12.75" customHeight="1" x14ac:dyDescent="0.25">
      <c r="A187" s="102"/>
      <c r="D187" s="81"/>
      <c r="E187" s="81">
        <f>(E186*Invoice!I1720)+((E186-(E186*Invoice!I1720))*Invoice!J1720)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5">
        <f>H187/B186</f>
        <v>0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9504000</v>
      </c>
      <c r="F188" s="81"/>
      <c r="G188" s="82">
        <f>G186-G187</f>
        <v>8562162.1621621605</v>
      </c>
      <c r="H188" s="82">
        <f>H186-H187</f>
        <v>941837.83783783764</v>
      </c>
      <c r="I188" s="82">
        <f>I186-I187</f>
        <v>29729.729729729723</v>
      </c>
      <c r="J188" s="106">
        <f>J186-J187</f>
        <v>3270.2702702702695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9503999.9999999981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2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Invoice!B1721</f>
        <v>32</v>
      </c>
      <c r="C192" s="88" t="str">
        <f>Invoice!E1721</f>
        <v>HIGHLIGHTER / STABILLO TIZO TF-616 (isi 24 pc)</v>
      </c>
      <c r="D192" s="89">
        <f>Invoice!H1721</f>
        <v>53500</v>
      </c>
      <c r="E192" s="81">
        <f t="shared" ref="E192" si="10">D192*B192</f>
        <v>1712000</v>
      </c>
      <c r="F192" s="81"/>
      <c r="G192" s="82">
        <f t="shared" ref="G192" si="11">E192/1.11</f>
        <v>1542342.3423423423</v>
      </c>
      <c r="H192" s="83">
        <f t="shared" ref="H192" si="12">G192*11%</f>
        <v>169657.65765765766</v>
      </c>
      <c r="I192" s="83">
        <f t="shared" ref="I192" si="13">G192/B192</f>
        <v>48198.198198198195</v>
      </c>
      <c r="J192" s="104">
        <f t="shared" ref="J192" si="14">H192/B192</f>
        <v>5301.801801801802</v>
      </c>
    </row>
    <row r="193" spans="1:10" s="80" customFormat="1" ht="12.75" customHeight="1" x14ac:dyDescent="0.25">
      <c r="A193" s="102"/>
      <c r="D193" s="81"/>
      <c r="E193" s="81">
        <f>(E192*Invoice!I1721)+((E192-(E192*Invoice!I1721))*Invoice!J1721)</f>
        <v>0</v>
      </c>
      <c r="F193" s="81"/>
      <c r="G193" s="90">
        <f>E193/1.11</f>
        <v>0</v>
      </c>
      <c r="H193" s="91">
        <f>G193*11%</f>
        <v>0</v>
      </c>
      <c r="I193" s="91">
        <f>G193/B192</f>
        <v>0</v>
      </c>
      <c r="J193" s="105">
        <f>H193/B192</f>
        <v>0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1712000</v>
      </c>
      <c r="F194" s="81"/>
      <c r="G194" s="82">
        <f>G192-G193</f>
        <v>1542342.3423423423</v>
      </c>
      <c r="H194" s="82">
        <f>H192-H193</f>
        <v>169657.65765765766</v>
      </c>
      <c r="I194" s="82">
        <f>I192-I193</f>
        <v>48198.198198198195</v>
      </c>
      <c r="J194" s="106">
        <f>J192-J193</f>
        <v>5301.801801801802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1712000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G188+G194</f>
        <v>10104504.504504502</v>
      </c>
      <c r="H197" s="111">
        <f>H188+H194</f>
        <v>1111495.4954954954</v>
      </c>
      <c r="I197" s="112"/>
      <c r="J197" s="113">
        <f>H189+H195</f>
        <v>11215999.999999998</v>
      </c>
    </row>
    <row r="199" spans="1:10" s="80" customFormat="1" ht="12.75" customHeight="1" x14ac:dyDescent="0.25">
      <c r="A199" s="95" t="s">
        <v>1</v>
      </c>
      <c r="B199" s="96">
        <f>Invoice!E1826</f>
        <v>23030017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Invoice!B1834</f>
        <v>100</v>
      </c>
      <c r="C201" s="88" t="str">
        <f>Invoice!E1834</f>
        <v>STAPLER JOYKO HD-10CL</v>
      </c>
      <c r="D201" s="89">
        <f>Invoice!H1834</f>
        <v>84000</v>
      </c>
      <c r="E201" s="81">
        <f>D201*B201</f>
        <v>8400000</v>
      </c>
      <c r="F201" s="81"/>
      <c r="G201" s="82">
        <f>E201/1.11</f>
        <v>7567567.5675675673</v>
      </c>
      <c r="H201" s="83">
        <f>G201*11%</f>
        <v>832432.43243243243</v>
      </c>
      <c r="I201" s="83">
        <f>G201/B201</f>
        <v>75675.67567567568</v>
      </c>
      <c r="J201" s="104">
        <f>H201/B201</f>
        <v>8324.3243243243251</v>
      </c>
    </row>
    <row r="202" spans="1:10" s="80" customFormat="1" ht="12.75" customHeight="1" x14ac:dyDescent="0.25">
      <c r="A202" s="102"/>
      <c r="D202" s="81"/>
      <c r="E202" s="81">
        <f>(E201*Invoice!I1834)+((E201-(E201*Invoice!I1834))*Invoice!J1834)</f>
        <v>1050000</v>
      </c>
      <c r="F202" s="81"/>
      <c r="G202" s="90">
        <f>E202/1.11</f>
        <v>945945.94594594592</v>
      </c>
      <c r="H202" s="91">
        <f>G202*11%</f>
        <v>104054.05405405405</v>
      </c>
      <c r="I202" s="91">
        <f>G202/B201</f>
        <v>9459.45945945946</v>
      </c>
      <c r="J202" s="105">
        <f>H202/B201</f>
        <v>1040.5405405405406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7350000</v>
      </c>
      <c r="F203" s="81"/>
      <c r="G203" s="82">
        <f>G201-G202</f>
        <v>6621621.6216216218</v>
      </c>
      <c r="H203" s="82">
        <f>H201-H202</f>
        <v>728378.37837837834</v>
      </c>
      <c r="I203" s="82">
        <f>I201-I202</f>
        <v>66216.216216216213</v>
      </c>
      <c r="J203" s="106">
        <f>J201-J202</f>
        <v>7283.7837837837842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7350000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Invoice!B1835</f>
        <v>200</v>
      </c>
      <c r="C207" s="88" t="str">
        <f>Invoice!E1835</f>
        <v>STIP / PENGHAPUS JOYKO 526-B40P PUTIH</v>
      </c>
      <c r="D207" s="89">
        <f>Invoice!H1835</f>
        <v>28300</v>
      </c>
      <c r="E207" s="81">
        <f t="shared" ref="E207:E255" si="15">D207*B207</f>
        <v>5660000</v>
      </c>
      <c r="F207" s="81"/>
      <c r="G207" s="82">
        <f t="shared" ref="G207:G255" si="16">E207/1.11</f>
        <v>5099099.0990990987</v>
      </c>
      <c r="H207" s="83">
        <f t="shared" ref="H207:H255" si="17">G207*11%</f>
        <v>560900.90090090083</v>
      </c>
      <c r="I207" s="83">
        <f t="shared" ref="I207:I255" si="18">G207/B207</f>
        <v>25495.495495495492</v>
      </c>
      <c r="J207" s="104">
        <f t="shared" ref="J207:J255" si="19">H207/B207</f>
        <v>2804.504504504504</v>
      </c>
    </row>
    <row r="208" spans="1:10" s="80" customFormat="1" ht="12.75" customHeight="1" x14ac:dyDescent="0.25">
      <c r="A208" s="102"/>
      <c r="D208" s="81"/>
      <c r="E208" s="81">
        <f>(E207*Invoice!I1835)+((E207-(E207*Invoice!I1835))*Invoice!J1835)</f>
        <v>707500</v>
      </c>
      <c r="F208" s="81"/>
      <c r="G208" s="90">
        <f>E208/1.11</f>
        <v>637387.38738738734</v>
      </c>
      <c r="H208" s="91">
        <f>G208*11%</f>
        <v>70112.612612612604</v>
      </c>
      <c r="I208" s="91">
        <f>G208/B207</f>
        <v>3186.9369369369365</v>
      </c>
      <c r="J208" s="105">
        <f>H208/B207</f>
        <v>350.563063063063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4952500</v>
      </c>
      <c r="F209" s="81"/>
      <c r="G209" s="82">
        <f>G207-G208</f>
        <v>4461711.7117117113</v>
      </c>
      <c r="H209" s="82">
        <f>H207-H208</f>
        <v>490788.28828828823</v>
      </c>
      <c r="I209" s="82">
        <f>I207-I208</f>
        <v>22308.558558558554</v>
      </c>
      <c r="J209" s="106">
        <f>J207-J208</f>
        <v>2453.9414414414409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4952499.9999999991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Invoice!B1836</f>
        <v>100</v>
      </c>
      <c r="C213" s="88" t="str">
        <f>Invoice!E1836</f>
        <v>STIP / PENGHAPUS JOYKO 526-B20 PUTIH</v>
      </c>
      <c r="D213" s="89">
        <f>Invoice!H1836</f>
        <v>34100</v>
      </c>
      <c r="E213" s="81">
        <f t="shared" si="15"/>
        <v>3410000</v>
      </c>
      <c r="F213" s="81"/>
      <c r="G213" s="82">
        <f t="shared" si="16"/>
        <v>3072072.072072072</v>
      </c>
      <c r="H213" s="83">
        <f t="shared" si="17"/>
        <v>337927.92792792793</v>
      </c>
      <c r="I213" s="83">
        <f t="shared" si="18"/>
        <v>30720.720720720721</v>
      </c>
      <c r="J213" s="104">
        <f t="shared" si="19"/>
        <v>3379.2792792792793</v>
      </c>
    </row>
    <row r="214" spans="1:10" s="80" customFormat="1" ht="12.75" customHeight="1" x14ac:dyDescent="0.25">
      <c r="A214" s="102"/>
      <c r="D214" s="81"/>
      <c r="E214" s="81">
        <f>(E213*Invoice!I1836)+((E213-(E213*Invoice!I1836))*Invoice!J1836)</f>
        <v>426250</v>
      </c>
      <c r="F214" s="81"/>
      <c r="G214" s="90">
        <f>E214/1.11</f>
        <v>384009.00900900899</v>
      </c>
      <c r="H214" s="91">
        <f>G214*11%</f>
        <v>42240.990990990991</v>
      </c>
      <c r="I214" s="91">
        <f>G214/B213</f>
        <v>3840.0900900900901</v>
      </c>
      <c r="J214" s="105">
        <f>H214/B213</f>
        <v>422.40990990990991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2983750</v>
      </c>
      <c r="F215" s="81"/>
      <c r="G215" s="82">
        <f>G213-G214</f>
        <v>2688063.0630630627</v>
      </c>
      <c r="H215" s="82">
        <f>H213-H214</f>
        <v>295686.93693693692</v>
      </c>
      <c r="I215" s="82">
        <f>I213-I214</f>
        <v>26880.630630630632</v>
      </c>
      <c r="J215" s="106">
        <f>J213-J214</f>
        <v>2956.8693693693695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2983749.9999999995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Invoice!B1837</f>
        <v>20</v>
      </c>
      <c r="C219" s="88" t="str">
        <f>Invoice!E1837</f>
        <v>CLIP BULLDOG JOYKO 6-145</v>
      </c>
      <c r="D219" s="89">
        <f>Invoice!H1837</f>
        <v>108900</v>
      </c>
      <c r="E219" s="81">
        <f t="shared" si="15"/>
        <v>2178000</v>
      </c>
      <c r="F219" s="81"/>
      <c r="G219" s="82">
        <f t="shared" si="16"/>
        <v>1962162.1621621619</v>
      </c>
      <c r="H219" s="83">
        <f t="shared" si="17"/>
        <v>215837.83783783781</v>
      </c>
      <c r="I219" s="83">
        <f t="shared" si="18"/>
        <v>98108.108108108092</v>
      </c>
      <c r="J219" s="104">
        <f t="shared" si="19"/>
        <v>10791.89189189189</v>
      </c>
    </row>
    <row r="220" spans="1:10" s="80" customFormat="1" ht="12.75" customHeight="1" x14ac:dyDescent="0.25">
      <c r="A220" s="102"/>
      <c r="D220" s="81"/>
      <c r="E220" s="81">
        <f>(E219*Invoice!I1837)+((E219-(E219*Invoice!I1837))*Invoice!J1837)</f>
        <v>272250</v>
      </c>
      <c r="F220" s="81"/>
      <c r="G220" s="90">
        <f>E220/1.11</f>
        <v>245270.27027027024</v>
      </c>
      <c r="H220" s="91">
        <f>G220*11%</f>
        <v>26979.729729729726</v>
      </c>
      <c r="I220" s="91">
        <f>G220/B219</f>
        <v>12263.513513513511</v>
      </c>
      <c r="J220" s="105">
        <f>H220/B219</f>
        <v>1348.9864864864862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1905750</v>
      </c>
      <c r="F221" s="81"/>
      <c r="G221" s="82">
        <f>G219-G220</f>
        <v>1716891.8918918916</v>
      </c>
      <c r="H221" s="82">
        <f>H219-H220</f>
        <v>188858.10810810808</v>
      </c>
      <c r="I221" s="82">
        <f>I219-I220</f>
        <v>85844.594594594586</v>
      </c>
      <c r="J221" s="106">
        <f>J219-J220</f>
        <v>9442.9054054054031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1905749.9999999998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Invoice!B1838</f>
        <v>288</v>
      </c>
      <c r="C225" s="88" t="str">
        <f>Invoice!E1838</f>
        <v>GUNTING JOYKO SC-828</v>
      </c>
      <c r="D225" s="89">
        <f>Invoice!H1838</f>
        <v>4350</v>
      </c>
      <c r="E225" s="81">
        <f t="shared" si="15"/>
        <v>1252800</v>
      </c>
      <c r="F225" s="81"/>
      <c r="G225" s="82">
        <f t="shared" si="16"/>
        <v>1128648.6486486485</v>
      </c>
      <c r="H225" s="83">
        <f t="shared" si="17"/>
        <v>124151.35135135133</v>
      </c>
      <c r="I225" s="83">
        <f t="shared" si="18"/>
        <v>3918.9189189189183</v>
      </c>
      <c r="J225" s="104">
        <f t="shared" si="19"/>
        <v>431.08108108108104</v>
      </c>
    </row>
    <row r="226" spans="1:10" s="80" customFormat="1" ht="12.75" customHeight="1" x14ac:dyDescent="0.25">
      <c r="A226" s="102"/>
      <c r="D226" s="81"/>
      <c r="E226" s="81">
        <f>(E225*Invoice!I1838)+((E225-(E225*Invoice!I1838))*Invoice!J1838)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489.86486486486478</v>
      </c>
      <c r="J226" s="105">
        <f>H226/B225</f>
        <v>53.88513513513513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1096200</v>
      </c>
      <c r="F227" s="81"/>
      <c r="G227" s="82">
        <f>G225-G226</f>
        <v>987567.56756756746</v>
      </c>
      <c r="H227" s="82">
        <f>H225-H226</f>
        <v>108632.43243243241</v>
      </c>
      <c r="I227" s="82">
        <f>I225-I226</f>
        <v>3429.0540540540533</v>
      </c>
      <c r="J227" s="106">
        <f>J225-J226</f>
        <v>377.19594594594594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1096199.9999999998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Invoice!B1839</f>
        <v>288</v>
      </c>
      <c r="C231" s="88" t="str">
        <f>Invoice!E1839</f>
        <v>GUNTING JOYKO SC-838</v>
      </c>
      <c r="D231" s="89">
        <f>Invoice!H1839</f>
        <v>6500</v>
      </c>
      <c r="E231" s="81">
        <f t="shared" si="15"/>
        <v>1872000</v>
      </c>
      <c r="F231" s="81"/>
      <c r="G231" s="82">
        <f t="shared" si="16"/>
        <v>1686486.4864864864</v>
      </c>
      <c r="H231" s="83">
        <f t="shared" si="17"/>
        <v>185513.51351351349</v>
      </c>
      <c r="I231" s="83">
        <f t="shared" si="18"/>
        <v>5855.8558558558552</v>
      </c>
      <c r="J231" s="104">
        <f t="shared" si="19"/>
        <v>644.14414414414409</v>
      </c>
    </row>
    <row r="232" spans="1:10" s="80" customFormat="1" ht="12.75" customHeight="1" x14ac:dyDescent="0.25">
      <c r="A232" s="102"/>
      <c r="D232" s="81"/>
      <c r="E232" s="81">
        <f>(E231*Invoice!I1839)+((E231-(E231*Invoice!I1839))*Invoice!J1839)</f>
        <v>234000</v>
      </c>
      <c r="F232" s="81"/>
      <c r="G232" s="90">
        <f>E232/1.11</f>
        <v>210810.8108108108</v>
      </c>
      <c r="H232" s="91">
        <f>G232*11%</f>
        <v>23189.189189189186</v>
      </c>
      <c r="I232" s="91">
        <f>G232/B231</f>
        <v>731.9819819819819</v>
      </c>
      <c r="J232" s="105">
        <f>H232/B231</f>
        <v>80.518018018018012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1638000</v>
      </c>
      <c r="F233" s="81"/>
      <c r="G233" s="82">
        <f>G231-G232</f>
        <v>1475675.6756756755</v>
      </c>
      <c r="H233" s="82">
        <f>H231-H232</f>
        <v>162324.32432432432</v>
      </c>
      <c r="I233" s="82">
        <f>I231-I232</f>
        <v>5123.873873873873</v>
      </c>
      <c r="J233" s="106">
        <f>J231-J232</f>
        <v>563.62612612612611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1637999.9999999998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Invoice!B1840</f>
        <v>288</v>
      </c>
      <c r="C237" s="88" t="str">
        <f>Invoice!E1840</f>
        <v>GUNTING JOYKO SC-848</v>
      </c>
      <c r="D237" s="89">
        <f>Invoice!H1840</f>
        <v>9750</v>
      </c>
      <c r="E237" s="81">
        <f t="shared" si="15"/>
        <v>2808000</v>
      </c>
      <c r="F237" s="81"/>
      <c r="G237" s="82">
        <f t="shared" si="16"/>
        <v>2529729.7297297297</v>
      </c>
      <c r="H237" s="83">
        <f t="shared" si="17"/>
        <v>278270.2702702703</v>
      </c>
      <c r="I237" s="83">
        <f t="shared" si="18"/>
        <v>8783.7837837837833</v>
      </c>
      <c r="J237" s="104">
        <f t="shared" si="19"/>
        <v>966.21621621621625</v>
      </c>
    </row>
    <row r="238" spans="1:10" s="80" customFormat="1" ht="12.75" customHeight="1" x14ac:dyDescent="0.25">
      <c r="A238" s="102"/>
      <c r="D238" s="81"/>
      <c r="E238" s="81">
        <f>(E237*Invoice!I1840)+((E237-(E237*Invoice!I1840))*Invoice!J1840)</f>
        <v>351000</v>
      </c>
      <c r="F238" s="81"/>
      <c r="G238" s="90">
        <f>E238/1.11</f>
        <v>316216.21621621621</v>
      </c>
      <c r="H238" s="91">
        <f>G238*11%</f>
        <v>34783.783783783787</v>
      </c>
      <c r="I238" s="91">
        <f>G238/B237</f>
        <v>1097.9729729729729</v>
      </c>
      <c r="J238" s="105">
        <f>H238/B237</f>
        <v>120.77702702702703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2457000</v>
      </c>
      <c r="F239" s="81"/>
      <c r="G239" s="82">
        <f>G237-G238</f>
        <v>2213513.5135135134</v>
      </c>
      <c r="H239" s="82">
        <f>H237-H238</f>
        <v>243486.48648648651</v>
      </c>
      <c r="I239" s="82">
        <f>I237-I238</f>
        <v>7685.8108108108099</v>
      </c>
      <c r="J239" s="106">
        <f>J237-J238</f>
        <v>845.43918918918916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2457000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Invoice!B1841</f>
        <v>288</v>
      </c>
      <c r="C243" s="88" t="str">
        <f>Invoice!E1841</f>
        <v>PENSIL WARNA JOYKO CP-12PB (PANJANG)</v>
      </c>
      <c r="D243" s="89">
        <f>Invoice!H1841</f>
        <v>10600</v>
      </c>
      <c r="E243" s="81">
        <f t="shared" si="15"/>
        <v>3052800</v>
      </c>
      <c r="F243" s="81"/>
      <c r="G243" s="82">
        <f t="shared" si="16"/>
        <v>2750270.2702702698</v>
      </c>
      <c r="H243" s="83">
        <f t="shared" si="17"/>
        <v>302529.7297297297</v>
      </c>
      <c r="I243" s="83">
        <f t="shared" si="18"/>
        <v>9549.5495495495488</v>
      </c>
      <c r="J243" s="104">
        <f t="shared" si="19"/>
        <v>1050.4504504504503</v>
      </c>
    </row>
    <row r="244" spans="1:10" s="80" customFormat="1" ht="12.75" customHeight="1" x14ac:dyDescent="0.25">
      <c r="A244" s="102"/>
      <c r="D244" s="81"/>
      <c r="E244" s="81">
        <f>(E243*Invoice!I1841)+((E243-(E243*Invoice!I1841))*Invoice!J1841)</f>
        <v>381600</v>
      </c>
      <c r="F244" s="81"/>
      <c r="G244" s="90">
        <f>E244/1.11</f>
        <v>343783.78378378373</v>
      </c>
      <c r="H244" s="91">
        <f>G244*11%</f>
        <v>37816.216216216213</v>
      </c>
      <c r="I244" s="91">
        <f>G244/B243</f>
        <v>1193.6936936936936</v>
      </c>
      <c r="J244" s="105">
        <f>H244/B243</f>
        <v>131.30630630630628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2671200</v>
      </c>
      <c r="F245" s="81"/>
      <c r="G245" s="82">
        <f>G243-G244</f>
        <v>2406486.4864864862</v>
      </c>
      <c r="H245" s="82">
        <f>H243-H244</f>
        <v>264713.51351351349</v>
      </c>
      <c r="I245" s="82">
        <f>I243-I244</f>
        <v>8355.8558558558543</v>
      </c>
      <c r="J245" s="106">
        <f>J243-J244</f>
        <v>919.14414414414398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2671199.9999999995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Invoice!B1842</f>
        <v>288</v>
      </c>
      <c r="C249" s="88" t="str">
        <f>Invoice!E1842</f>
        <v>PENSIL WARNA JOYKO CP-S12 MINI (PENDEK)</v>
      </c>
      <c r="D249" s="89">
        <f>Invoice!H1842</f>
        <v>6700</v>
      </c>
      <c r="E249" s="81">
        <f t="shared" si="15"/>
        <v>1929600</v>
      </c>
      <c r="F249" s="81"/>
      <c r="G249" s="82">
        <f t="shared" si="16"/>
        <v>1738378.3783783782</v>
      </c>
      <c r="H249" s="83">
        <f t="shared" si="17"/>
        <v>191221.6216216216</v>
      </c>
      <c r="I249" s="83">
        <f t="shared" si="18"/>
        <v>6036.0360360360355</v>
      </c>
      <c r="J249" s="104">
        <f t="shared" si="19"/>
        <v>663.96396396396392</v>
      </c>
    </row>
    <row r="250" spans="1:10" s="80" customFormat="1" ht="12.75" customHeight="1" x14ac:dyDescent="0.25">
      <c r="A250" s="102"/>
      <c r="D250" s="81"/>
      <c r="E250" s="81">
        <f>(E249*Invoice!I1842)+((E249-(E249*Invoice!I1842))*Invoice!J1842)</f>
        <v>241200</v>
      </c>
      <c r="F250" s="81"/>
      <c r="G250" s="90">
        <f>E250/1.11</f>
        <v>217297.29729729728</v>
      </c>
      <c r="H250" s="91">
        <f>G250*11%</f>
        <v>23902.7027027027</v>
      </c>
      <c r="I250" s="91">
        <f>G250/B249</f>
        <v>754.50450450450444</v>
      </c>
      <c r="J250" s="105">
        <f>H250/B249</f>
        <v>82.99549549549549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1688400</v>
      </c>
      <c r="F251" s="81"/>
      <c r="G251" s="82">
        <f>G249-G250</f>
        <v>1521081.0810810809</v>
      </c>
      <c r="H251" s="82">
        <f>H249-H250</f>
        <v>167318.91891891891</v>
      </c>
      <c r="I251" s="82">
        <f>I249-I250</f>
        <v>5281.5315315315311</v>
      </c>
      <c r="J251" s="106">
        <f>J249-J250</f>
        <v>580.96846846846847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1688399.9999999998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Invoice!B1843</f>
        <v>72</v>
      </c>
      <c r="C255" s="88" t="str">
        <f>Invoice!E1843</f>
        <v>PENSIL WARNA JOYKO CP-24PB (PANJANG)</v>
      </c>
      <c r="D255" s="89">
        <f>Invoice!H1843</f>
        <v>21200</v>
      </c>
      <c r="E255" s="81">
        <f t="shared" si="15"/>
        <v>1526400</v>
      </c>
      <c r="F255" s="81"/>
      <c r="G255" s="82">
        <f t="shared" si="16"/>
        <v>1375135.1351351349</v>
      </c>
      <c r="H255" s="83">
        <f t="shared" si="17"/>
        <v>151264.86486486485</v>
      </c>
      <c r="I255" s="83">
        <f t="shared" si="18"/>
        <v>19099.099099099098</v>
      </c>
      <c r="J255" s="104">
        <f t="shared" si="19"/>
        <v>2100.9009009009005</v>
      </c>
    </row>
    <row r="256" spans="1:10" s="80" customFormat="1" ht="12.75" customHeight="1" x14ac:dyDescent="0.25">
      <c r="A256" s="102"/>
      <c r="D256" s="81"/>
      <c r="E256" s="81">
        <f>(E255*Invoice!I1843)+((E255-(E255*Invoice!I1843))*Invoice!J1843)</f>
        <v>190800</v>
      </c>
      <c r="F256" s="81"/>
      <c r="G256" s="90">
        <f>E256/1.11</f>
        <v>171891.89189189186</v>
      </c>
      <c r="H256" s="91">
        <f>G256*11%</f>
        <v>18908.108108108107</v>
      </c>
      <c r="I256" s="91">
        <f>G256/B255</f>
        <v>2387.3873873873872</v>
      </c>
      <c r="J256" s="105">
        <f>H256/B255</f>
        <v>262.61261261261257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1335600</v>
      </c>
      <c r="F257" s="81"/>
      <c r="G257" s="82">
        <f>G255-G256</f>
        <v>1203243.2432432431</v>
      </c>
      <c r="H257" s="82">
        <f>H255-H256</f>
        <v>132356.75675675675</v>
      </c>
      <c r="I257" s="82">
        <f>I255-I256</f>
        <v>16711.711711711709</v>
      </c>
      <c r="J257" s="106">
        <f>J255-J256</f>
        <v>1838.288288288288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1335599.9999999998</v>
      </c>
      <c r="I258" s="83"/>
      <c r="J258" s="104"/>
    </row>
    <row r="259" spans="1:10" s="80" customFormat="1" ht="12.75" customHeight="1" x14ac:dyDescent="0.25">
      <c r="A259" s="102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7"/>
      <c r="B260" s="108"/>
      <c r="C260" s="109"/>
      <c r="D260" s="110"/>
      <c r="E260" s="110"/>
      <c r="F260" s="110"/>
      <c r="G260" s="111">
        <f>G203+G209+G215+G221+G227+G233+G239+G245+G251+G257</f>
        <v>25295855.855855856</v>
      </c>
      <c r="H260" s="111">
        <f>H203+H209+H215+H221+H227+H233+H239+H245+H251+H257</f>
        <v>2782544.1441441439</v>
      </c>
      <c r="I260" s="112"/>
      <c r="J260" s="113">
        <f>H204+H210+H216+H222+H228+H234+H240+H246+H252+H258</f>
        <v>28078400</v>
      </c>
    </row>
    <row r="262" spans="1:10" s="80" customFormat="1" ht="12.75" customHeight="1" x14ac:dyDescent="0.25">
      <c r="A262" s="95" t="s">
        <v>1</v>
      </c>
      <c r="B262" s="96">
        <f>Invoice!E1940</f>
        <v>23030018</v>
      </c>
      <c r="C262" s="97"/>
      <c r="D262" s="98"/>
      <c r="E262" s="98"/>
      <c r="F262" s="98"/>
      <c r="G262" s="99"/>
      <c r="H262" s="100"/>
      <c r="I262" s="100"/>
      <c r="J262" s="101"/>
    </row>
    <row r="263" spans="1:10" s="80" customFormat="1" ht="12.75" customHeight="1" x14ac:dyDescent="0.25">
      <c r="A263" s="102">
        <v>1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3"/>
    </row>
    <row r="264" spans="1:10" s="80" customFormat="1" ht="12.75" customHeight="1" x14ac:dyDescent="0.25">
      <c r="A264" s="102"/>
      <c r="B264" s="80">
        <f>Invoice!B1948</f>
        <v>240</v>
      </c>
      <c r="C264" s="88" t="str">
        <f>Invoice!E1948</f>
        <v>CALCULATOR JOYKO DTC-1313CH</v>
      </c>
      <c r="D264" s="89">
        <f>Invoice!H1948</f>
        <v>40000</v>
      </c>
      <c r="E264" s="81">
        <f>D264*B264</f>
        <v>9600000</v>
      </c>
      <c r="F264" s="81"/>
      <c r="G264" s="82">
        <f>E264/1.11</f>
        <v>8648648.6486486476</v>
      </c>
      <c r="H264" s="83">
        <f>G264*11%</f>
        <v>951351.35135135124</v>
      </c>
      <c r="I264" s="83">
        <f>G264/B264</f>
        <v>36036.036036036028</v>
      </c>
      <c r="J264" s="104">
        <f>H264/B264</f>
        <v>3963.9639639639636</v>
      </c>
    </row>
    <row r="265" spans="1:10" s="80" customFormat="1" ht="12.75" customHeight="1" x14ac:dyDescent="0.25">
      <c r="A265" s="102"/>
      <c r="D265" s="81"/>
      <c r="E265" s="81">
        <f>(E264*Invoice!I1948)+((E264-(E264*Invoice!I1948))*Invoice!J1948)</f>
        <v>1200000</v>
      </c>
      <c r="F265" s="81"/>
      <c r="G265" s="90">
        <f>E265/1.11</f>
        <v>1081081.0810810809</v>
      </c>
      <c r="H265" s="91">
        <f>G265*11%</f>
        <v>118918.91891891891</v>
      </c>
      <c r="I265" s="91">
        <f>G265/B264</f>
        <v>4504.5045045045035</v>
      </c>
      <c r="J265" s="105">
        <f>H265/B264</f>
        <v>495.49549549549545</v>
      </c>
    </row>
    <row r="266" spans="1:10" s="80" customFormat="1" ht="12.75" customHeight="1" x14ac:dyDescent="0.25">
      <c r="A266" s="102"/>
      <c r="D266" s="81" t="s">
        <v>23</v>
      </c>
      <c r="E266" s="81">
        <f>E264-E265</f>
        <v>8400000</v>
      </c>
      <c r="F266" s="81"/>
      <c r="G266" s="82">
        <f>G264-G265</f>
        <v>7567567.5675675664</v>
      </c>
      <c r="H266" s="82">
        <f>H264-H265</f>
        <v>832432.43243243231</v>
      </c>
      <c r="I266" s="82">
        <f>I264-I265</f>
        <v>31531.531531531524</v>
      </c>
      <c r="J266" s="106">
        <f>J264-J265</f>
        <v>3468.468468468468</v>
      </c>
    </row>
    <row r="267" spans="1:10" s="80" customFormat="1" ht="12.75" customHeight="1" x14ac:dyDescent="0.25">
      <c r="A267" s="102"/>
      <c r="D267" s="81"/>
      <c r="E267" s="81"/>
      <c r="F267" s="81"/>
      <c r="G267" s="82"/>
      <c r="H267" s="83">
        <f>G266+H266</f>
        <v>8399999.9999999981</v>
      </c>
      <c r="I267" s="83"/>
      <c r="J267" s="104"/>
    </row>
    <row r="268" spans="1:10" s="80" customFormat="1" ht="12.75" customHeight="1" x14ac:dyDescent="0.25">
      <c r="A268" s="102"/>
      <c r="C268" s="88"/>
      <c r="D268" s="89"/>
      <c r="E268" s="81"/>
      <c r="F268" s="81"/>
      <c r="G268" s="82"/>
      <c r="H268" s="83"/>
      <c r="I268" s="83"/>
      <c r="J268" s="104"/>
    </row>
    <row r="269" spans="1:10" s="80" customFormat="1" ht="12.75" customHeight="1" x14ac:dyDescent="0.25">
      <c r="A269" s="107"/>
      <c r="B269" s="108"/>
      <c r="C269" s="109"/>
      <c r="D269" s="110"/>
      <c r="E269" s="110"/>
      <c r="F269" s="110"/>
      <c r="G269" s="111">
        <f>G266</f>
        <v>7567567.5675675664</v>
      </c>
      <c r="H269" s="111">
        <f>H266</f>
        <v>832432.43243243231</v>
      </c>
      <c r="I269" s="112"/>
      <c r="J269" s="113">
        <f>H267</f>
        <v>8399999.9999999981</v>
      </c>
    </row>
    <row r="271" spans="1:10" s="80" customFormat="1" ht="12.75" customHeight="1" x14ac:dyDescent="0.25">
      <c r="A271" s="95" t="s">
        <v>1</v>
      </c>
      <c r="B271" s="96">
        <f>Invoice!E2054</f>
        <v>23030019</v>
      </c>
      <c r="C271" s="97"/>
      <c r="D271" s="98"/>
      <c r="E271" s="98"/>
      <c r="F271" s="98"/>
      <c r="G271" s="99"/>
      <c r="H271" s="100"/>
      <c r="I271" s="100"/>
      <c r="J271" s="101"/>
    </row>
    <row r="272" spans="1:10" s="80" customFormat="1" ht="12.75" customHeight="1" x14ac:dyDescent="0.25">
      <c r="A272" s="102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Invoice!B2062</f>
        <v>192</v>
      </c>
      <c r="C273" s="88" t="str">
        <f>Invoice!E2062</f>
        <v>GEL PEN TIZO 1.0 MM TG-340BI BIRU</v>
      </c>
      <c r="D273" s="89">
        <f>Invoice!H2062</f>
        <v>33000</v>
      </c>
      <c r="E273" s="81">
        <f>D273*B273</f>
        <v>6336000</v>
      </c>
      <c r="F273" s="81"/>
      <c r="G273" s="82">
        <f>E273/1.11</f>
        <v>5708108.1081081079</v>
      </c>
      <c r="H273" s="83">
        <f>G273*11%</f>
        <v>627891.89189189184</v>
      </c>
      <c r="I273" s="83">
        <f>G273/B273</f>
        <v>29729.72972972973</v>
      </c>
      <c r="J273" s="104">
        <f>H273/B273</f>
        <v>3270.27027027027</v>
      </c>
    </row>
    <row r="274" spans="1:10" s="80" customFormat="1" ht="12.75" customHeight="1" x14ac:dyDescent="0.25">
      <c r="A274" s="102"/>
      <c r="D274" s="81"/>
      <c r="E274" s="81">
        <f>(E273*Invoice!I2062)+((E273-(E273*Invoice!I2062))*Invoice!J2062)</f>
        <v>0</v>
      </c>
      <c r="F274" s="81"/>
      <c r="G274" s="90">
        <f>E274/1.11</f>
        <v>0</v>
      </c>
      <c r="H274" s="91">
        <f>G274*11%</f>
        <v>0</v>
      </c>
      <c r="I274" s="91">
        <f>G274/B273</f>
        <v>0</v>
      </c>
      <c r="J274" s="105">
        <f>H274/B273</f>
        <v>0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6336000</v>
      </c>
      <c r="F275" s="81"/>
      <c r="G275" s="82">
        <f>G273-G274</f>
        <v>5708108.1081081079</v>
      </c>
      <c r="H275" s="82">
        <f>H273-H274</f>
        <v>627891.89189189184</v>
      </c>
      <c r="I275" s="82">
        <f>I273-I274</f>
        <v>29729.72972972973</v>
      </c>
      <c r="J275" s="106">
        <f>J273-J274</f>
        <v>3270.27027027027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6336000</v>
      </c>
      <c r="I276" s="83"/>
      <c r="J276" s="104"/>
    </row>
    <row r="277" spans="1:10" s="80" customFormat="1" ht="12.75" customHeight="1" x14ac:dyDescent="0.25">
      <c r="A277" s="102"/>
      <c r="C277" s="88"/>
      <c r="D277" s="89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7"/>
      <c r="B278" s="108"/>
      <c r="C278" s="109"/>
      <c r="D278" s="110"/>
      <c r="E278" s="110"/>
      <c r="F278" s="110"/>
      <c r="G278" s="111">
        <f>G275</f>
        <v>5708108.1081081079</v>
      </c>
      <c r="H278" s="111">
        <f>H275</f>
        <v>627891.89189189184</v>
      </c>
      <c r="I278" s="112"/>
      <c r="J278" s="113">
        <f>H276</f>
        <v>6336000</v>
      </c>
    </row>
    <row r="280" spans="1:10" s="80" customFormat="1" ht="12.75" customHeight="1" x14ac:dyDescent="0.25">
      <c r="A280" s="95" t="s">
        <v>1</v>
      </c>
      <c r="B280" s="96">
        <f>Invoice!E2168</f>
        <v>23030020</v>
      </c>
      <c r="C280" s="97"/>
      <c r="D280" s="98"/>
      <c r="E280" s="98"/>
      <c r="F280" s="98"/>
      <c r="G280" s="99"/>
      <c r="H280" s="100"/>
      <c r="I280" s="100"/>
      <c r="J280" s="101"/>
    </row>
    <row r="281" spans="1:10" s="80" customFormat="1" ht="12.75" customHeight="1" x14ac:dyDescent="0.25">
      <c r="A281" s="102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3"/>
    </row>
    <row r="282" spans="1:10" s="80" customFormat="1" ht="12.75" customHeight="1" x14ac:dyDescent="0.25">
      <c r="A282" s="102"/>
      <c r="B282" s="80">
        <f>Invoice!B2176</f>
        <v>144</v>
      </c>
      <c r="C282" s="88" t="str">
        <f>Invoice!E2176</f>
        <v>GEL PEN TIZO TG31763-EL FANCY</v>
      </c>
      <c r="D282" s="89">
        <f>Invoice!H2176</f>
        <v>18000</v>
      </c>
      <c r="E282" s="81">
        <f>D282*B282</f>
        <v>2592000</v>
      </c>
      <c r="F282" s="81"/>
      <c r="G282" s="82">
        <f>E282/1.11</f>
        <v>2335135.1351351351</v>
      </c>
      <c r="H282" s="83">
        <f>G282*11%</f>
        <v>256864.86486486488</v>
      </c>
      <c r="I282" s="83">
        <f>G282/B282</f>
        <v>16216.216216216217</v>
      </c>
      <c r="J282" s="104">
        <f>H282/B282</f>
        <v>1783.783783783784</v>
      </c>
    </row>
    <row r="283" spans="1:10" s="80" customFormat="1" ht="12.75" customHeight="1" x14ac:dyDescent="0.25">
      <c r="A283" s="102"/>
      <c r="D283" s="81"/>
      <c r="E283" s="81">
        <f>(E282*Invoice!I2176)+((E282-(E282*Invoice!I2176))*Invoice!J2176)</f>
        <v>0</v>
      </c>
      <c r="F283" s="81"/>
      <c r="G283" s="90">
        <f>E283/1.11</f>
        <v>0</v>
      </c>
      <c r="H283" s="91">
        <f>G283*11%</f>
        <v>0</v>
      </c>
      <c r="I283" s="91">
        <f>G283/B282</f>
        <v>0</v>
      </c>
      <c r="J283" s="105">
        <f>H283/B282</f>
        <v>0</v>
      </c>
    </row>
    <row r="284" spans="1:10" s="80" customFormat="1" ht="12.75" customHeight="1" x14ac:dyDescent="0.25">
      <c r="A284" s="102"/>
      <c r="D284" s="81" t="s">
        <v>23</v>
      </c>
      <c r="E284" s="81">
        <f>E282-E283</f>
        <v>2592000</v>
      </c>
      <c r="F284" s="81"/>
      <c r="G284" s="82">
        <f>G282-G283</f>
        <v>2335135.1351351351</v>
      </c>
      <c r="H284" s="82">
        <f>H282-H283</f>
        <v>256864.86486486488</v>
      </c>
      <c r="I284" s="82">
        <f>I282-I283</f>
        <v>16216.216216216217</v>
      </c>
      <c r="J284" s="106">
        <f>J282-J283</f>
        <v>1783.783783783784</v>
      </c>
    </row>
    <row r="285" spans="1:10" s="80" customFormat="1" ht="12.75" customHeight="1" x14ac:dyDescent="0.25">
      <c r="A285" s="102"/>
      <c r="D285" s="81"/>
      <c r="E285" s="81"/>
      <c r="F285" s="81"/>
      <c r="G285" s="82"/>
      <c r="H285" s="83">
        <f>G284+H284</f>
        <v>2592000</v>
      </c>
      <c r="I285" s="83"/>
      <c r="J285" s="104"/>
    </row>
    <row r="286" spans="1:10" s="80" customFormat="1" ht="12.75" customHeight="1" x14ac:dyDescent="0.25">
      <c r="A286" s="102"/>
      <c r="B286" s="79"/>
      <c r="D286" s="81"/>
      <c r="E286" s="81"/>
      <c r="F286" s="81"/>
      <c r="G286" s="82"/>
      <c r="H286" s="83"/>
      <c r="I286" s="83"/>
      <c r="J286" s="104"/>
    </row>
    <row r="287" spans="1:10" s="80" customFormat="1" ht="12.75" customHeight="1" x14ac:dyDescent="0.25">
      <c r="A287" s="102">
        <v>2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3"/>
    </row>
    <row r="288" spans="1:10" s="80" customFormat="1" ht="12.75" customHeight="1" x14ac:dyDescent="0.25">
      <c r="A288" s="102"/>
      <c r="B288" s="80">
        <f>Invoice!B2177</f>
        <v>144</v>
      </c>
      <c r="C288" s="88" t="str">
        <f>Invoice!E2177</f>
        <v>GEL PEN TIZO TG31035-E FANCY</v>
      </c>
      <c r="D288" s="89">
        <f>Invoice!H2177</f>
        <v>18000</v>
      </c>
      <c r="E288" s="81">
        <f t="shared" ref="E288:E312" si="20">D288*B288</f>
        <v>2592000</v>
      </c>
      <c r="F288" s="81"/>
      <c r="G288" s="82">
        <f t="shared" ref="G288:G312" si="21">E288/1.11</f>
        <v>2335135.1351351351</v>
      </c>
      <c r="H288" s="83">
        <f t="shared" ref="H288:H312" si="22">G288*11%</f>
        <v>256864.86486486488</v>
      </c>
      <c r="I288" s="83">
        <f t="shared" ref="I288:I312" si="23">G288/B288</f>
        <v>16216.216216216217</v>
      </c>
      <c r="J288" s="104">
        <f t="shared" ref="J288:J312" si="24">H288/B288</f>
        <v>1783.783783783784</v>
      </c>
    </row>
    <row r="289" spans="1:10" s="80" customFormat="1" ht="12.75" customHeight="1" x14ac:dyDescent="0.25">
      <c r="A289" s="102"/>
      <c r="D289" s="81"/>
      <c r="E289" s="81">
        <f>(E288*Invoice!I2177)+((E288-(E288*Invoice!I2177))*Invoice!J2177)</f>
        <v>0</v>
      </c>
      <c r="F289" s="81"/>
      <c r="G289" s="90">
        <f>E289/1.11</f>
        <v>0</v>
      </c>
      <c r="H289" s="91">
        <f>G289*11%</f>
        <v>0</v>
      </c>
      <c r="I289" s="91">
        <f>G289/B288</f>
        <v>0</v>
      </c>
      <c r="J289" s="105">
        <f>H289/B288</f>
        <v>0</v>
      </c>
    </row>
    <row r="290" spans="1:10" s="80" customFormat="1" ht="12.75" customHeight="1" x14ac:dyDescent="0.25">
      <c r="A290" s="102"/>
      <c r="D290" s="81" t="s">
        <v>23</v>
      </c>
      <c r="E290" s="81">
        <f>E288-E289</f>
        <v>2592000</v>
      </c>
      <c r="F290" s="81"/>
      <c r="G290" s="82">
        <f>G288-G289</f>
        <v>2335135.1351351351</v>
      </c>
      <c r="H290" s="82">
        <f>H288-H289</f>
        <v>256864.86486486488</v>
      </c>
      <c r="I290" s="82">
        <f>I288-I289</f>
        <v>16216.216216216217</v>
      </c>
      <c r="J290" s="106">
        <f>J288-J289</f>
        <v>1783.783783783784</v>
      </c>
    </row>
    <row r="291" spans="1:10" s="80" customFormat="1" ht="12.75" customHeight="1" x14ac:dyDescent="0.25">
      <c r="A291" s="102"/>
      <c r="D291" s="81"/>
      <c r="E291" s="81"/>
      <c r="F291" s="81"/>
      <c r="G291" s="82"/>
      <c r="H291" s="83">
        <f>G290+H290</f>
        <v>2592000</v>
      </c>
      <c r="I291" s="83"/>
      <c r="J291" s="104"/>
    </row>
    <row r="292" spans="1:10" s="80" customFormat="1" ht="12.75" customHeight="1" x14ac:dyDescent="0.25">
      <c r="A292" s="102"/>
      <c r="B292" s="79"/>
      <c r="D292" s="81"/>
      <c r="E292" s="81"/>
      <c r="F292" s="81"/>
      <c r="G292" s="82"/>
      <c r="H292" s="83"/>
      <c r="I292" s="83"/>
      <c r="J292" s="104"/>
    </row>
    <row r="293" spans="1:10" s="80" customFormat="1" ht="12.75" customHeight="1" x14ac:dyDescent="0.25">
      <c r="A293" s="102">
        <v>3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3"/>
    </row>
    <row r="294" spans="1:10" s="80" customFormat="1" ht="12.75" customHeight="1" x14ac:dyDescent="0.25">
      <c r="A294" s="102"/>
      <c r="B294" s="80">
        <f>Invoice!B2178</f>
        <v>144</v>
      </c>
      <c r="C294" s="88" t="str">
        <f>Invoice!E2178</f>
        <v>GEL PEN TIZO TG30802-E FANCY</v>
      </c>
      <c r="D294" s="89">
        <f>Invoice!H2178</f>
        <v>18000</v>
      </c>
      <c r="E294" s="81">
        <f t="shared" si="20"/>
        <v>2592000</v>
      </c>
      <c r="F294" s="81"/>
      <c r="G294" s="82">
        <f t="shared" si="21"/>
        <v>2335135.1351351351</v>
      </c>
      <c r="H294" s="83">
        <f t="shared" si="22"/>
        <v>256864.86486486488</v>
      </c>
      <c r="I294" s="83">
        <f t="shared" si="23"/>
        <v>16216.216216216217</v>
      </c>
      <c r="J294" s="104">
        <f t="shared" si="24"/>
        <v>1783.783783783784</v>
      </c>
    </row>
    <row r="295" spans="1:10" s="80" customFormat="1" ht="12.75" customHeight="1" x14ac:dyDescent="0.25">
      <c r="A295" s="102"/>
      <c r="D295" s="81"/>
      <c r="E295" s="81">
        <f>(E294*Invoice!I2178)+((E294-(E294*Invoice!I2178))*Invoice!J2178)</f>
        <v>0</v>
      </c>
      <c r="F295" s="81"/>
      <c r="G295" s="90">
        <f>E295/1.11</f>
        <v>0</v>
      </c>
      <c r="H295" s="91">
        <f>G295*11%</f>
        <v>0</v>
      </c>
      <c r="I295" s="91">
        <f>G295/B294</f>
        <v>0</v>
      </c>
      <c r="J295" s="105">
        <f>H295/B294</f>
        <v>0</v>
      </c>
    </row>
    <row r="296" spans="1:10" s="80" customFormat="1" ht="12.75" customHeight="1" x14ac:dyDescent="0.25">
      <c r="A296" s="102"/>
      <c r="D296" s="81" t="s">
        <v>23</v>
      </c>
      <c r="E296" s="81">
        <f>E294-E295</f>
        <v>2592000</v>
      </c>
      <c r="F296" s="81"/>
      <c r="G296" s="82">
        <f>G294-G295</f>
        <v>2335135.1351351351</v>
      </c>
      <c r="H296" s="82">
        <f>H294-H295</f>
        <v>256864.86486486488</v>
      </c>
      <c r="I296" s="82">
        <f>I294-I295</f>
        <v>16216.216216216217</v>
      </c>
      <c r="J296" s="106">
        <f>J294-J295</f>
        <v>1783.783783783784</v>
      </c>
    </row>
    <row r="297" spans="1:10" s="80" customFormat="1" ht="12.75" customHeight="1" x14ac:dyDescent="0.25">
      <c r="A297" s="102"/>
      <c r="D297" s="81"/>
      <c r="E297" s="81"/>
      <c r="F297" s="81"/>
      <c r="G297" s="82"/>
      <c r="H297" s="83">
        <f>G296+H296</f>
        <v>2592000</v>
      </c>
      <c r="I297" s="83"/>
      <c r="J297" s="104"/>
    </row>
    <row r="298" spans="1:10" s="80" customFormat="1" ht="12.75" customHeight="1" x14ac:dyDescent="0.25">
      <c r="A298" s="102"/>
      <c r="B298" s="79"/>
      <c r="D298" s="81"/>
      <c r="E298" s="81"/>
      <c r="F298" s="81"/>
      <c r="G298" s="82"/>
      <c r="H298" s="83"/>
      <c r="I298" s="83"/>
      <c r="J298" s="104"/>
    </row>
    <row r="299" spans="1:10" s="80" customFormat="1" ht="12.75" customHeight="1" x14ac:dyDescent="0.25">
      <c r="A299" s="102">
        <v>4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Invoice!B2179</f>
        <v>144</v>
      </c>
      <c r="C300" s="88" t="str">
        <f>Invoice!E2179</f>
        <v>GEL PEN TIZO TG30801-E FANCY</v>
      </c>
      <c r="D300" s="89">
        <f>Invoice!H2179</f>
        <v>18000</v>
      </c>
      <c r="E300" s="81">
        <f t="shared" si="20"/>
        <v>2592000</v>
      </c>
      <c r="F300" s="81"/>
      <c r="G300" s="82">
        <f t="shared" si="21"/>
        <v>2335135.1351351351</v>
      </c>
      <c r="H300" s="83">
        <f t="shared" si="22"/>
        <v>256864.86486486488</v>
      </c>
      <c r="I300" s="83">
        <f t="shared" si="23"/>
        <v>16216.216216216217</v>
      </c>
      <c r="J300" s="104">
        <f t="shared" si="24"/>
        <v>1783.783783783784</v>
      </c>
    </row>
    <row r="301" spans="1:10" s="80" customFormat="1" ht="12.75" customHeight="1" x14ac:dyDescent="0.25">
      <c r="A301" s="102"/>
      <c r="D301" s="81"/>
      <c r="E301" s="81">
        <f>(E300*Invoice!I2179)+((E300-(E300*Invoice!I2179))*Invoice!J2179)</f>
        <v>0</v>
      </c>
      <c r="F301" s="81"/>
      <c r="G301" s="90">
        <f>E301/1.11</f>
        <v>0</v>
      </c>
      <c r="H301" s="91">
        <f>G301*11%</f>
        <v>0</v>
      </c>
      <c r="I301" s="91">
        <f>G301/B300</f>
        <v>0</v>
      </c>
      <c r="J301" s="105">
        <f>H301/B300</f>
        <v>0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2592000</v>
      </c>
      <c r="F302" s="81"/>
      <c r="G302" s="82">
        <f>G300-G301</f>
        <v>2335135.1351351351</v>
      </c>
      <c r="H302" s="82">
        <f>H300-H301</f>
        <v>256864.86486486488</v>
      </c>
      <c r="I302" s="82">
        <f>I300-I301</f>
        <v>16216.216216216217</v>
      </c>
      <c r="J302" s="106">
        <f>J300-J301</f>
        <v>1783.783783783784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2592000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5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Invoice!B2180</f>
        <v>144</v>
      </c>
      <c r="C306" s="88" t="str">
        <f>Invoice!E2180</f>
        <v>GEL PEN TIZO TG31590-E FANCY</v>
      </c>
      <c r="D306" s="89">
        <f>Invoice!H2180</f>
        <v>18000</v>
      </c>
      <c r="E306" s="81">
        <f t="shared" si="20"/>
        <v>2592000</v>
      </c>
      <c r="F306" s="81"/>
      <c r="G306" s="82">
        <f t="shared" si="21"/>
        <v>2335135.1351351351</v>
      </c>
      <c r="H306" s="83">
        <f t="shared" si="22"/>
        <v>256864.86486486488</v>
      </c>
      <c r="I306" s="83">
        <f t="shared" si="23"/>
        <v>16216.216216216217</v>
      </c>
      <c r="J306" s="104">
        <f t="shared" si="24"/>
        <v>1783.783783783784</v>
      </c>
    </row>
    <row r="307" spans="1:10" s="80" customFormat="1" ht="12.75" customHeight="1" x14ac:dyDescent="0.25">
      <c r="A307" s="102"/>
      <c r="D307" s="81"/>
      <c r="E307" s="81">
        <f>(E306*Invoice!I2180)+((E306-(E306*Invoice!I2180))*Invoice!J2180)</f>
        <v>0</v>
      </c>
      <c r="F307" s="81"/>
      <c r="G307" s="90">
        <f>E307/1.11</f>
        <v>0</v>
      </c>
      <c r="H307" s="91">
        <f>G307*11%</f>
        <v>0</v>
      </c>
      <c r="I307" s="91">
        <f>G307/B306</f>
        <v>0</v>
      </c>
      <c r="J307" s="105">
        <f>H307/B306</f>
        <v>0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2592000</v>
      </c>
      <c r="F308" s="81"/>
      <c r="G308" s="82">
        <f>G306-G307</f>
        <v>2335135.1351351351</v>
      </c>
      <c r="H308" s="82">
        <f>H306-H307</f>
        <v>256864.86486486488</v>
      </c>
      <c r="I308" s="82">
        <f>I306-I307</f>
        <v>16216.216216216217</v>
      </c>
      <c r="J308" s="106">
        <f>J306-J307</f>
        <v>1783.783783783784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2592000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6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Invoice!B2181</f>
        <v>144</v>
      </c>
      <c r="C312" s="88" t="str">
        <f>Invoice!E2181</f>
        <v>GEL PEN TIZO TG31762-E FANCY</v>
      </c>
      <c r="D312" s="89">
        <f>Invoice!H2181</f>
        <v>18000</v>
      </c>
      <c r="E312" s="81">
        <f t="shared" si="20"/>
        <v>2592000</v>
      </c>
      <c r="F312" s="81"/>
      <c r="G312" s="82">
        <f t="shared" si="21"/>
        <v>2335135.1351351351</v>
      </c>
      <c r="H312" s="83">
        <f t="shared" si="22"/>
        <v>256864.86486486488</v>
      </c>
      <c r="I312" s="83">
        <f t="shared" si="23"/>
        <v>16216.216216216217</v>
      </c>
      <c r="J312" s="104">
        <f t="shared" si="24"/>
        <v>1783.783783783784</v>
      </c>
    </row>
    <row r="313" spans="1:10" s="80" customFormat="1" ht="12.75" customHeight="1" x14ac:dyDescent="0.25">
      <c r="A313" s="102"/>
      <c r="D313" s="81"/>
      <c r="E313" s="81">
        <f>(E312*Invoice!I2181)+((E312-(E312*Invoice!I2181))*Invoice!J2181)</f>
        <v>0</v>
      </c>
      <c r="F313" s="81"/>
      <c r="G313" s="90">
        <f>E313/1.11</f>
        <v>0</v>
      </c>
      <c r="H313" s="91">
        <f>G313*11%</f>
        <v>0</v>
      </c>
      <c r="I313" s="91">
        <f>G313/B312</f>
        <v>0</v>
      </c>
      <c r="J313" s="105">
        <f>H313/B312</f>
        <v>0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2592000</v>
      </c>
      <c r="F314" s="81"/>
      <c r="G314" s="82">
        <f>G312-G313</f>
        <v>2335135.1351351351</v>
      </c>
      <c r="H314" s="82">
        <f>H312-H313</f>
        <v>256864.86486486488</v>
      </c>
      <c r="I314" s="82">
        <f>I312-I313</f>
        <v>16216.216216216217</v>
      </c>
      <c r="J314" s="106">
        <f>J312-J313</f>
        <v>1783.783783783784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2592000</v>
      </c>
      <c r="I315" s="83"/>
      <c r="J315" s="104"/>
    </row>
    <row r="316" spans="1:10" s="80" customFormat="1" ht="12.75" customHeight="1" x14ac:dyDescent="0.25">
      <c r="A316" s="102"/>
      <c r="C316" s="88"/>
      <c r="D316" s="89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7"/>
      <c r="B317" s="108"/>
      <c r="C317" s="109"/>
      <c r="D317" s="110"/>
      <c r="E317" s="110"/>
      <c r="F317" s="110"/>
      <c r="G317" s="111">
        <f>G284+G290+G296+G302+G308+G314</f>
        <v>14010810.81081081</v>
      </c>
      <c r="H317" s="111">
        <f>H284+H290+H296+H302+H308+H314</f>
        <v>1541189.1891891893</v>
      </c>
      <c r="I317" s="112"/>
      <c r="J317" s="113">
        <f>H285+H291+H297+H303+H309+H315</f>
        <v>15552000</v>
      </c>
    </row>
    <row r="319" spans="1:10" s="80" customFormat="1" ht="12.75" customHeight="1" x14ac:dyDescent="0.25">
      <c r="A319" s="95" t="s">
        <v>1</v>
      </c>
      <c r="B319" s="96">
        <f>Invoice!E2282</f>
        <v>23030021</v>
      </c>
      <c r="C319" s="97"/>
      <c r="D319" s="98"/>
      <c r="E319" s="98"/>
      <c r="F319" s="98"/>
      <c r="G319" s="99"/>
      <c r="H319" s="100"/>
      <c r="I319" s="100"/>
      <c r="J319" s="101"/>
    </row>
    <row r="320" spans="1:10" s="80" customFormat="1" ht="12.75" customHeight="1" x14ac:dyDescent="0.25">
      <c r="A320" s="102">
        <v>1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3"/>
    </row>
    <row r="321" spans="1:10" s="80" customFormat="1" ht="12.75" customHeight="1" x14ac:dyDescent="0.25">
      <c r="A321" s="102"/>
      <c r="B321" s="80">
        <f>Invoice!B2290</f>
        <v>5</v>
      </c>
      <c r="C321" s="88" t="str">
        <f>Invoice!E2290</f>
        <v>BINDER CLIP KENKO NO. 260</v>
      </c>
      <c r="D321" s="89">
        <f>Invoice!H2290</f>
        <v>180000</v>
      </c>
      <c r="E321" s="81">
        <f>D321*B321</f>
        <v>900000</v>
      </c>
      <c r="F321" s="81"/>
      <c r="G321" s="82">
        <f>E321/1.11</f>
        <v>810810.81081081077</v>
      </c>
      <c r="H321" s="83">
        <f>G321*11%</f>
        <v>89189.189189189186</v>
      </c>
      <c r="I321" s="83">
        <f>G321/B321</f>
        <v>162162.16216216216</v>
      </c>
      <c r="J321" s="104">
        <f>H321/B321</f>
        <v>17837.837837837837</v>
      </c>
    </row>
    <row r="322" spans="1:10" s="80" customFormat="1" ht="12.75" customHeight="1" x14ac:dyDescent="0.25">
      <c r="A322" s="102"/>
      <c r="D322" s="81"/>
      <c r="E322" s="81">
        <f>(E321*Invoice!I2290)+((E321-(E321*Invoice!I2290))*Invoice!J2290)</f>
        <v>90000</v>
      </c>
      <c r="F322" s="81"/>
      <c r="G322" s="90">
        <f>E322/1.11</f>
        <v>81081.08108108108</v>
      </c>
      <c r="H322" s="91">
        <f>G322*11%</f>
        <v>8918.9189189189183</v>
      </c>
      <c r="I322" s="91">
        <f>G322/B321</f>
        <v>16216.216216216217</v>
      </c>
      <c r="J322" s="105">
        <f>H322/B321</f>
        <v>1783.7837837837837</v>
      </c>
    </row>
    <row r="323" spans="1:10" s="80" customFormat="1" ht="12.75" customHeight="1" x14ac:dyDescent="0.25">
      <c r="A323" s="102"/>
      <c r="D323" s="81" t="s">
        <v>23</v>
      </c>
      <c r="E323" s="81">
        <f>E321-E322</f>
        <v>810000</v>
      </c>
      <c r="F323" s="81"/>
      <c r="G323" s="82">
        <f>G321-G322</f>
        <v>729729.7297297297</v>
      </c>
      <c r="H323" s="82">
        <f>H321-H322</f>
        <v>80270.270270270266</v>
      </c>
      <c r="I323" s="82">
        <f>I321-I322</f>
        <v>145945.94594594595</v>
      </c>
      <c r="J323" s="106">
        <f>J321-J322</f>
        <v>16054.054054054053</v>
      </c>
    </row>
    <row r="324" spans="1:10" s="80" customFormat="1" ht="12.75" customHeight="1" x14ac:dyDescent="0.25">
      <c r="A324" s="102"/>
      <c r="D324" s="81"/>
      <c r="E324" s="81"/>
      <c r="F324" s="81"/>
      <c r="G324" s="82"/>
      <c r="H324" s="83">
        <f>G323+H323</f>
        <v>810000</v>
      </c>
      <c r="I324" s="83"/>
      <c r="J324" s="104"/>
    </row>
    <row r="325" spans="1:10" s="80" customFormat="1" ht="12.75" customHeight="1" x14ac:dyDescent="0.25">
      <c r="A325" s="102"/>
      <c r="D325" s="81"/>
      <c r="E325" s="81"/>
      <c r="F325" s="81"/>
      <c r="G325" s="82"/>
      <c r="H325" s="83"/>
      <c r="I325" s="83"/>
      <c r="J325" s="104"/>
    </row>
    <row r="326" spans="1:10" s="80" customFormat="1" ht="12.75" customHeight="1" x14ac:dyDescent="0.25">
      <c r="A326" s="107"/>
      <c r="B326" s="108"/>
      <c r="C326" s="109"/>
      <c r="D326" s="110"/>
      <c r="E326" s="110"/>
      <c r="F326" s="110"/>
      <c r="G326" s="111">
        <f>G323</f>
        <v>729729.7297297297</v>
      </c>
      <c r="H326" s="111">
        <f>H323</f>
        <v>80270.270270270266</v>
      </c>
      <c r="I326" s="112"/>
      <c r="J326" s="113">
        <f>H324</f>
        <v>810000</v>
      </c>
    </row>
    <row r="328" spans="1:10" s="80" customFormat="1" ht="12.75" customHeight="1" x14ac:dyDescent="0.25">
      <c r="A328" s="95" t="s">
        <v>1</v>
      </c>
      <c r="B328" s="96">
        <f>Invoice!E2396</f>
        <v>23030022</v>
      </c>
      <c r="C328" s="97"/>
      <c r="D328" s="98"/>
      <c r="E328" s="98"/>
      <c r="F328" s="98"/>
      <c r="G328" s="99"/>
      <c r="H328" s="100"/>
      <c r="I328" s="100"/>
      <c r="J328" s="101"/>
    </row>
    <row r="329" spans="1:10" s="80" customFormat="1" ht="12.75" customHeight="1" x14ac:dyDescent="0.25">
      <c r="A329" s="102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Invoice!B2404</f>
        <v>5</v>
      </c>
      <c r="C330" s="88" t="str">
        <f>Invoice!E2404</f>
        <v>STAND PEN SPIRAL KENKO STP-300SG</v>
      </c>
      <c r="D330" s="89">
        <f>Invoice!H2404</f>
        <v>49200</v>
      </c>
      <c r="E330" s="81">
        <f>D330*B330</f>
        <v>246000</v>
      </c>
      <c r="F330" s="81"/>
      <c r="G330" s="82">
        <f>E330/1.11</f>
        <v>221621.6216216216</v>
      </c>
      <c r="H330" s="83">
        <f>G330*11%</f>
        <v>24378.378378378377</v>
      </c>
      <c r="I330" s="83">
        <f>G330/B330</f>
        <v>44324.32432432432</v>
      </c>
      <c r="J330" s="104">
        <f>H330/B330</f>
        <v>4875.6756756756749</v>
      </c>
    </row>
    <row r="331" spans="1:10" s="80" customFormat="1" ht="12.75" customHeight="1" x14ac:dyDescent="0.25">
      <c r="A331" s="102"/>
      <c r="D331" s="81"/>
      <c r="E331" s="81">
        <f>(E330*Invoice!I2404)+((E330-(E330*Invoice!I2404))*Invoice!J2404)</f>
        <v>24600</v>
      </c>
      <c r="F331" s="81"/>
      <c r="G331" s="90">
        <f>E331/1.11</f>
        <v>22162.16216216216</v>
      </c>
      <c r="H331" s="91">
        <f>G331*11%</f>
        <v>2437.8378378378375</v>
      </c>
      <c r="I331" s="91">
        <f>G331/B330</f>
        <v>4432.4324324324316</v>
      </c>
      <c r="J331" s="105">
        <f>H331/B330</f>
        <v>487.56756756756749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221400</v>
      </c>
      <c r="F332" s="81"/>
      <c r="G332" s="82">
        <f>G330-G331</f>
        <v>199459.45945945944</v>
      </c>
      <c r="H332" s="82">
        <f>H330-H331</f>
        <v>21940.54054054054</v>
      </c>
      <c r="I332" s="82">
        <f>I330-I331</f>
        <v>39891.891891891886</v>
      </c>
      <c r="J332" s="106">
        <f>J330-J331</f>
        <v>4388.1081081081074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221399.99999999997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Invoice!B2405</f>
        <v>12</v>
      </c>
      <c r="C336" s="88" t="str">
        <f>Invoice!E2405</f>
        <v>GEL PEN KENKO HI-TECH-H 0.28 MM HITAM</v>
      </c>
      <c r="D336" s="89">
        <f>Invoice!H2405</f>
        <v>39000</v>
      </c>
      <c r="E336" s="81">
        <f t="shared" ref="E336:E354" si="25">D336*B336</f>
        <v>468000</v>
      </c>
      <c r="F336" s="81"/>
      <c r="G336" s="82">
        <f t="shared" ref="G336:G354" si="26">E336/1.11</f>
        <v>421621.6216216216</v>
      </c>
      <c r="H336" s="83">
        <f t="shared" ref="H336:H354" si="27">G336*11%</f>
        <v>46378.378378378373</v>
      </c>
      <c r="I336" s="83">
        <f t="shared" ref="I336:I354" si="28">G336/B336</f>
        <v>35135.135135135133</v>
      </c>
      <c r="J336" s="104">
        <f t="shared" ref="J336:J354" si="29">H336/B336</f>
        <v>3864.8648648648646</v>
      </c>
    </row>
    <row r="337" spans="1:10" s="80" customFormat="1" ht="12.75" customHeight="1" x14ac:dyDescent="0.25">
      <c r="A337" s="102"/>
      <c r="D337" s="81"/>
      <c r="E337" s="81">
        <f>(E336*Invoice!I2405)+((E336-(E336*Invoice!I2405))*Invoice!J2405)</f>
        <v>46800</v>
      </c>
      <c r="F337" s="81"/>
      <c r="G337" s="90">
        <f>E337/1.11</f>
        <v>42162.16216216216</v>
      </c>
      <c r="H337" s="91">
        <f>G337*11%</f>
        <v>4637.8378378378375</v>
      </c>
      <c r="I337" s="91">
        <f>G337/B336</f>
        <v>3513.5135135135133</v>
      </c>
      <c r="J337" s="105">
        <f>H337/B336</f>
        <v>386.48648648648646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421200</v>
      </c>
      <c r="F338" s="81"/>
      <c r="G338" s="82">
        <f>G336-G337</f>
        <v>379459.45945945941</v>
      </c>
      <c r="H338" s="82">
        <f>H336-H337</f>
        <v>41740.540540540533</v>
      </c>
      <c r="I338" s="82">
        <f>I336-I337</f>
        <v>31621.62162162162</v>
      </c>
      <c r="J338" s="106">
        <f>J336-J337</f>
        <v>3478.3783783783783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421199.99999999994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Invoice!B2406</f>
        <v>10</v>
      </c>
      <c r="C342" s="88" t="str">
        <f>Invoice!E2406</f>
        <v>CORRECTION FLUID KENKO KE-01</v>
      </c>
      <c r="D342" s="89">
        <f>Invoice!H2406</f>
        <v>54300</v>
      </c>
      <c r="E342" s="81">
        <f t="shared" si="25"/>
        <v>543000</v>
      </c>
      <c r="F342" s="81"/>
      <c r="G342" s="82">
        <f t="shared" si="26"/>
        <v>489189.18918918917</v>
      </c>
      <c r="H342" s="83">
        <f t="shared" si="27"/>
        <v>53810.810810810806</v>
      </c>
      <c r="I342" s="83">
        <f t="shared" si="28"/>
        <v>48918.91891891892</v>
      </c>
      <c r="J342" s="104">
        <f t="shared" si="29"/>
        <v>5381.0810810810808</v>
      </c>
    </row>
    <row r="343" spans="1:10" s="80" customFormat="1" ht="12.75" customHeight="1" x14ac:dyDescent="0.25">
      <c r="A343" s="102"/>
      <c r="D343" s="81"/>
      <c r="E343" s="81">
        <f>(E342*Invoice!I2406)+((E342-(E342*Invoice!I2406))*Invoice!J2406)</f>
        <v>54300</v>
      </c>
      <c r="F343" s="81"/>
      <c r="G343" s="90">
        <f>E343/1.11</f>
        <v>48918.918918918913</v>
      </c>
      <c r="H343" s="91">
        <f>G343*11%</f>
        <v>5381.0810810810808</v>
      </c>
      <c r="I343" s="91">
        <f>G343/B342</f>
        <v>4891.8918918918916</v>
      </c>
      <c r="J343" s="105">
        <f>H343/B342</f>
        <v>538.10810810810813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488700</v>
      </c>
      <c r="F344" s="81"/>
      <c r="G344" s="82">
        <f>G342-G343</f>
        <v>440270.27027027024</v>
      </c>
      <c r="H344" s="82">
        <f>H342-H343</f>
        <v>48429.729729729726</v>
      </c>
      <c r="I344" s="82">
        <f>I342-I343</f>
        <v>44027.027027027027</v>
      </c>
      <c r="J344" s="106">
        <f>J342-J343</f>
        <v>4842.9729729729725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488699.99999999994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Invoice!B2407</f>
        <v>5</v>
      </c>
      <c r="C348" s="88" t="str">
        <f>Invoice!E2407</f>
        <v>PENSIL KENKO 2B-6800 PLATINUM</v>
      </c>
      <c r="D348" s="89">
        <f>Invoice!H2407</f>
        <v>8800</v>
      </c>
      <c r="E348" s="81">
        <f t="shared" si="25"/>
        <v>44000</v>
      </c>
      <c r="F348" s="81"/>
      <c r="G348" s="82">
        <f t="shared" si="26"/>
        <v>39639.639639639638</v>
      </c>
      <c r="H348" s="83">
        <f t="shared" si="27"/>
        <v>4360.3603603603606</v>
      </c>
      <c r="I348" s="83">
        <f t="shared" si="28"/>
        <v>7927.9279279279272</v>
      </c>
      <c r="J348" s="104">
        <f t="shared" si="29"/>
        <v>872.07207207207216</v>
      </c>
    </row>
    <row r="349" spans="1:10" s="80" customFormat="1" ht="12.75" customHeight="1" x14ac:dyDescent="0.25">
      <c r="A349" s="102"/>
      <c r="D349" s="81"/>
      <c r="E349" s="81">
        <f>(E348*Invoice!I2407)+((E348-(E348*Invoice!I2407))*Invoice!J2407)</f>
        <v>4400</v>
      </c>
      <c r="F349" s="81"/>
      <c r="G349" s="90">
        <f>E349/1.11</f>
        <v>3963.9639639639636</v>
      </c>
      <c r="H349" s="91">
        <f>G349*11%</f>
        <v>436.03603603603602</v>
      </c>
      <c r="I349" s="91">
        <f>G349/B348</f>
        <v>792.79279279279274</v>
      </c>
      <c r="J349" s="105">
        <f>H349/B348</f>
        <v>87.207207207207205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39600</v>
      </c>
      <c r="F350" s="81"/>
      <c r="G350" s="82">
        <f>G348-G349</f>
        <v>35675.675675675673</v>
      </c>
      <c r="H350" s="82">
        <f>H348-H349</f>
        <v>3924.3243243243246</v>
      </c>
      <c r="I350" s="82">
        <f>I348-I349</f>
        <v>7135.1351351351341</v>
      </c>
      <c r="J350" s="106">
        <f>J348-J349</f>
        <v>784.86486486486501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39600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5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Invoice!B2408</f>
        <v>5</v>
      </c>
      <c r="C354" s="88" t="str">
        <f>Invoice!E2408</f>
        <v>PUSH PIN KENKO PN-30 WARNA</v>
      </c>
      <c r="D354" s="89">
        <f>Invoice!H2408</f>
        <v>33000</v>
      </c>
      <c r="E354" s="81">
        <f t="shared" si="25"/>
        <v>165000</v>
      </c>
      <c r="F354" s="81"/>
      <c r="G354" s="82">
        <f t="shared" si="26"/>
        <v>148648.64864864864</v>
      </c>
      <c r="H354" s="83">
        <f t="shared" si="27"/>
        <v>16351.35135135135</v>
      </c>
      <c r="I354" s="83">
        <f t="shared" si="28"/>
        <v>29729.729729729726</v>
      </c>
      <c r="J354" s="104">
        <f t="shared" si="29"/>
        <v>3270.27027027027</v>
      </c>
    </row>
    <row r="355" spans="1:10" s="80" customFormat="1" ht="12.75" customHeight="1" x14ac:dyDescent="0.25">
      <c r="A355" s="102"/>
      <c r="D355" s="81"/>
      <c r="E355" s="81">
        <f>(E354*Invoice!I2408)+((E354-(E354*Invoice!I2408))*Invoice!J2408)</f>
        <v>16500</v>
      </c>
      <c r="F355" s="81"/>
      <c r="G355" s="90">
        <f>E355/1.11</f>
        <v>14864.864864864863</v>
      </c>
      <c r="H355" s="91">
        <f>G355*11%</f>
        <v>1635.135135135135</v>
      </c>
      <c r="I355" s="91">
        <f>G355/B354</f>
        <v>2972.9729729729725</v>
      </c>
      <c r="J355" s="105">
        <f>H355/B354</f>
        <v>327.02702702702697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148500</v>
      </c>
      <c r="F356" s="81"/>
      <c r="G356" s="82">
        <f>G354-G355</f>
        <v>133783.78378378379</v>
      </c>
      <c r="H356" s="82">
        <f>H354-H355</f>
        <v>14716.216216216215</v>
      </c>
      <c r="I356" s="82">
        <f>I354-I355</f>
        <v>26756.756756756753</v>
      </c>
      <c r="J356" s="106">
        <f>J354-J355</f>
        <v>2943.2432432432429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148500</v>
      </c>
      <c r="I357" s="83"/>
      <c r="J357" s="104"/>
    </row>
    <row r="358" spans="1:10" s="80" customFormat="1" ht="12.75" customHeight="1" x14ac:dyDescent="0.25">
      <c r="A358" s="102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7"/>
      <c r="B359" s="108"/>
      <c r="C359" s="109"/>
      <c r="D359" s="110"/>
      <c r="E359" s="110"/>
      <c r="F359" s="110"/>
      <c r="G359" s="111">
        <f>G332+G338+G344+G350+G356</f>
        <v>1188648.6486486485</v>
      </c>
      <c r="H359" s="111">
        <f>H332+H338+H344+H350+H356</f>
        <v>130751.35135135133</v>
      </c>
      <c r="I359" s="112"/>
      <c r="J359" s="113">
        <f>H333+H339+H345+H351+H357</f>
        <v>1319399.9999999998</v>
      </c>
    </row>
    <row r="361" spans="1:10" s="80" customFormat="1" ht="12.75" customHeight="1" x14ac:dyDescent="0.25">
      <c r="A361" s="95" t="s">
        <v>1</v>
      </c>
      <c r="B361" s="96">
        <f>Invoice!E2510</f>
        <v>23030023</v>
      </c>
      <c r="C361" s="97"/>
      <c r="D361" s="98"/>
      <c r="E361" s="98"/>
      <c r="F361" s="98"/>
      <c r="G361" s="99"/>
      <c r="H361" s="100"/>
      <c r="I361" s="100"/>
      <c r="J361" s="101"/>
    </row>
    <row r="362" spans="1:10" s="80" customFormat="1" ht="12.75" customHeight="1" x14ac:dyDescent="0.25">
      <c r="A362" s="102">
        <v>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3"/>
    </row>
    <row r="363" spans="1:10" s="80" customFormat="1" ht="12.75" customHeight="1" x14ac:dyDescent="0.25">
      <c r="A363" s="102"/>
      <c r="B363" s="80">
        <f>Invoice!B2518</f>
        <v>60</v>
      </c>
      <c r="C363" s="88" t="str">
        <f>Invoice!E2518</f>
        <v>ISI CUTTER 18 MM KENKO L-150 (BESAR)</v>
      </c>
      <c r="D363" s="89">
        <f>Invoice!H2518</f>
        <v>64800</v>
      </c>
      <c r="E363" s="81">
        <f>D363*B363</f>
        <v>3888000</v>
      </c>
      <c r="F363" s="81"/>
      <c r="G363" s="82">
        <f>E363/1.11</f>
        <v>3502702.7027027025</v>
      </c>
      <c r="H363" s="83">
        <f>G363*11%</f>
        <v>385297.29729729728</v>
      </c>
      <c r="I363" s="83">
        <f>G363/B363</f>
        <v>58378.378378378373</v>
      </c>
      <c r="J363" s="104">
        <f>H363/B363</f>
        <v>6421.6216216216217</v>
      </c>
    </row>
    <row r="364" spans="1:10" s="80" customFormat="1" ht="12.75" customHeight="1" x14ac:dyDescent="0.25">
      <c r="A364" s="102"/>
      <c r="D364" s="81"/>
      <c r="E364" s="81">
        <f>(E363*Invoice!I2518)+((E363-(E363*Invoice!I2518))*Invoice!J2518)</f>
        <v>505440</v>
      </c>
      <c r="F364" s="81"/>
      <c r="G364" s="90">
        <f>E364/1.11</f>
        <v>455351.3513513513</v>
      </c>
      <c r="H364" s="91">
        <f>G364*11%</f>
        <v>50088.648648648646</v>
      </c>
      <c r="I364" s="91">
        <f>G364/B363</f>
        <v>7589.1891891891883</v>
      </c>
      <c r="J364" s="105">
        <f>H364/B363</f>
        <v>834.81081081081072</v>
      </c>
    </row>
    <row r="365" spans="1:10" s="80" customFormat="1" ht="12.75" customHeight="1" x14ac:dyDescent="0.25">
      <c r="A365" s="102"/>
      <c r="D365" s="81" t="s">
        <v>23</v>
      </c>
      <c r="E365" s="81">
        <f>E363-E364</f>
        <v>3382560</v>
      </c>
      <c r="F365" s="81"/>
      <c r="G365" s="82">
        <f>G363-G364</f>
        <v>3047351.351351351</v>
      </c>
      <c r="H365" s="82">
        <f>H363-H364</f>
        <v>335208.64864864864</v>
      </c>
      <c r="I365" s="82">
        <f>I363-I364</f>
        <v>50789.189189189186</v>
      </c>
      <c r="J365" s="106">
        <f>J363-J364</f>
        <v>5586.8108108108108</v>
      </c>
    </row>
    <row r="366" spans="1:10" s="80" customFormat="1" ht="12.75" customHeight="1" x14ac:dyDescent="0.25">
      <c r="A366" s="102"/>
      <c r="D366" s="81"/>
      <c r="E366" s="81"/>
      <c r="F366" s="81"/>
      <c r="G366" s="82"/>
      <c r="H366" s="83">
        <f>G365+H365</f>
        <v>3382559.9999999995</v>
      </c>
      <c r="I366" s="83"/>
      <c r="J366" s="104"/>
    </row>
    <row r="367" spans="1:10" s="80" customFormat="1" ht="12.75" customHeight="1" x14ac:dyDescent="0.25">
      <c r="A367" s="102"/>
      <c r="C367" s="88"/>
      <c r="D367" s="89"/>
      <c r="E367" s="81"/>
      <c r="F367" s="81"/>
      <c r="G367" s="82"/>
      <c r="H367" s="83"/>
      <c r="I367" s="83"/>
      <c r="J367" s="104"/>
    </row>
    <row r="368" spans="1:10" s="80" customFormat="1" ht="12.75" customHeight="1" x14ac:dyDescent="0.25">
      <c r="A368" s="107"/>
      <c r="B368" s="108"/>
      <c r="C368" s="109"/>
      <c r="D368" s="110"/>
      <c r="E368" s="110"/>
      <c r="F368" s="110"/>
      <c r="G368" s="111">
        <f>G365</f>
        <v>3047351.351351351</v>
      </c>
      <c r="H368" s="111">
        <f>H365</f>
        <v>335208.64864864864</v>
      </c>
      <c r="I368" s="112"/>
      <c r="J368" s="113">
        <f>H366</f>
        <v>3382559.9999999995</v>
      </c>
    </row>
    <row r="370" spans="1:10" s="80" customFormat="1" ht="12.75" customHeight="1" x14ac:dyDescent="0.25">
      <c r="A370" s="95" t="s">
        <v>1</v>
      </c>
      <c r="B370" s="96">
        <f>Invoice!E2624</f>
        <v>23030024</v>
      </c>
      <c r="C370" s="97"/>
      <c r="D370" s="98"/>
      <c r="E370" s="98"/>
      <c r="F370" s="98"/>
      <c r="G370" s="99"/>
      <c r="H370" s="100"/>
      <c r="I370" s="100"/>
      <c r="J370" s="101"/>
    </row>
    <row r="371" spans="1:10" s="80" customFormat="1" ht="12.75" customHeight="1" x14ac:dyDescent="0.25">
      <c r="A371" s="102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B372" s="80">
        <f>Invoice!B2632</f>
        <v>96</v>
      </c>
      <c r="C372" s="88" t="str">
        <f>Invoice!E2632</f>
        <v>PUNCH KENKO NO. 30XL</v>
      </c>
      <c r="D372" s="89">
        <f>Invoice!H2632</f>
        <v>15000</v>
      </c>
      <c r="E372" s="81">
        <f>D372*B372</f>
        <v>1440000</v>
      </c>
      <c r="F372" s="81"/>
      <c r="G372" s="82">
        <f>E372/1.11</f>
        <v>1297297.2972972973</v>
      </c>
      <c r="H372" s="83">
        <f>G372*11%</f>
        <v>142702.70270270269</v>
      </c>
      <c r="I372" s="83">
        <f>G372/B372</f>
        <v>13513.513513513513</v>
      </c>
      <c r="J372" s="104">
        <f>H372/B372</f>
        <v>1486.4864864864865</v>
      </c>
    </row>
    <row r="373" spans="1:10" s="80" customFormat="1" ht="12.75" customHeight="1" x14ac:dyDescent="0.25">
      <c r="D373" s="81"/>
      <c r="E373" s="81">
        <f>(E372*Invoice!I2632)+((E372-(E372*Invoice!I2632))*Invoice!J2632)</f>
        <v>194400</v>
      </c>
      <c r="F373" s="81"/>
      <c r="G373" s="90">
        <f>E373/1.11</f>
        <v>175135.13513513512</v>
      </c>
      <c r="H373" s="91">
        <f>G373*11%</f>
        <v>19264.864864864863</v>
      </c>
      <c r="I373" s="91">
        <f>G373/B372</f>
        <v>1824.3243243243242</v>
      </c>
      <c r="J373" s="105">
        <f>H373/B372</f>
        <v>200.67567567567565</v>
      </c>
    </row>
    <row r="374" spans="1:10" s="80" customFormat="1" ht="12.75" customHeight="1" x14ac:dyDescent="0.25">
      <c r="D374" s="81" t="s">
        <v>23</v>
      </c>
      <c r="E374" s="81">
        <f>E372-E373</f>
        <v>1245600</v>
      </c>
      <c r="F374" s="81"/>
      <c r="G374" s="82">
        <f>G372-G373</f>
        <v>1122162.1621621621</v>
      </c>
      <c r="H374" s="82">
        <f>H372-H373</f>
        <v>123437.83783783783</v>
      </c>
      <c r="I374" s="82">
        <f>I372-I373</f>
        <v>11689.18918918919</v>
      </c>
      <c r="J374" s="106">
        <f>J372-J373</f>
        <v>1285.8108108108108</v>
      </c>
    </row>
    <row r="375" spans="1:10" s="80" customFormat="1" ht="12.75" customHeight="1" x14ac:dyDescent="0.25">
      <c r="D375" s="81"/>
      <c r="E375" s="81"/>
      <c r="F375" s="81"/>
      <c r="G375" s="82"/>
      <c r="H375" s="83">
        <f>G374+H374</f>
        <v>1245600</v>
      </c>
      <c r="I375" s="83"/>
      <c r="J375" s="104"/>
    </row>
    <row r="376" spans="1:10" s="80" customFormat="1" ht="12.75" customHeight="1" x14ac:dyDescent="0.25">
      <c r="A376" s="102"/>
      <c r="C376" s="88"/>
      <c r="D376" s="89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7"/>
      <c r="B377" s="108"/>
      <c r="C377" s="109"/>
      <c r="D377" s="110"/>
      <c r="E377" s="110"/>
      <c r="F377" s="110"/>
      <c r="G377" s="111">
        <f>G374</f>
        <v>1122162.1621621621</v>
      </c>
      <c r="H377" s="111">
        <f>H374</f>
        <v>123437.83783783783</v>
      </c>
      <c r="I377" s="112"/>
      <c r="J377" s="113">
        <f>H375</f>
        <v>1245600</v>
      </c>
    </row>
    <row r="379" spans="1:10" s="80" customFormat="1" ht="12.75" customHeight="1" x14ac:dyDescent="0.25">
      <c r="A379" s="95" t="s">
        <v>1</v>
      </c>
      <c r="B379" s="96">
        <f>Invoice!E2738</f>
        <v>23030025</v>
      </c>
      <c r="C379" s="97"/>
      <c r="D379" s="98"/>
      <c r="E379" s="98"/>
      <c r="F379" s="98"/>
      <c r="G379" s="99"/>
      <c r="H379" s="100"/>
      <c r="I379" s="100"/>
      <c r="J379" s="101"/>
    </row>
    <row r="380" spans="1:10" s="80" customFormat="1" ht="12.75" customHeight="1" x14ac:dyDescent="0.25">
      <c r="A380" s="102">
        <v>1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3"/>
    </row>
    <row r="381" spans="1:10" s="80" customFormat="1" ht="12.75" customHeight="1" x14ac:dyDescent="0.25">
      <c r="A381" s="102"/>
      <c r="B381" s="80">
        <f>Invoice!B2746</f>
        <v>60</v>
      </c>
      <c r="C381" s="88" t="str">
        <f>Invoice!E2746</f>
        <v>ISI CUTTER 18 MM KENKO L-150 (BESAR)</v>
      </c>
      <c r="D381" s="89">
        <f>Invoice!H2746</f>
        <v>64800</v>
      </c>
      <c r="E381" s="81">
        <f>D381*B381</f>
        <v>3888000</v>
      </c>
      <c r="F381" s="81"/>
      <c r="G381" s="82">
        <f>E381/1.11</f>
        <v>3502702.7027027025</v>
      </c>
      <c r="H381" s="83">
        <f>G381*11%</f>
        <v>385297.29729729728</v>
      </c>
      <c r="I381" s="83">
        <f>G381/B381</f>
        <v>58378.378378378373</v>
      </c>
      <c r="J381" s="104">
        <f>H381/B381</f>
        <v>6421.6216216216217</v>
      </c>
    </row>
    <row r="382" spans="1:10" s="80" customFormat="1" ht="12.75" customHeight="1" x14ac:dyDescent="0.25">
      <c r="A382" s="102"/>
      <c r="D382" s="81"/>
      <c r="E382" s="81">
        <f>(E381*Invoice!I2746)+((E381-(E381*Invoice!I2746))*Invoice!J2746)</f>
        <v>486000</v>
      </c>
      <c r="F382" s="81"/>
      <c r="G382" s="90">
        <f>E382/1.11</f>
        <v>437837.83783783781</v>
      </c>
      <c r="H382" s="91">
        <f>G382*11%</f>
        <v>48162.16216216216</v>
      </c>
      <c r="I382" s="91">
        <f>G382/B381</f>
        <v>7297.2972972972966</v>
      </c>
      <c r="J382" s="105">
        <f>H382/B381</f>
        <v>802.70270270270271</v>
      </c>
    </row>
    <row r="383" spans="1:10" s="80" customFormat="1" ht="12.75" customHeight="1" x14ac:dyDescent="0.25">
      <c r="A383" s="102"/>
      <c r="D383" s="81" t="s">
        <v>23</v>
      </c>
      <c r="E383" s="81">
        <f>E381-E382</f>
        <v>3402000</v>
      </c>
      <c r="F383" s="81"/>
      <c r="G383" s="82">
        <f>G381-G382</f>
        <v>3064864.8648648649</v>
      </c>
      <c r="H383" s="82">
        <f>H381-H382</f>
        <v>337135.13513513515</v>
      </c>
      <c r="I383" s="82">
        <f>I381-I382</f>
        <v>51081.08108108108</v>
      </c>
      <c r="J383" s="106">
        <f>J381-J382</f>
        <v>5618.9189189189192</v>
      </c>
    </row>
    <row r="384" spans="1:10" s="80" customFormat="1" ht="12.75" customHeight="1" x14ac:dyDescent="0.25">
      <c r="A384" s="102"/>
      <c r="D384" s="81"/>
      <c r="E384" s="81"/>
      <c r="F384" s="81"/>
      <c r="G384" s="82"/>
      <c r="H384" s="83">
        <f>G383+H383</f>
        <v>3402000</v>
      </c>
      <c r="I384" s="83"/>
      <c r="J384" s="104"/>
    </row>
    <row r="385" spans="1:10" s="80" customFormat="1" ht="12.75" customHeight="1" x14ac:dyDescent="0.25">
      <c r="A385" s="102"/>
      <c r="C385" s="88"/>
      <c r="D385" s="89"/>
      <c r="E385" s="81"/>
      <c r="F385" s="81"/>
      <c r="G385" s="82"/>
      <c r="H385" s="83"/>
      <c r="I385" s="83"/>
      <c r="J385" s="104"/>
    </row>
    <row r="386" spans="1:10" s="80" customFormat="1" ht="12.75" customHeight="1" x14ac:dyDescent="0.25">
      <c r="A386" s="107"/>
      <c r="B386" s="108"/>
      <c r="C386" s="109"/>
      <c r="D386" s="110"/>
      <c r="E386" s="110"/>
      <c r="F386" s="110"/>
      <c r="G386" s="111">
        <f>G383</f>
        <v>3064864.8648648649</v>
      </c>
      <c r="H386" s="111">
        <f>H383</f>
        <v>337135.13513513515</v>
      </c>
      <c r="I386" s="112"/>
      <c r="J386" s="113">
        <f>H384</f>
        <v>3402000</v>
      </c>
    </row>
    <row r="388" spans="1:10" s="80" customFormat="1" ht="12.75" customHeight="1" x14ac:dyDescent="0.25">
      <c r="A388" s="95" t="s">
        <v>1</v>
      </c>
      <c r="B388" s="96">
        <f>Invoice!E2852</f>
        <v>23030026</v>
      </c>
      <c r="C388" s="97"/>
      <c r="D388" s="98"/>
      <c r="E388" s="98"/>
      <c r="F388" s="98"/>
      <c r="G388" s="99"/>
      <c r="H388" s="100"/>
      <c r="I388" s="100"/>
      <c r="J388" s="101"/>
    </row>
    <row r="389" spans="1:10" s="80" customFormat="1" ht="12.75" customHeight="1" x14ac:dyDescent="0.25">
      <c r="A389" s="102">
        <v>1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Invoice!B2860</f>
        <v>5</v>
      </c>
      <c r="C390" s="88" t="str">
        <f>Invoice!E2860</f>
        <v>CUTTER 18 MM JOYKO L-500 + ISI (BESAR)</v>
      </c>
      <c r="D390" s="89">
        <f>Invoice!H2860</f>
        <v>162000</v>
      </c>
      <c r="E390" s="81">
        <f>D390*B390</f>
        <v>810000</v>
      </c>
      <c r="F390" s="81"/>
      <c r="G390" s="82">
        <f>E390/1.11</f>
        <v>729729.7297297297</v>
      </c>
      <c r="H390" s="83">
        <f>G390*11%</f>
        <v>80270.270270270266</v>
      </c>
      <c r="I390" s="83">
        <f>G390/B390</f>
        <v>145945.94594594595</v>
      </c>
      <c r="J390" s="104">
        <f>H390/B390</f>
        <v>16054.054054054053</v>
      </c>
    </row>
    <row r="391" spans="1:10" s="80" customFormat="1" ht="12.75" customHeight="1" x14ac:dyDescent="0.25">
      <c r="A391" s="102"/>
      <c r="D391" s="81"/>
      <c r="E391" s="81">
        <f>(E390*Invoice!I2860)+((E390-(E390*Invoice!I2860))*Invoice!J2860)</f>
        <v>81000</v>
      </c>
      <c r="F391" s="81"/>
      <c r="G391" s="90">
        <f>E391/1.11</f>
        <v>72972.972972972973</v>
      </c>
      <c r="H391" s="91">
        <f>G391*11%</f>
        <v>8027.0270270270275</v>
      </c>
      <c r="I391" s="91">
        <f>G391/B390</f>
        <v>14594.594594594595</v>
      </c>
      <c r="J391" s="105">
        <f>H391/B390</f>
        <v>1605.4054054054054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729000</v>
      </c>
      <c r="F392" s="81"/>
      <c r="G392" s="82">
        <f>G390-G391</f>
        <v>656756.75675675669</v>
      </c>
      <c r="H392" s="82">
        <f>H390-H391</f>
        <v>72243.24324324324</v>
      </c>
      <c r="I392" s="82">
        <f>I390-I391</f>
        <v>131351.35135135136</v>
      </c>
      <c r="J392" s="106">
        <f>J390-J391</f>
        <v>14448.648648648648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728999.99999999988</v>
      </c>
      <c r="I393" s="83"/>
      <c r="J393" s="104"/>
    </row>
    <row r="394" spans="1:10" s="80" customFormat="1" ht="12.75" customHeight="1" x14ac:dyDescent="0.25">
      <c r="A394" s="102"/>
      <c r="B394" s="79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2">
        <v>2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3"/>
    </row>
    <row r="396" spans="1:10" s="80" customFormat="1" ht="12.75" customHeight="1" x14ac:dyDescent="0.25">
      <c r="A396" s="102"/>
      <c r="B396" s="80">
        <f>Invoice!B2861</f>
        <v>2</v>
      </c>
      <c r="C396" s="88" t="str">
        <f>Invoice!E2861</f>
        <v>BINDER CLIP KENKO NO. 200</v>
      </c>
      <c r="D396" s="89">
        <f>Invoice!H2861</f>
        <v>120000</v>
      </c>
      <c r="E396" s="81">
        <f t="shared" ref="E396:E414" si="30">D396*B396</f>
        <v>240000</v>
      </c>
      <c r="F396" s="81"/>
      <c r="G396" s="82">
        <f t="shared" ref="G396:G414" si="31">E396/1.11</f>
        <v>216216.21621621618</v>
      </c>
      <c r="H396" s="83">
        <f t="shared" ref="H396:H414" si="32">G396*11%</f>
        <v>23783.78378378378</v>
      </c>
      <c r="I396" s="83">
        <f t="shared" ref="I396:I414" si="33">G396/B396</f>
        <v>108108.10810810809</v>
      </c>
      <c r="J396" s="104">
        <f t="shared" ref="J396:J414" si="34">H396/B396</f>
        <v>11891.89189189189</v>
      </c>
    </row>
    <row r="397" spans="1:10" s="80" customFormat="1" ht="12.75" customHeight="1" x14ac:dyDescent="0.25">
      <c r="A397" s="102"/>
      <c r="D397" s="81"/>
      <c r="E397" s="81">
        <f>(E396*Invoice!I2861)+((E396-(E396*Invoice!I2861))*Invoice!J2861)</f>
        <v>24000</v>
      </c>
      <c r="F397" s="81"/>
      <c r="G397" s="90">
        <f>E397/1.11</f>
        <v>21621.62162162162</v>
      </c>
      <c r="H397" s="91">
        <f>G397*11%</f>
        <v>2378.3783783783783</v>
      </c>
      <c r="I397" s="91">
        <f>G397/B396</f>
        <v>10810.81081081081</v>
      </c>
      <c r="J397" s="105">
        <f>H397/B396</f>
        <v>1189.1891891891892</v>
      </c>
    </row>
    <row r="398" spans="1:10" s="80" customFormat="1" ht="12.75" customHeight="1" x14ac:dyDescent="0.25">
      <c r="A398" s="102"/>
      <c r="D398" s="81" t="s">
        <v>23</v>
      </c>
      <c r="E398" s="81">
        <f>E396-E397</f>
        <v>216000</v>
      </c>
      <c r="F398" s="81"/>
      <c r="G398" s="82">
        <f>G396-G397</f>
        <v>194594.59459459456</v>
      </c>
      <c r="H398" s="82">
        <f>H396-H397</f>
        <v>21405.4054054054</v>
      </c>
      <c r="I398" s="82">
        <f>I396-I397</f>
        <v>97297.297297297278</v>
      </c>
      <c r="J398" s="106">
        <f>J396-J397</f>
        <v>10702.7027027027</v>
      </c>
    </row>
    <row r="399" spans="1:10" s="80" customFormat="1" ht="12.75" customHeight="1" x14ac:dyDescent="0.25">
      <c r="A399" s="102"/>
      <c r="D399" s="81"/>
      <c r="E399" s="81"/>
      <c r="F399" s="81"/>
      <c r="G399" s="82"/>
      <c r="H399" s="83">
        <f>G398+H398</f>
        <v>215999.99999999994</v>
      </c>
      <c r="I399" s="83"/>
      <c r="J399" s="104"/>
    </row>
    <row r="400" spans="1:10" s="80" customFormat="1" ht="12.75" customHeight="1" x14ac:dyDescent="0.25">
      <c r="A400" s="102"/>
      <c r="B400" s="79"/>
      <c r="D400" s="81"/>
      <c r="E400" s="81"/>
      <c r="F400" s="81"/>
      <c r="G400" s="82"/>
      <c r="H400" s="83"/>
      <c r="I400" s="83"/>
      <c r="J400" s="104"/>
    </row>
    <row r="401" spans="1:10" s="80" customFormat="1" ht="12.75" customHeight="1" x14ac:dyDescent="0.25">
      <c r="A401" s="102">
        <v>3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3"/>
    </row>
    <row r="402" spans="1:10" s="80" customFormat="1" ht="12.75" customHeight="1" x14ac:dyDescent="0.25">
      <c r="A402" s="102"/>
      <c r="B402" s="80">
        <f>Invoice!B2862</f>
        <v>18</v>
      </c>
      <c r="C402" s="88" t="str">
        <f>Invoice!E2862</f>
        <v>BINDER CLIP KENKO NO. 260</v>
      </c>
      <c r="D402" s="89">
        <f>Invoice!H2862</f>
        <v>15000</v>
      </c>
      <c r="E402" s="81">
        <f t="shared" si="30"/>
        <v>270000</v>
      </c>
      <c r="F402" s="81"/>
      <c r="G402" s="82">
        <f t="shared" si="31"/>
        <v>243243.24324324323</v>
      </c>
      <c r="H402" s="83">
        <f t="shared" si="32"/>
        <v>26756.756756756757</v>
      </c>
      <c r="I402" s="83">
        <f t="shared" si="33"/>
        <v>13513.513513513513</v>
      </c>
      <c r="J402" s="104">
        <f t="shared" si="34"/>
        <v>1486.4864864864865</v>
      </c>
    </row>
    <row r="403" spans="1:10" s="80" customFormat="1" ht="12.75" customHeight="1" x14ac:dyDescent="0.25">
      <c r="A403" s="102"/>
      <c r="D403" s="81"/>
      <c r="E403" s="81">
        <f>(E402*Invoice!I2862)+((E402-(E402*Invoice!I2862))*Invoice!J2862)</f>
        <v>27000</v>
      </c>
      <c r="F403" s="81"/>
      <c r="G403" s="90">
        <f>E403/1.11</f>
        <v>24324.324324324323</v>
      </c>
      <c r="H403" s="91">
        <f>G403*11%</f>
        <v>2675.6756756756754</v>
      </c>
      <c r="I403" s="91">
        <f>G403/B402</f>
        <v>1351.3513513513512</v>
      </c>
      <c r="J403" s="105">
        <f>H403/B402</f>
        <v>148.64864864864865</v>
      </c>
    </row>
    <row r="404" spans="1:10" s="80" customFormat="1" ht="12.75" customHeight="1" x14ac:dyDescent="0.25">
      <c r="A404" s="102"/>
      <c r="D404" s="81" t="s">
        <v>23</v>
      </c>
      <c r="E404" s="81">
        <f>E402-E403</f>
        <v>243000</v>
      </c>
      <c r="F404" s="81"/>
      <c r="G404" s="82">
        <f>G402-G403</f>
        <v>218918.91891891891</v>
      </c>
      <c r="H404" s="82">
        <f>H402-H403</f>
        <v>24081.08108108108</v>
      </c>
      <c r="I404" s="82">
        <f>I402-I403</f>
        <v>12162.162162162162</v>
      </c>
      <c r="J404" s="106">
        <f>J402-J403</f>
        <v>1337.8378378378379</v>
      </c>
    </row>
    <row r="405" spans="1:10" s="80" customFormat="1" ht="12.75" customHeight="1" x14ac:dyDescent="0.25">
      <c r="A405" s="102"/>
      <c r="D405" s="81"/>
      <c r="E405" s="81"/>
      <c r="F405" s="81"/>
      <c r="G405" s="82"/>
      <c r="H405" s="83">
        <f>G404+H404</f>
        <v>243000</v>
      </c>
      <c r="I405" s="83"/>
      <c r="J405" s="104"/>
    </row>
    <row r="406" spans="1:10" s="80" customFormat="1" ht="12.75" customHeight="1" x14ac:dyDescent="0.25">
      <c r="A406" s="102"/>
      <c r="B406" s="79"/>
      <c r="D406" s="81"/>
      <c r="E406" s="81"/>
      <c r="F406" s="81"/>
      <c r="G406" s="82"/>
      <c r="H406" s="83"/>
      <c r="I406" s="83"/>
      <c r="J406" s="104"/>
    </row>
    <row r="407" spans="1:10" s="80" customFormat="1" ht="12.75" customHeight="1" x14ac:dyDescent="0.25">
      <c r="A407" s="102">
        <v>4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3"/>
    </row>
    <row r="408" spans="1:10" s="80" customFormat="1" ht="12.75" customHeight="1" x14ac:dyDescent="0.25">
      <c r="A408" s="102"/>
      <c r="B408" s="80">
        <f>Invoice!B2863</f>
        <v>8</v>
      </c>
      <c r="C408" s="88" t="str">
        <f>Invoice!E2863</f>
        <v>GEL PEN TIZO 1.0 MM TG-340 HITAM</v>
      </c>
      <c r="D408" s="89">
        <f>Invoice!H2863</f>
        <v>35000</v>
      </c>
      <c r="E408" s="81">
        <f t="shared" si="30"/>
        <v>280000</v>
      </c>
      <c r="F408" s="81"/>
      <c r="G408" s="82">
        <f t="shared" si="31"/>
        <v>252252.25225225222</v>
      </c>
      <c r="H408" s="83">
        <f t="shared" si="32"/>
        <v>27747.747747747744</v>
      </c>
      <c r="I408" s="83">
        <f t="shared" si="33"/>
        <v>31531.531531531527</v>
      </c>
      <c r="J408" s="104">
        <f t="shared" si="34"/>
        <v>3468.468468468468</v>
      </c>
    </row>
    <row r="409" spans="1:10" s="80" customFormat="1" ht="12.75" customHeight="1" x14ac:dyDescent="0.25">
      <c r="A409" s="102"/>
      <c r="D409" s="81"/>
      <c r="E409" s="81">
        <f>(E408*Invoice!I2863)+((E408-(E408*Invoice!I2863))*Invoice!J2863)</f>
        <v>0</v>
      </c>
      <c r="F409" s="81"/>
      <c r="G409" s="90">
        <f>E409/1.11</f>
        <v>0</v>
      </c>
      <c r="H409" s="91">
        <f>G409*11%</f>
        <v>0</v>
      </c>
      <c r="I409" s="91">
        <f>G409/B408</f>
        <v>0</v>
      </c>
      <c r="J409" s="105">
        <f>H409/B408</f>
        <v>0</v>
      </c>
    </row>
    <row r="410" spans="1:10" s="80" customFormat="1" ht="12.75" customHeight="1" x14ac:dyDescent="0.25">
      <c r="A410" s="102"/>
      <c r="D410" s="81" t="s">
        <v>23</v>
      </c>
      <c r="E410" s="81">
        <f>E408-E409</f>
        <v>280000</v>
      </c>
      <c r="F410" s="81"/>
      <c r="G410" s="82">
        <f>G408-G409</f>
        <v>252252.25225225222</v>
      </c>
      <c r="H410" s="82">
        <f>H408-H409</f>
        <v>27747.747747747744</v>
      </c>
      <c r="I410" s="82">
        <f>I408-I409</f>
        <v>31531.531531531527</v>
      </c>
      <c r="J410" s="106">
        <f>J408-J409</f>
        <v>3468.468468468468</v>
      </c>
    </row>
    <row r="411" spans="1:10" s="80" customFormat="1" ht="12.75" customHeight="1" x14ac:dyDescent="0.25">
      <c r="A411" s="102"/>
      <c r="D411" s="81"/>
      <c r="E411" s="81"/>
      <c r="F411" s="81"/>
      <c r="G411" s="82"/>
      <c r="H411" s="83">
        <f>G410+H410</f>
        <v>279999.99999999994</v>
      </c>
      <c r="I411" s="83"/>
      <c r="J411" s="104"/>
    </row>
    <row r="412" spans="1:10" s="80" customFormat="1" ht="12.75" customHeight="1" x14ac:dyDescent="0.25">
      <c r="A412" s="102"/>
      <c r="B412" s="79"/>
      <c r="D412" s="81"/>
      <c r="E412" s="81"/>
      <c r="F412" s="81"/>
      <c r="G412" s="82"/>
      <c r="H412" s="83"/>
      <c r="I412" s="83"/>
      <c r="J412" s="104"/>
    </row>
    <row r="413" spans="1:10" s="80" customFormat="1" ht="12.75" customHeight="1" x14ac:dyDescent="0.25">
      <c r="A413" s="102">
        <v>5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3"/>
    </row>
    <row r="414" spans="1:10" s="80" customFormat="1" ht="12.75" customHeight="1" x14ac:dyDescent="0.25">
      <c r="A414" s="102"/>
      <c r="B414" s="80">
        <f>Invoice!B2864</f>
        <v>8</v>
      </c>
      <c r="C414" s="88" t="str">
        <f>Invoice!E2864</f>
        <v>GEL PEN TIZO 1.0 MM TG-340BI BIRU</v>
      </c>
      <c r="D414" s="89">
        <f>Invoice!H2864</f>
        <v>35000</v>
      </c>
      <c r="E414" s="81">
        <f t="shared" si="30"/>
        <v>280000</v>
      </c>
      <c r="F414" s="81"/>
      <c r="G414" s="82">
        <f t="shared" si="31"/>
        <v>252252.25225225222</v>
      </c>
      <c r="H414" s="83">
        <f t="shared" si="32"/>
        <v>27747.747747747744</v>
      </c>
      <c r="I414" s="83">
        <f t="shared" si="33"/>
        <v>31531.531531531527</v>
      </c>
      <c r="J414" s="104">
        <f t="shared" si="34"/>
        <v>3468.468468468468</v>
      </c>
    </row>
    <row r="415" spans="1:10" s="80" customFormat="1" ht="12.75" customHeight="1" x14ac:dyDescent="0.25">
      <c r="A415" s="102"/>
      <c r="D415" s="81"/>
      <c r="E415" s="81">
        <f>(E414*Invoice!I2864)+((E414-(E414*Invoice!I2864))*Invoice!J2864)</f>
        <v>0</v>
      </c>
      <c r="F415" s="81"/>
      <c r="G415" s="90">
        <f>E415/1.11</f>
        <v>0</v>
      </c>
      <c r="H415" s="91">
        <f>G415*11%</f>
        <v>0</v>
      </c>
      <c r="I415" s="91">
        <f>G415/B414</f>
        <v>0</v>
      </c>
      <c r="J415" s="105">
        <f>H415/B414</f>
        <v>0</v>
      </c>
    </row>
    <row r="416" spans="1:10" s="80" customFormat="1" ht="12.75" customHeight="1" x14ac:dyDescent="0.25">
      <c r="A416" s="102"/>
      <c r="D416" s="81" t="s">
        <v>23</v>
      </c>
      <c r="E416" s="81">
        <f>E414-E415</f>
        <v>280000</v>
      </c>
      <c r="F416" s="81"/>
      <c r="G416" s="82">
        <f>G414-G415</f>
        <v>252252.25225225222</v>
      </c>
      <c r="H416" s="82">
        <f>H414-H415</f>
        <v>27747.747747747744</v>
      </c>
      <c r="I416" s="82">
        <f>I414-I415</f>
        <v>31531.531531531527</v>
      </c>
      <c r="J416" s="106">
        <f>J414-J415</f>
        <v>3468.468468468468</v>
      </c>
    </row>
    <row r="417" spans="1:10" s="80" customFormat="1" ht="12.75" customHeight="1" x14ac:dyDescent="0.25">
      <c r="A417" s="102"/>
      <c r="D417" s="81"/>
      <c r="E417" s="81"/>
      <c r="F417" s="81"/>
      <c r="G417" s="82"/>
      <c r="H417" s="83">
        <f>G416+H416</f>
        <v>279999.99999999994</v>
      </c>
      <c r="I417" s="83"/>
      <c r="J417" s="104"/>
    </row>
    <row r="418" spans="1:10" s="80" customFormat="1" ht="12.75" customHeight="1" x14ac:dyDescent="0.25">
      <c r="A418" s="102"/>
      <c r="C418" s="88"/>
      <c r="D418" s="89"/>
      <c r="E418" s="81"/>
      <c r="F418" s="81"/>
      <c r="G418" s="82"/>
      <c r="H418" s="83"/>
      <c r="I418" s="83"/>
      <c r="J418" s="104"/>
    </row>
    <row r="419" spans="1:10" s="80" customFormat="1" ht="12.75" customHeight="1" x14ac:dyDescent="0.25">
      <c r="A419" s="107"/>
      <c r="B419" s="108"/>
      <c r="C419" s="109"/>
      <c r="D419" s="110"/>
      <c r="E419" s="110"/>
      <c r="F419" s="110"/>
      <c r="G419" s="111">
        <f>G392+G398+G404+G410+G416</f>
        <v>1574774.7747747747</v>
      </c>
      <c r="H419" s="111">
        <f>H392+H398+H404+H410+H416</f>
        <v>173225.22522522521</v>
      </c>
      <c r="I419" s="112"/>
      <c r="J419" s="305">
        <f>H393+H399+H405+H411+H417</f>
        <v>1747999.9999999998</v>
      </c>
    </row>
    <row r="421" spans="1:10" s="80" customFormat="1" ht="12.75" customHeight="1" x14ac:dyDescent="0.25">
      <c r="A421" s="95" t="s">
        <v>1</v>
      </c>
      <c r="B421" s="96">
        <f>Invoice!E2966</f>
        <v>23030027</v>
      </c>
      <c r="C421" s="97"/>
      <c r="D421" s="98"/>
      <c r="E421" s="98"/>
      <c r="F421" s="98"/>
      <c r="G421" s="99"/>
      <c r="H421" s="100"/>
      <c r="I421" s="100"/>
      <c r="J421" s="101"/>
    </row>
    <row r="422" spans="1:10" s="80" customFormat="1" ht="12.75" customHeight="1" x14ac:dyDescent="0.25">
      <c r="A422" s="102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Invoice!B2974</f>
        <v>36</v>
      </c>
      <c r="C423" s="88" t="str">
        <f>Invoice!E2974</f>
        <v>BALLPEN KENKO NK-7 / 7B HITAM</v>
      </c>
      <c r="D423" s="89">
        <f>Invoice!H2974</f>
        <v>12000</v>
      </c>
      <c r="E423" s="81">
        <f>D423*B423</f>
        <v>432000</v>
      </c>
      <c r="F423" s="81"/>
      <c r="G423" s="82">
        <f>E423/1.11</f>
        <v>389189.18918918917</v>
      </c>
      <c r="H423" s="83">
        <f>G423*11%</f>
        <v>42810.810810810806</v>
      </c>
      <c r="I423" s="83">
        <f>G423/B423</f>
        <v>10810.81081081081</v>
      </c>
      <c r="J423" s="104">
        <f>H423/B423</f>
        <v>1189.1891891891892</v>
      </c>
    </row>
    <row r="424" spans="1:10" s="80" customFormat="1" ht="12.75" customHeight="1" x14ac:dyDescent="0.25">
      <c r="A424" s="102"/>
      <c r="D424" s="81"/>
      <c r="E424" s="81">
        <f>(E423*Invoice!I2974)+((E423-(E423*Invoice!I2974))*Invoice!J2974)</f>
        <v>43200</v>
      </c>
      <c r="F424" s="81"/>
      <c r="G424" s="90">
        <f>E424/1.11</f>
        <v>38918.918918918913</v>
      </c>
      <c r="H424" s="91">
        <f>G424*11%</f>
        <v>4281.0810810810808</v>
      </c>
      <c r="I424" s="91">
        <f>G424/B423</f>
        <v>1081.0810810810808</v>
      </c>
      <c r="J424" s="105">
        <f>H424/B423</f>
        <v>118.91891891891891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388800</v>
      </c>
      <c r="F425" s="81"/>
      <c r="G425" s="82">
        <f>G423-G424</f>
        <v>350270.27027027024</v>
      </c>
      <c r="H425" s="82">
        <f>H423-H424</f>
        <v>38529.729729729726</v>
      </c>
      <c r="I425" s="82">
        <f>I423-I424</f>
        <v>9729.72972972973</v>
      </c>
      <c r="J425" s="106">
        <f>J423-J424</f>
        <v>1070.2702702702702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388799.99999999994</v>
      </c>
      <c r="I426" s="83"/>
      <c r="J426" s="104"/>
    </row>
    <row r="427" spans="1:10" s="80" customFormat="1" ht="12.75" customHeight="1" x14ac:dyDescent="0.25">
      <c r="A427" s="102"/>
      <c r="C427" s="88"/>
      <c r="D427" s="89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7"/>
      <c r="B428" s="108"/>
      <c r="C428" s="109"/>
      <c r="D428" s="110"/>
      <c r="E428" s="110"/>
      <c r="F428" s="110"/>
      <c r="G428" s="111">
        <f>G425</f>
        <v>350270.27027027024</v>
      </c>
      <c r="H428" s="111">
        <f>H425</f>
        <v>38529.729729729726</v>
      </c>
      <c r="I428" s="112"/>
      <c r="J428" s="113">
        <f>H426</f>
        <v>388799.99999999994</v>
      </c>
    </row>
    <row r="430" spans="1:10" s="80" customFormat="1" ht="12.75" customHeight="1" x14ac:dyDescent="0.25">
      <c r="A430" s="95" t="s">
        <v>1</v>
      </c>
      <c r="B430" s="96">
        <f>Invoice!E3080</f>
        <v>23030028</v>
      </c>
      <c r="C430" s="97"/>
      <c r="D430" s="98"/>
      <c r="E430" s="98"/>
      <c r="F430" s="98"/>
      <c r="G430" s="99"/>
      <c r="H430" s="100"/>
      <c r="I430" s="100"/>
      <c r="J430" s="101"/>
    </row>
    <row r="431" spans="1:10" s="80" customFormat="1" ht="12.75" customHeight="1" x14ac:dyDescent="0.25">
      <c r="A431" s="102">
        <v>1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3"/>
    </row>
    <row r="432" spans="1:10" s="80" customFormat="1" ht="12.75" customHeight="1" x14ac:dyDescent="0.25">
      <c r="A432" s="102"/>
      <c r="B432" s="80">
        <f>Invoice!B3088</f>
        <v>320</v>
      </c>
      <c r="C432" s="88" t="str">
        <f>Invoice!E3088</f>
        <v>LEM STICK JOYKO 8 GR GS-09 isi 12 pc</v>
      </c>
      <c r="D432" s="89">
        <f>Invoice!H3088</f>
        <v>25200</v>
      </c>
      <c r="E432" s="81">
        <f>D432*B432</f>
        <v>8064000</v>
      </c>
      <c r="F432" s="81"/>
      <c r="G432" s="82">
        <f>E432/1.11</f>
        <v>7264864.8648648644</v>
      </c>
      <c r="H432" s="83">
        <f>G432*11%</f>
        <v>799135.13513513503</v>
      </c>
      <c r="I432" s="83">
        <f>G432/B432</f>
        <v>22702.7027027027</v>
      </c>
      <c r="J432" s="104">
        <f>H432/B432</f>
        <v>2497.2972972972971</v>
      </c>
    </row>
    <row r="433" spans="1:10" s="80" customFormat="1" ht="12.75" customHeight="1" x14ac:dyDescent="0.25">
      <c r="A433" s="102"/>
      <c r="D433" s="81"/>
      <c r="E433" s="81">
        <f>(E432*Invoice!I3088)+((E432-(E432*Invoice!I3088))*Invoice!J3088)</f>
        <v>1008000</v>
      </c>
      <c r="F433" s="81"/>
      <c r="G433" s="90">
        <f>E433/1.11</f>
        <v>908108.10810810805</v>
      </c>
      <c r="H433" s="91">
        <f>G433*11%</f>
        <v>99891.891891891879</v>
      </c>
      <c r="I433" s="91">
        <f>G433/B432</f>
        <v>2837.8378378378375</v>
      </c>
      <c r="J433" s="105">
        <f>H433/B432</f>
        <v>312.16216216216213</v>
      </c>
    </row>
    <row r="434" spans="1:10" s="80" customFormat="1" ht="12.75" customHeight="1" x14ac:dyDescent="0.25">
      <c r="A434" s="102"/>
      <c r="D434" s="81" t="s">
        <v>23</v>
      </c>
      <c r="E434" s="81">
        <f>E432-E433</f>
        <v>7056000</v>
      </c>
      <c r="F434" s="81"/>
      <c r="G434" s="82">
        <f>G432-G433</f>
        <v>6356756.7567567565</v>
      </c>
      <c r="H434" s="82">
        <f>H432-H433</f>
        <v>699243.2432432432</v>
      </c>
      <c r="I434" s="82">
        <f>I432-I433</f>
        <v>19864.864864864863</v>
      </c>
      <c r="J434" s="106">
        <f>J432-J433</f>
        <v>2185.135135135135</v>
      </c>
    </row>
    <row r="435" spans="1:10" s="80" customFormat="1" ht="12.75" customHeight="1" x14ac:dyDescent="0.25">
      <c r="A435" s="102"/>
      <c r="D435" s="81"/>
      <c r="E435" s="81"/>
      <c r="F435" s="81"/>
      <c r="G435" s="82"/>
      <c r="H435" s="83">
        <f>G434+H434</f>
        <v>7056000</v>
      </c>
      <c r="I435" s="83"/>
      <c r="J435" s="104"/>
    </row>
    <row r="436" spans="1:10" s="80" customFormat="1" ht="12.75" customHeight="1" x14ac:dyDescent="0.25">
      <c r="A436" s="102"/>
      <c r="B436" s="79"/>
      <c r="D436" s="81"/>
      <c r="E436" s="81"/>
      <c r="F436" s="81"/>
      <c r="G436" s="82"/>
      <c r="H436" s="83"/>
      <c r="I436" s="83"/>
      <c r="J436" s="104"/>
    </row>
    <row r="437" spans="1:10" s="80" customFormat="1" ht="12.75" customHeight="1" x14ac:dyDescent="0.25">
      <c r="A437" s="102">
        <v>2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3"/>
    </row>
    <row r="438" spans="1:10" s="80" customFormat="1" ht="12.75" customHeight="1" x14ac:dyDescent="0.25">
      <c r="A438" s="102"/>
      <c r="B438" s="80">
        <f>Invoice!B3089</f>
        <v>360</v>
      </c>
      <c r="C438" s="88" t="str">
        <f>Invoice!E3089</f>
        <v>LEM STICK JOYKO 15 GR GS-104 TG (ANIMAL KINGDOM) isi 24 pc</v>
      </c>
      <c r="D438" s="89">
        <f>Invoice!H3089</f>
        <v>58800</v>
      </c>
      <c r="E438" s="81">
        <f t="shared" ref="E438:E486" si="35">D438*B438</f>
        <v>21168000</v>
      </c>
      <c r="F438" s="81"/>
      <c r="G438" s="82">
        <f t="shared" ref="G438:G486" si="36">E438/1.11</f>
        <v>19070270.270270269</v>
      </c>
      <c r="H438" s="83">
        <f t="shared" ref="H438:H486" si="37">G438*11%</f>
        <v>2097729.7297297297</v>
      </c>
      <c r="I438" s="83">
        <f t="shared" ref="I438:I486" si="38">G438/B438</f>
        <v>52972.972972972973</v>
      </c>
      <c r="J438" s="104">
        <f t="shared" ref="J438:J486" si="39">H438/B438</f>
        <v>5827.0270270270266</v>
      </c>
    </row>
    <row r="439" spans="1:10" s="80" customFormat="1" ht="12.75" customHeight="1" x14ac:dyDescent="0.25">
      <c r="A439" s="102"/>
      <c r="D439" s="81"/>
      <c r="E439" s="81">
        <f>(E438*Invoice!I3089)+((E438-(E438*Invoice!I3089))*Invoice!J3089)</f>
        <v>2646000</v>
      </c>
      <c r="F439" s="81"/>
      <c r="G439" s="90">
        <f>E439/1.11</f>
        <v>2383783.7837837837</v>
      </c>
      <c r="H439" s="91">
        <f>G439*11%</f>
        <v>262216.21621621621</v>
      </c>
      <c r="I439" s="91">
        <f>G439/B438</f>
        <v>6621.6216216216217</v>
      </c>
      <c r="J439" s="105">
        <f>H439/B438</f>
        <v>728.37837837837833</v>
      </c>
    </row>
    <row r="440" spans="1:10" s="80" customFormat="1" ht="12.75" customHeight="1" x14ac:dyDescent="0.25">
      <c r="A440" s="102"/>
      <c r="D440" s="81" t="s">
        <v>23</v>
      </c>
      <c r="E440" s="81">
        <f>E438-E439</f>
        <v>18522000</v>
      </c>
      <c r="F440" s="81"/>
      <c r="G440" s="82">
        <f>G438-G439</f>
        <v>16686486.486486485</v>
      </c>
      <c r="H440" s="82">
        <f>H438-H439</f>
        <v>1835513.5135135134</v>
      </c>
      <c r="I440" s="82">
        <f>I438-I439</f>
        <v>46351.351351351354</v>
      </c>
      <c r="J440" s="106">
        <f>J438-J439</f>
        <v>5098.6486486486483</v>
      </c>
    </row>
    <row r="441" spans="1:10" s="80" customFormat="1" ht="12.75" customHeight="1" x14ac:dyDescent="0.25">
      <c r="A441" s="102"/>
      <c r="D441" s="81"/>
      <c r="E441" s="81"/>
      <c r="F441" s="81"/>
      <c r="G441" s="82"/>
      <c r="H441" s="83">
        <f>G440+H440</f>
        <v>18522000</v>
      </c>
      <c r="I441" s="83"/>
      <c r="J441" s="104"/>
    </row>
    <row r="442" spans="1:10" s="80" customFormat="1" ht="12.75" customHeight="1" x14ac:dyDescent="0.25">
      <c r="A442" s="102"/>
      <c r="B442" s="79"/>
      <c r="D442" s="81"/>
      <c r="E442" s="81"/>
      <c r="F442" s="81"/>
      <c r="G442" s="82"/>
      <c r="H442" s="83"/>
      <c r="I442" s="83"/>
      <c r="J442" s="104"/>
    </row>
    <row r="443" spans="1:10" s="80" customFormat="1" ht="12.75" customHeight="1" x14ac:dyDescent="0.25">
      <c r="A443" s="102">
        <v>3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3"/>
    </row>
    <row r="444" spans="1:10" s="80" customFormat="1" ht="12.75" customHeight="1" x14ac:dyDescent="0.25">
      <c r="A444" s="102"/>
      <c r="B444" s="80">
        <f>Invoice!B3090</f>
        <v>250</v>
      </c>
      <c r="C444" s="88" t="str">
        <f>Invoice!E3090</f>
        <v>STIP / PENGHAPUS JOYKO ER-B20BL HITAM</v>
      </c>
      <c r="D444" s="89">
        <f>Invoice!H3090</f>
        <v>34100</v>
      </c>
      <c r="E444" s="81">
        <f t="shared" si="35"/>
        <v>8525000</v>
      </c>
      <c r="F444" s="81"/>
      <c r="G444" s="82">
        <f t="shared" si="36"/>
        <v>7680180.1801801799</v>
      </c>
      <c r="H444" s="83">
        <f t="shared" si="37"/>
        <v>844819.81981981976</v>
      </c>
      <c r="I444" s="83">
        <f t="shared" si="38"/>
        <v>30720.720720720721</v>
      </c>
      <c r="J444" s="104">
        <f t="shared" si="39"/>
        <v>3379.2792792792789</v>
      </c>
    </row>
    <row r="445" spans="1:10" s="80" customFormat="1" ht="12.75" customHeight="1" x14ac:dyDescent="0.25">
      <c r="A445" s="102"/>
      <c r="D445" s="81"/>
      <c r="E445" s="81">
        <f>(E444*Invoice!I3090)+((E444-(E444*Invoice!I3090))*Invoice!J3090)</f>
        <v>1065625</v>
      </c>
      <c r="F445" s="81"/>
      <c r="G445" s="90">
        <f>E445/1.11</f>
        <v>960022.52252252249</v>
      </c>
      <c r="H445" s="91">
        <f>G445*11%</f>
        <v>105602.47747747747</v>
      </c>
      <c r="I445" s="91">
        <f>G445/B444</f>
        <v>3840.0900900900901</v>
      </c>
      <c r="J445" s="105">
        <f>H445/B444</f>
        <v>422.40990990990986</v>
      </c>
    </row>
    <row r="446" spans="1:10" s="80" customFormat="1" ht="12.75" customHeight="1" x14ac:dyDescent="0.25">
      <c r="A446" s="102"/>
      <c r="D446" s="81" t="s">
        <v>23</v>
      </c>
      <c r="E446" s="81">
        <f>E444-E445</f>
        <v>7459375</v>
      </c>
      <c r="F446" s="81"/>
      <c r="G446" s="82">
        <f>G444-G445</f>
        <v>6720157.6576576577</v>
      </c>
      <c r="H446" s="82">
        <f>H444-H445</f>
        <v>739217.34234234225</v>
      </c>
      <c r="I446" s="82">
        <f>I444-I445</f>
        <v>26880.630630630632</v>
      </c>
      <c r="J446" s="106">
        <f>J444-J445</f>
        <v>2956.869369369369</v>
      </c>
    </row>
    <row r="447" spans="1:10" s="80" customFormat="1" ht="12.75" customHeight="1" x14ac:dyDescent="0.25">
      <c r="A447" s="102"/>
      <c r="D447" s="81"/>
      <c r="E447" s="81"/>
      <c r="F447" s="81"/>
      <c r="G447" s="82"/>
      <c r="H447" s="83">
        <f>G446+H446</f>
        <v>7459375</v>
      </c>
      <c r="I447" s="83"/>
      <c r="J447" s="104"/>
    </row>
    <row r="448" spans="1:10" s="80" customFormat="1" ht="12.75" customHeight="1" x14ac:dyDescent="0.25">
      <c r="A448" s="102"/>
      <c r="B448" s="79"/>
      <c r="D448" s="81"/>
      <c r="E448" s="81"/>
      <c r="F448" s="81"/>
      <c r="G448" s="82"/>
      <c r="H448" s="83"/>
      <c r="I448" s="83"/>
      <c r="J448" s="104"/>
    </row>
    <row r="449" spans="1:10" s="80" customFormat="1" ht="12.75" customHeight="1" x14ac:dyDescent="0.25">
      <c r="A449" s="102">
        <v>4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3"/>
    </row>
    <row r="450" spans="1:10" s="80" customFormat="1" ht="12.75" customHeight="1" x14ac:dyDescent="0.25">
      <c r="A450" s="102"/>
      <c r="B450" s="80">
        <f>Invoice!B3091</f>
        <v>100</v>
      </c>
      <c r="C450" s="88" t="str">
        <f>Invoice!E3091</f>
        <v>STAPLER JOYKO HD-10</v>
      </c>
      <c r="D450" s="89">
        <f>Invoice!H3091</f>
        <v>85200</v>
      </c>
      <c r="E450" s="81">
        <f t="shared" si="35"/>
        <v>8520000</v>
      </c>
      <c r="F450" s="81"/>
      <c r="G450" s="82">
        <f t="shared" si="36"/>
        <v>7675675.6756756753</v>
      </c>
      <c r="H450" s="83">
        <f t="shared" si="37"/>
        <v>844324.32432432426</v>
      </c>
      <c r="I450" s="83">
        <f t="shared" si="38"/>
        <v>76756.756756756746</v>
      </c>
      <c r="J450" s="104">
        <f t="shared" si="39"/>
        <v>8443.2432432432433</v>
      </c>
    </row>
    <row r="451" spans="1:10" s="80" customFormat="1" ht="12.75" customHeight="1" x14ac:dyDescent="0.25">
      <c r="A451" s="102"/>
      <c r="D451" s="81"/>
      <c r="E451" s="81">
        <f>(E450*Invoice!I3091)+((E450-(E450*Invoice!I3091))*Invoice!J3091)</f>
        <v>1065000</v>
      </c>
      <c r="F451" s="81"/>
      <c r="G451" s="90">
        <f>E451/1.11</f>
        <v>959459.45945945941</v>
      </c>
      <c r="H451" s="91">
        <f>G451*11%</f>
        <v>105540.54054054053</v>
      </c>
      <c r="I451" s="91">
        <f>G451/B450</f>
        <v>9594.5945945945932</v>
      </c>
      <c r="J451" s="105">
        <f>H451/B450</f>
        <v>1055.4054054054054</v>
      </c>
    </row>
    <row r="452" spans="1:10" s="80" customFormat="1" ht="12.75" customHeight="1" x14ac:dyDescent="0.25">
      <c r="A452" s="102"/>
      <c r="D452" s="81" t="s">
        <v>23</v>
      </c>
      <c r="E452" s="81">
        <f>E450-E451</f>
        <v>7455000</v>
      </c>
      <c r="F452" s="81"/>
      <c r="G452" s="82">
        <f>G450-G451</f>
        <v>6716216.2162162159</v>
      </c>
      <c r="H452" s="82">
        <f>H450-H451</f>
        <v>738783.78378378367</v>
      </c>
      <c r="I452" s="82">
        <f>I450-I451</f>
        <v>67162.16216216216</v>
      </c>
      <c r="J452" s="106">
        <f>J450-J451</f>
        <v>7387.8378378378384</v>
      </c>
    </row>
    <row r="453" spans="1:10" s="80" customFormat="1" ht="12.75" customHeight="1" x14ac:dyDescent="0.25">
      <c r="A453" s="102"/>
      <c r="D453" s="81"/>
      <c r="E453" s="81"/>
      <c r="F453" s="81"/>
      <c r="G453" s="82"/>
      <c r="H453" s="83">
        <f>G452+H452</f>
        <v>7455000</v>
      </c>
      <c r="I453" s="83"/>
      <c r="J453" s="104"/>
    </row>
    <row r="454" spans="1:10" s="80" customFormat="1" ht="12.75" customHeight="1" x14ac:dyDescent="0.25">
      <c r="A454" s="102"/>
      <c r="B454" s="79"/>
      <c r="D454" s="81"/>
      <c r="E454" s="81"/>
      <c r="F454" s="81"/>
      <c r="G454" s="82"/>
      <c r="H454" s="83"/>
      <c r="I454" s="83"/>
      <c r="J454" s="104"/>
    </row>
    <row r="455" spans="1:10" s="80" customFormat="1" ht="12.75" customHeight="1" x14ac:dyDescent="0.25">
      <c r="A455" s="102">
        <v>5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3"/>
    </row>
    <row r="456" spans="1:10" s="80" customFormat="1" ht="12.75" customHeight="1" x14ac:dyDescent="0.25">
      <c r="A456" s="102"/>
      <c r="B456" s="80">
        <f>Invoice!B3092</f>
        <v>288</v>
      </c>
      <c r="C456" s="88" t="str">
        <f>Invoice!E3092</f>
        <v>JANGKA (MATH SET) JOYKO MS-402</v>
      </c>
      <c r="D456" s="89">
        <f>Invoice!H3092</f>
        <v>12000</v>
      </c>
      <c r="E456" s="81">
        <f t="shared" si="35"/>
        <v>3456000</v>
      </c>
      <c r="F456" s="81"/>
      <c r="G456" s="82">
        <f t="shared" si="36"/>
        <v>3113513.5135135134</v>
      </c>
      <c r="H456" s="83">
        <f t="shared" si="37"/>
        <v>342486.48648648645</v>
      </c>
      <c r="I456" s="83">
        <f t="shared" si="38"/>
        <v>10810.81081081081</v>
      </c>
      <c r="J456" s="104">
        <f t="shared" si="39"/>
        <v>1189.1891891891892</v>
      </c>
    </row>
    <row r="457" spans="1:10" s="80" customFormat="1" ht="12.75" customHeight="1" x14ac:dyDescent="0.25">
      <c r="A457" s="102"/>
      <c r="D457" s="81"/>
      <c r="E457" s="81">
        <f>(E456*Invoice!I3092)+((E456-(E456*Invoice!I3092))*Invoice!J3092)</f>
        <v>432000</v>
      </c>
      <c r="F457" s="81"/>
      <c r="G457" s="90">
        <f>E457/1.11</f>
        <v>389189.18918918917</v>
      </c>
      <c r="H457" s="91">
        <f>G457*11%</f>
        <v>42810.810810810806</v>
      </c>
      <c r="I457" s="91">
        <f>G457/B456</f>
        <v>1351.3513513513512</v>
      </c>
      <c r="J457" s="105">
        <f>H457/B456</f>
        <v>148.64864864864865</v>
      </c>
    </row>
    <row r="458" spans="1:10" s="80" customFormat="1" ht="12.75" customHeight="1" x14ac:dyDescent="0.25">
      <c r="A458" s="102"/>
      <c r="D458" s="81" t="s">
        <v>23</v>
      </c>
      <c r="E458" s="81">
        <f>E456-E457</f>
        <v>3024000</v>
      </c>
      <c r="F458" s="81"/>
      <c r="G458" s="82">
        <f>G456-G457</f>
        <v>2724324.3243243243</v>
      </c>
      <c r="H458" s="82">
        <f>H456-H457</f>
        <v>299675.67567567562</v>
      </c>
      <c r="I458" s="82">
        <f>I456-I457</f>
        <v>9459.4594594594582</v>
      </c>
      <c r="J458" s="106">
        <f>J456-J457</f>
        <v>1040.5405405405404</v>
      </c>
    </row>
    <row r="459" spans="1:10" s="80" customFormat="1" ht="12.75" customHeight="1" x14ac:dyDescent="0.25">
      <c r="A459" s="102"/>
      <c r="D459" s="81"/>
      <c r="E459" s="81"/>
      <c r="F459" s="81"/>
      <c r="G459" s="82"/>
      <c r="H459" s="83">
        <f>G458+H458</f>
        <v>3024000</v>
      </c>
      <c r="I459" s="83"/>
      <c r="J459" s="104"/>
    </row>
    <row r="460" spans="1:10" s="80" customFormat="1" ht="12.75" customHeight="1" x14ac:dyDescent="0.25">
      <c r="A460" s="102"/>
      <c r="B460" s="79"/>
      <c r="D460" s="81"/>
      <c r="E460" s="81"/>
      <c r="F460" s="81"/>
      <c r="G460" s="82"/>
      <c r="H460" s="83"/>
      <c r="I460" s="83"/>
      <c r="J460" s="104"/>
    </row>
    <row r="461" spans="1:10" s="80" customFormat="1" ht="12.75" customHeight="1" x14ac:dyDescent="0.25">
      <c r="A461" s="102">
        <v>6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3"/>
    </row>
    <row r="462" spans="1:10" s="80" customFormat="1" ht="12.75" customHeight="1" x14ac:dyDescent="0.25">
      <c r="A462" s="102"/>
      <c r="B462" s="80">
        <f>Invoice!B3093</f>
        <v>360</v>
      </c>
      <c r="C462" s="88" t="str">
        <f>Invoice!E3093</f>
        <v>BINDER NOTE JOYKO A5 (CAMPUS/CLASSIC)</v>
      </c>
      <c r="D462" s="89">
        <f>Invoice!H3093</f>
        <v>15800</v>
      </c>
      <c r="E462" s="81">
        <f t="shared" si="35"/>
        <v>5688000</v>
      </c>
      <c r="F462" s="81"/>
      <c r="G462" s="82">
        <f t="shared" si="36"/>
        <v>5124324.3243243238</v>
      </c>
      <c r="H462" s="83">
        <f t="shared" si="37"/>
        <v>563675.67567567562</v>
      </c>
      <c r="I462" s="83">
        <f t="shared" si="38"/>
        <v>14234.234234234233</v>
      </c>
      <c r="J462" s="104">
        <f t="shared" si="39"/>
        <v>1565.7657657657655</v>
      </c>
    </row>
    <row r="463" spans="1:10" s="80" customFormat="1" ht="12.75" customHeight="1" x14ac:dyDescent="0.25">
      <c r="A463" s="102"/>
      <c r="D463" s="81"/>
      <c r="E463" s="81">
        <f>(E462*Invoice!I3093)+((E462-(E462*Invoice!I3093))*Invoice!J3093)</f>
        <v>711000</v>
      </c>
      <c r="F463" s="81"/>
      <c r="G463" s="90">
        <f>E463/1.11</f>
        <v>640540.54054054047</v>
      </c>
      <c r="H463" s="91">
        <f>G463*11%</f>
        <v>70459.459459459453</v>
      </c>
      <c r="I463" s="91">
        <f>G463/B462</f>
        <v>1779.2792792792791</v>
      </c>
      <c r="J463" s="105">
        <f>H463/B462</f>
        <v>195.72072072072069</v>
      </c>
    </row>
    <row r="464" spans="1:10" s="80" customFormat="1" ht="12.75" customHeight="1" x14ac:dyDescent="0.25">
      <c r="A464" s="102"/>
      <c r="D464" s="81" t="s">
        <v>23</v>
      </c>
      <c r="E464" s="81">
        <f>E462-E463</f>
        <v>4977000</v>
      </c>
      <c r="F464" s="81"/>
      <c r="G464" s="82">
        <f>G462-G463</f>
        <v>4483783.7837837832</v>
      </c>
      <c r="H464" s="82">
        <f>H462-H463</f>
        <v>493216.21621621615</v>
      </c>
      <c r="I464" s="82">
        <f>I462-I463</f>
        <v>12454.954954954954</v>
      </c>
      <c r="J464" s="106">
        <f>J462-J463</f>
        <v>1370.0450450450448</v>
      </c>
    </row>
    <row r="465" spans="1:10" s="80" customFormat="1" ht="12.75" customHeight="1" x14ac:dyDescent="0.25">
      <c r="A465" s="102"/>
      <c r="D465" s="81"/>
      <c r="E465" s="81"/>
      <c r="F465" s="81"/>
      <c r="G465" s="82"/>
      <c r="H465" s="83">
        <f>G464+H464</f>
        <v>4976999.9999999991</v>
      </c>
      <c r="I465" s="83"/>
      <c r="J465" s="104"/>
    </row>
    <row r="466" spans="1:10" s="80" customFormat="1" ht="12.75" customHeight="1" x14ac:dyDescent="0.25">
      <c r="A466" s="102"/>
      <c r="B466" s="79"/>
      <c r="D466" s="81"/>
      <c r="E466" s="81"/>
      <c r="F466" s="81"/>
      <c r="G466" s="82"/>
      <c r="H466" s="83"/>
      <c r="I466" s="83"/>
      <c r="J466" s="104"/>
    </row>
    <row r="467" spans="1:10" s="80" customFormat="1" ht="12.75" customHeight="1" x14ac:dyDescent="0.25">
      <c r="A467" s="102">
        <v>7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3"/>
    </row>
    <row r="468" spans="1:10" s="80" customFormat="1" ht="12.75" customHeight="1" x14ac:dyDescent="0.25">
      <c r="A468" s="102"/>
      <c r="B468" s="80">
        <f>Invoice!B3094</f>
        <v>72</v>
      </c>
      <c r="C468" s="88" t="str">
        <f>Invoice!E3094</f>
        <v>PENCIL CASE KENKO PC-0719 POLOS</v>
      </c>
      <c r="D468" s="89">
        <f>Invoice!H3094</f>
        <v>57600</v>
      </c>
      <c r="E468" s="81">
        <f t="shared" si="35"/>
        <v>4147200</v>
      </c>
      <c r="F468" s="81"/>
      <c r="G468" s="82">
        <f t="shared" si="36"/>
        <v>3736216.2162162159</v>
      </c>
      <c r="H468" s="83">
        <f t="shared" si="37"/>
        <v>410983.78378378373</v>
      </c>
      <c r="I468" s="83">
        <f t="shared" si="38"/>
        <v>51891.891891891886</v>
      </c>
      <c r="J468" s="104">
        <f t="shared" si="39"/>
        <v>5708.1081081081074</v>
      </c>
    </row>
    <row r="469" spans="1:10" s="80" customFormat="1" ht="12.75" customHeight="1" x14ac:dyDescent="0.25">
      <c r="A469" s="102"/>
      <c r="D469" s="81"/>
      <c r="E469" s="81">
        <f>(E468*Invoice!I3094)+((E468-(E468*Invoice!I3094))*Invoice!J3094)</f>
        <v>518400</v>
      </c>
      <c r="F469" s="81"/>
      <c r="G469" s="90">
        <f>E469/1.11</f>
        <v>467027.02702702698</v>
      </c>
      <c r="H469" s="91">
        <f>G469*11%</f>
        <v>51372.972972972966</v>
      </c>
      <c r="I469" s="91">
        <f>G469/B468</f>
        <v>6486.4864864864858</v>
      </c>
      <c r="J469" s="105">
        <f>H469/B468</f>
        <v>713.51351351351343</v>
      </c>
    </row>
    <row r="470" spans="1:10" s="80" customFormat="1" ht="12.75" customHeight="1" x14ac:dyDescent="0.25">
      <c r="A470" s="102"/>
      <c r="D470" s="81" t="s">
        <v>23</v>
      </c>
      <c r="E470" s="81">
        <f>E468-E469</f>
        <v>3628800</v>
      </c>
      <c r="F470" s="81"/>
      <c r="G470" s="82">
        <f>G468-G469</f>
        <v>3269189.1891891891</v>
      </c>
      <c r="H470" s="82">
        <f>H468-H469</f>
        <v>359610.81081081077</v>
      </c>
      <c r="I470" s="82">
        <f>I468-I469</f>
        <v>45405.4054054054</v>
      </c>
      <c r="J470" s="106">
        <f>J468-J469</f>
        <v>4994.5945945945941</v>
      </c>
    </row>
    <row r="471" spans="1:10" s="80" customFormat="1" ht="12.75" customHeight="1" x14ac:dyDescent="0.25">
      <c r="A471" s="102"/>
      <c r="D471" s="81"/>
      <c r="E471" s="81"/>
      <c r="F471" s="81"/>
      <c r="G471" s="82"/>
      <c r="H471" s="83">
        <f>G470+H470</f>
        <v>3628800</v>
      </c>
      <c r="I471" s="83"/>
      <c r="J471" s="104"/>
    </row>
    <row r="472" spans="1:10" s="80" customFormat="1" ht="12.75" customHeight="1" x14ac:dyDescent="0.25">
      <c r="A472" s="102"/>
      <c r="B472" s="79"/>
      <c r="D472" s="81"/>
      <c r="E472" s="81"/>
      <c r="F472" s="81"/>
      <c r="G472" s="82"/>
      <c r="H472" s="83"/>
      <c r="I472" s="83"/>
      <c r="J472" s="104"/>
    </row>
    <row r="473" spans="1:10" s="80" customFormat="1" ht="12.75" customHeight="1" x14ac:dyDescent="0.25">
      <c r="A473" s="102">
        <v>8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3"/>
    </row>
    <row r="474" spans="1:10" s="80" customFormat="1" ht="12.75" customHeight="1" x14ac:dyDescent="0.25">
      <c r="A474" s="102"/>
      <c r="B474" s="80">
        <f>Invoice!B3095</f>
        <v>72</v>
      </c>
      <c r="C474" s="88" t="str">
        <f>Invoice!E3095</f>
        <v>PENCIL CASE KENKO PC-0719 FANCY</v>
      </c>
      <c r="D474" s="89">
        <f>Invoice!H3095</f>
        <v>57600</v>
      </c>
      <c r="E474" s="81">
        <f t="shared" si="35"/>
        <v>4147200</v>
      </c>
      <c r="F474" s="81"/>
      <c r="G474" s="82">
        <f t="shared" si="36"/>
        <v>3736216.2162162159</v>
      </c>
      <c r="H474" s="83">
        <f t="shared" si="37"/>
        <v>410983.78378378373</v>
      </c>
      <c r="I474" s="83">
        <f t="shared" si="38"/>
        <v>51891.891891891886</v>
      </c>
      <c r="J474" s="104">
        <f t="shared" si="39"/>
        <v>5708.1081081081074</v>
      </c>
    </row>
    <row r="475" spans="1:10" s="80" customFormat="1" ht="12.75" customHeight="1" x14ac:dyDescent="0.25">
      <c r="A475" s="102"/>
      <c r="D475" s="81"/>
      <c r="E475" s="81">
        <f>(E474*Invoice!I3095)+((E474-(E474*Invoice!I3095))*Invoice!J3095)</f>
        <v>518400</v>
      </c>
      <c r="F475" s="81"/>
      <c r="G475" s="90">
        <f>E475/1.11</f>
        <v>467027.02702702698</v>
      </c>
      <c r="H475" s="91">
        <f>G475*11%</f>
        <v>51372.972972972966</v>
      </c>
      <c r="I475" s="91">
        <f>G475/B474</f>
        <v>6486.4864864864858</v>
      </c>
      <c r="J475" s="105">
        <f>H475/B474</f>
        <v>713.51351351351343</v>
      </c>
    </row>
    <row r="476" spans="1:10" s="80" customFormat="1" ht="12.75" customHeight="1" x14ac:dyDescent="0.25">
      <c r="A476" s="102"/>
      <c r="D476" s="81" t="s">
        <v>23</v>
      </c>
      <c r="E476" s="81">
        <f>E474-E475</f>
        <v>3628800</v>
      </c>
      <c r="F476" s="81"/>
      <c r="G476" s="82">
        <f>G474-G475</f>
        <v>3269189.1891891891</v>
      </c>
      <c r="H476" s="82">
        <f>H474-H475</f>
        <v>359610.81081081077</v>
      </c>
      <c r="I476" s="82">
        <f>I474-I475</f>
        <v>45405.4054054054</v>
      </c>
      <c r="J476" s="106">
        <f>J474-J475</f>
        <v>4994.5945945945941</v>
      </c>
    </row>
    <row r="477" spans="1:10" s="80" customFormat="1" ht="12.75" customHeight="1" x14ac:dyDescent="0.25">
      <c r="A477" s="102"/>
      <c r="D477" s="81"/>
      <c r="E477" s="81"/>
      <c r="F477" s="81"/>
      <c r="G477" s="82"/>
      <c r="H477" s="83">
        <f>G476+H476</f>
        <v>3628800</v>
      </c>
      <c r="I477" s="83"/>
      <c r="J477" s="104"/>
    </row>
    <row r="478" spans="1:10" s="80" customFormat="1" ht="12.75" customHeight="1" x14ac:dyDescent="0.25">
      <c r="A478" s="102"/>
      <c r="B478" s="79"/>
      <c r="D478" s="81"/>
      <c r="E478" s="81"/>
      <c r="F478" s="81"/>
      <c r="G478" s="82"/>
      <c r="H478" s="83"/>
      <c r="I478" s="83"/>
      <c r="J478" s="104"/>
    </row>
    <row r="479" spans="1:10" s="80" customFormat="1" ht="12.75" customHeight="1" x14ac:dyDescent="0.25">
      <c r="A479" s="102">
        <v>9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3"/>
    </row>
    <row r="480" spans="1:10" s="80" customFormat="1" ht="12.75" customHeight="1" x14ac:dyDescent="0.25">
      <c r="A480" s="102"/>
      <c r="B480" s="80">
        <f>Invoice!B3096</f>
        <v>120</v>
      </c>
      <c r="C480" s="88" t="str">
        <f>Invoice!E3096</f>
        <v>CALCULATOR JOYKO CC-8A</v>
      </c>
      <c r="D480" s="89">
        <f>Invoice!H3096</f>
        <v>47000</v>
      </c>
      <c r="E480" s="81">
        <f t="shared" si="35"/>
        <v>5640000</v>
      </c>
      <c r="F480" s="81"/>
      <c r="G480" s="82">
        <f t="shared" si="36"/>
        <v>5081081.0810810803</v>
      </c>
      <c r="H480" s="83">
        <f t="shared" si="37"/>
        <v>558918.91891891882</v>
      </c>
      <c r="I480" s="83">
        <f t="shared" si="38"/>
        <v>42342.342342342337</v>
      </c>
      <c r="J480" s="104">
        <f t="shared" si="39"/>
        <v>4657.6576576576572</v>
      </c>
    </row>
    <row r="481" spans="1:10" s="80" customFormat="1" ht="12.75" customHeight="1" x14ac:dyDescent="0.25">
      <c r="A481" s="102"/>
      <c r="D481" s="81"/>
      <c r="E481" s="81">
        <f>(E480*Invoice!I3096)+((E480-(E480*Invoice!I3096))*Invoice!J3096)</f>
        <v>705000</v>
      </c>
      <c r="F481" s="81"/>
      <c r="G481" s="90">
        <f>E481/1.11</f>
        <v>635135.13513513503</v>
      </c>
      <c r="H481" s="91">
        <f>G481*11%</f>
        <v>69864.864864864852</v>
      </c>
      <c r="I481" s="91">
        <f>G481/B480</f>
        <v>5292.7927927927922</v>
      </c>
      <c r="J481" s="105">
        <f>H481/B480</f>
        <v>582.20720720720715</v>
      </c>
    </row>
    <row r="482" spans="1:10" s="80" customFormat="1" ht="12.75" customHeight="1" x14ac:dyDescent="0.25">
      <c r="A482" s="102"/>
      <c r="D482" s="81" t="s">
        <v>23</v>
      </c>
      <c r="E482" s="81">
        <f>E480-E481</f>
        <v>4935000</v>
      </c>
      <c r="F482" s="81"/>
      <c r="G482" s="82">
        <f>G480-G481</f>
        <v>4445945.9459459456</v>
      </c>
      <c r="H482" s="82">
        <f>H480-H481</f>
        <v>489054.05405405397</v>
      </c>
      <c r="I482" s="82">
        <f>I480-I481</f>
        <v>37049.549549549542</v>
      </c>
      <c r="J482" s="106">
        <f>J480-J481</f>
        <v>4075.4504504504503</v>
      </c>
    </row>
    <row r="483" spans="1:10" s="80" customFormat="1" ht="12.75" customHeight="1" x14ac:dyDescent="0.25">
      <c r="A483" s="102"/>
      <c r="D483" s="81"/>
      <c r="E483" s="81"/>
      <c r="F483" s="81"/>
      <c r="G483" s="82"/>
      <c r="H483" s="83">
        <f>G482+H482</f>
        <v>4935000</v>
      </c>
      <c r="I483" s="83"/>
      <c r="J483" s="104"/>
    </row>
    <row r="484" spans="1:10" s="80" customFormat="1" ht="12.75" customHeight="1" x14ac:dyDescent="0.25">
      <c r="A484" s="102"/>
      <c r="B484" s="79"/>
      <c r="D484" s="81"/>
      <c r="E484" s="81"/>
      <c r="F484" s="81"/>
      <c r="G484" s="82"/>
      <c r="H484" s="83"/>
      <c r="I484" s="83"/>
      <c r="J484" s="104"/>
    </row>
    <row r="485" spans="1:10" s="80" customFormat="1" ht="12.75" customHeight="1" x14ac:dyDescent="0.25">
      <c r="A485" s="102">
        <v>10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3"/>
    </row>
    <row r="486" spans="1:10" s="80" customFormat="1" ht="12.75" customHeight="1" x14ac:dyDescent="0.25">
      <c r="A486" s="102"/>
      <c r="B486" s="80">
        <f>Invoice!B3097</f>
        <v>480</v>
      </c>
      <c r="C486" s="88" t="str">
        <f>Invoice!E3097</f>
        <v>KUAS SET JOYKO BR-1</v>
      </c>
      <c r="D486" s="89">
        <f>Invoice!H3097</f>
        <v>8800</v>
      </c>
      <c r="E486" s="81">
        <f t="shared" si="35"/>
        <v>4224000</v>
      </c>
      <c r="F486" s="81"/>
      <c r="G486" s="82">
        <f t="shared" si="36"/>
        <v>3805405.405405405</v>
      </c>
      <c r="H486" s="83">
        <f t="shared" si="37"/>
        <v>418594.59459459456</v>
      </c>
      <c r="I486" s="83">
        <f t="shared" si="38"/>
        <v>7927.9279279279272</v>
      </c>
      <c r="J486" s="104">
        <f t="shared" si="39"/>
        <v>872.07207207207205</v>
      </c>
    </row>
    <row r="487" spans="1:10" s="80" customFormat="1" ht="12.75" customHeight="1" x14ac:dyDescent="0.25">
      <c r="A487" s="102"/>
      <c r="D487" s="81"/>
      <c r="E487" s="81">
        <f>(E486*Invoice!I3097)+((E486-(E486*Invoice!I3097))*Invoice!J3097)</f>
        <v>528000</v>
      </c>
      <c r="F487" s="81"/>
      <c r="G487" s="90">
        <f>E487/1.11</f>
        <v>475675.67567567562</v>
      </c>
      <c r="H487" s="91">
        <f>G487*11%</f>
        <v>52324.32432432432</v>
      </c>
      <c r="I487" s="91">
        <f>G487/B486</f>
        <v>990.99099099099089</v>
      </c>
      <c r="J487" s="105">
        <f>H487/B486</f>
        <v>109.00900900900901</v>
      </c>
    </row>
    <row r="488" spans="1:10" s="80" customFormat="1" ht="12.75" customHeight="1" x14ac:dyDescent="0.25">
      <c r="A488" s="102"/>
      <c r="D488" s="81" t="s">
        <v>23</v>
      </c>
      <c r="E488" s="81">
        <f>E486-E487</f>
        <v>3696000</v>
      </c>
      <c r="F488" s="81"/>
      <c r="G488" s="82">
        <f>G486-G487</f>
        <v>3329729.7297297292</v>
      </c>
      <c r="H488" s="82">
        <f>H486-H487</f>
        <v>366270.27027027024</v>
      </c>
      <c r="I488" s="82">
        <f>I486-I487</f>
        <v>6936.936936936936</v>
      </c>
      <c r="J488" s="106">
        <f>J486-J487</f>
        <v>763.06306306306305</v>
      </c>
    </row>
    <row r="489" spans="1:10" s="80" customFormat="1" ht="12.75" customHeight="1" x14ac:dyDescent="0.25">
      <c r="A489" s="102"/>
      <c r="D489" s="81"/>
      <c r="E489" s="81"/>
      <c r="F489" s="81"/>
      <c r="G489" s="82"/>
      <c r="H489" s="83">
        <f>G488+H488</f>
        <v>3695999.9999999995</v>
      </c>
      <c r="I489" s="83"/>
      <c r="J489" s="104"/>
    </row>
    <row r="490" spans="1:10" s="80" customFormat="1" ht="12.75" customHeight="1" x14ac:dyDescent="0.25">
      <c r="A490" s="102"/>
      <c r="C490" s="88"/>
      <c r="D490" s="89"/>
      <c r="E490" s="81"/>
      <c r="F490" s="81"/>
      <c r="G490" s="82"/>
      <c r="H490" s="83"/>
      <c r="I490" s="83"/>
      <c r="J490" s="104"/>
    </row>
    <row r="491" spans="1:10" s="80" customFormat="1" ht="12.75" customHeight="1" x14ac:dyDescent="0.25">
      <c r="A491" s="107"/>
      <c r="B491" s="108"/>
      <c r="C491" s="109"/>
      <c r="D491" s="110"/>
      <c r="E491" s="110"/>
      <c r="F491" s="110"/>
      <c r="G491" s="111">
        <f>G434+G440+G446+G452+G458+G464+G470+G476+G482+G488</f>
        <v>58001779.279279277</v>
      </c>
      <c r="H491" s="111">
        <f>H434+H440+H446+H452+H458+H464+H470+H476+H482+H488</f>
        <v>6380195.7207207205</v>
      </c>
      <c r="I491" s="112"/>
      <c r="J491" s="113">
        <f>H435+H441+H447+H453+H459+H465+H471+H477+H483+H489</f>
        <v>64381975</v>
      </c>
    </row>
    <row r="493" spans="1:10" s="80" customFormat="1" ht="12.75" customHeight="1" x14ac:dyDescent="0.25">
      <c r="A493" s="95" t="s">
        <v>1</v>
      </c>
      <c r="B493" s="96">
        <f>Invoice!E3194</f>
        <v>23030029</v>
      </c>
      <c r="C493" s="97"/>
      <c r="D493" s="98"/>
      <c r="E493" s="98"/>
      <c r="F493" s="98"/>
      <c r="G493" s="99"/>
      <c r="H493" s="100"/>
      <c r="I493" s="100"/>
      <c r="J493" s="101"/>
    </row>
    <row r="494" spans="1:10" s="80" customFormat="1" ht="12.75" customHeight="1" x14ac:dyDescent="0.25">
      <c r="A494" s="102">
        <v>1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3"/>
    </row>
    <row r="495" spans="1:10" s="80" customFormat="1" ht="12.75" customHeight="1" x14ac:dyDescent="0.25">
      <c r="A495" s="102"/>
      <c r="B495" s="80">
        <f>Invoice!B3202</f>
        <v>100</v>
      </c>
      <c r="C495" s="88" t="str">
        <f>Invoice!E3202</f>
        <v>PAPER FASTENER (ACCO) KENKO PF-508 ISI 50 PC WARNA</v>
      </c>
      <c r="D495" s="89">
        <f>Invoice!H3202</f>
        <v>9800</v>
      </c>
      <c r="E495" s="81">
        <f>D495*B495</f>
        <v>980000</v>
      </c>
      <c r="F495" s="81"/>
      <c r="G495" s="82">
        <f>E495/1.11</f>
        <v>882882.88288288284</v>
      </c>
      <c r="H495" s="83">
        <f>G495*11%</f>
        <v>97117.117117117115</v>
      </c>
      <c r="I495" s="83">
        <f>G495/B495</f>
        <v>8828.8288288288277</v>
      </c>
      <c r="J495" s="104">
        <f>H495/B495</f>
        <v>971.17117117117118</v>
      </c>
    </row>
    <row r="496" spans="1:10" s="80" customFormat="1" ht="12.75" customHeight="1" x14ac:dyDescent="0.25">
      <c r="A496" s="102"/>
      <c r="D496" s="81"/>
      <c r="E496" s="81">
        <f>(E495*Invoice!I3202)+((E495-(E495*Invoice!I3202))*Invoice!J3202)</f>
        <v>98000</v>
      </c>
      <c r="F496" s="81"/>
      <c r="G496" s="90">
        <f>E496/1.11</f>
        <v>88288.288288288284</v>
      </c>
      <c r="H496" s="91">
        <f>G496*11%</f>
        <v>9711.7117117117104</v>
      </c>
      <c r="I496" s="91">
        <f>G496/B495</f>
        <v>882.88288288288288</v>
      </c>
      <c r="J496" s="105">
        <f>H496/B495</f>
        <v>97.117117117117104</v>
      </c>
    </row>
    <row r="497" spans="1:10" s="80" customFormat="1" ht="12.75" customHeight="1" x14ac:dyDescent="0.25">
      <c r="A497" s="102"/>
      <c r="D497" s="81" t="s">
        <v>23</v>
      </c>
      <c r="E497" s="81">
        <f>E495-E496</f>
        <v>882000</v>
      </c>
      <c r="F497" s="81"/>
      <c r="G497" s="82">
        <f>G495-G496</f>
        <v>794594.59459459456</v>
      </c>
      <c r="H497" s="82">
        <f>H495-H496</f>
        <v>87405.4054054054</v>
      </c>
      <c r="I497" s="82">
        <f>I495-I496</f>
        <v>7945.9459459459449</v>
      </c>
      <c r="J497" s="106">
        <f>J495-J496</f>
        <v>874.05405405405406</v>
      </c>
    </row>
    <row r="498" spans="1:10" s="80" customFormat="1" ht="12.75" customHeight="1" x14ac:dyDescent="0.25">
      <c r="A498" s="102"/>
      <c r="D498" s="81"/>
      <c r="E498" s="81"/>
      <c r="F498" s="81"/>
      <c r="G498" s="82"/>
      <c r="H498" s="83">
        <f>G497+H497</f>
        <v>882000</v>
      </c>
      <c r="I498" s="83"/>
      <c r="J498" s="104"/>
    </row>
    <row r="499" spans="1:10" s="80" customFormat="1" ht="12.75" customHeight="1" x14ac:dyDescent="0.25">
      <c r="A499" s="102"/>
      <c r="B499" s="79"/>
      <c r="D499" s="81"/>
      <c r="E499" s="81"/>
      <c r="F499" s="81"/>
      <c r="G499" s="82"/>
      <c r="H499" s="83"/>
      <c r="I499" s="83"/>
      <c r="J499" s="104"/>
    </row>
    <row r="500" spans="1:10" s="80" customFormat="1" ht="12.75" customHeight="1" x14ac:dyDescent="0.25">
      <c r="A500" s="102">
        <v>2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3"/>
    </row>
    <row r="501" spans="1:10" s="80" customFormat="1" ht="12.75" customHeight="1" x14ac:dyDescent="0.25">
      <c r="A501" s="102"/>
      <c r="B501" s="80">
        <f>Invoice!B3203</f>
        <v>500</v>
      </c>
      <c r="C501" s="88" t="str">
        <f>Invoice!E3203</f>
        <v>PAPER TRIGONAL CLIP KENKO NO. 3</v>
      </c>
      <c r="D501" s="89">
        <f>Invoice!H3203</f>
        <v>1600</v>
      </c>
      <c r="E501" s="81">
        <f t="shared" ref="E501:E507" si="40">D501*B501</f>
        <v>800000</v>
      </c>
      <c r="F501" s="81"/>
      <c r="G501" s="82">
        <f t="shared" ref="G501:G507" si="41">E501/1.11</f>
        <v>720720.72072072071</v>
      </c>
      <c r="H501" s="83">
        <f t="shared" ref="H501:H507" si="42">G501*11%</f>
        <v>79279.279279279275</v>
      </c>
      <c r="I501" s="83">
        <f t="shared" ref="I501:I507" si="43">G501/B501</f>
        <v>1441.4414414414414</v>
      </c>
      <c r="J501" s="104">
        <f t="shared" ref="J501:J507" si="44">H501/B501</f>
        <v>158.55855855855856</v>
      </c>
    </row>
    <row r="502" spans="1:10" s="80" customFormat="1" ht="12.75" customHeight="1" x14ac:dyDescent="0.25">
      <c r="A502" s="102"/>
      <c r="D502" s="81"/>
      <c r="E502" s="81">
        <f>(E501*Invoice!I3203)+((E501-(E501*Invoice!I3203))*Invoice!J3203)</f>
        <v>80000</v>
      </c>
      <c r="F502" s="81"/>
      <c r="G502" s="90">
        <f>E502/1.11</f>
        <v>72072.072072072071</v>
      </c>
      <c r="H502" s="91">
        <f>G502*11%</f>
        <v>7927.9279279279281</v>
      </c>
      <c r="I502" s="91">
        <f>G502/B501</f>
        <v>144.14414414414415</v>
      </c>
      <c r="J502" s="105">
        <f>H502/B501</f>
        <v>15.855855855855856</v>
      </c>
    </row>
    <row r="503" spans="1:10" s="80" customFormat="1" ht="12.75" customHeight="1" x14ac:dyDescent="0.25">
      <c r="A503" s="102"/>
      <c r="D503" s="81" t="s">
        <v>23</v>
      </c>
      <c r="E503" s="81">
        <f>E501-E502</f>
        <v>720000</v>
      </c>
      <c r="F503" s="81"/>
      <c r="G503" s="82">
        <f>G501-G502</f>
        <v>648648.64864864864</v>
      </c>
      <c r="H503" s="82">
        <f>H501-H502</f>
        <v>71351.351351351346</v>
      </c>
      <c r="I503" s="82">
        <f>I501-I502</f>
        <v>1297.2972972972973</v>
      </c>
      <c r="J503" s="106">
        <f>J501-J502</f>
        <v>142.70270270270271</v>
      </c>
    </row>
    <row r="504" spans="1:10" s="80" customFormat="1" ht="12.75" customHeight="1" x14ac:dyDescent="0.25">
      <c r="A504" s="102"/>
      <c r="D504" s="81"/>
      <c r="E504" s="81"/>
      <c r="F504" s="81"/>
      <c r="G504" s="82"/>
      <c r="H504" s="83">
        <f>G503+H503</f>
        <v>720000</v>
      </c>
      <c r="I504" s="83"/>
      <c r="J504" s="104"/>
    </row>
    <row r="505" spans="1:10" s="80" customFormat="1" ht="12.75" customHeight="1" x14ac:dyDescent="0.25">
      <c r="A505" s="102"/>
      <c r="B505" s="79"/>
      <c r="D505" s="81"/>
      <c r="E505" s="81"/>
      <c r="F505" s="81"/>
      <c r="G505" s="82"/>
      <c r="H505" s="83"/>
      <c r="I505" s="83"/>
      <c r="J505" s="104"/>
    </row>
    <row r="506" spans="1:10" s="80" customFormat="1" ht="12.75" customHeight="1" x14ac:dyDescent="0.25">
      <c r="A506" s="102">
        <v>3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3"/>
    </row>
    <row r="507" spans="1:10" s="80" customFormat="1" ht="12.75" customHeight="1" x14ac:dyDescent="0.25">
      <c r="A507" s="102"/>
      <c r="B507" s="80">
        <f>Invoice!B3204</f>
        <v>200</v>
      </c>
      <c r="C507" s="88" t="str">
        <f>Invoice!E3204</f>
        <v>PAPER JUMBO CLIP KENKO NO. 5</v>
      </c>
      <c r="D507" s="89">
        <f>Invoice!H3204</f>
        <v>4300</v>
      </c>
      <c r="E507" s="81">
        <f t="shared" si="40"/>
        <v>860000</v>
      </c>
      <c r="F507" s="81"/>
      <c r="G507" s="82">
        <f t="shared" si="41"/>
        <v>774774.77477477468</v>
      </c>
      <c r="H507" s="83">
        <f t="shared" si="42"/>
        <v>85225.225225225222</v>
      </c>
      <c r="I507" s="83">
        <f t="shared" si="43"/>
        <v>3873.8738738738734</v>
      </c>
      <c r="J507" s="104">
        <f t="shared" si="44"/>
        <v>426.12612612612611</v>
      </c>
    </row>
    <row r="508" spans="1:10" s="80" customFormat="1" ht="12.75" customHeight="1" x14ac:dyDescent="0.25">
      <c r="A508" s="102"/>
      <c r="D508" s="81"/>
      <c r="E508" s="81">
        <f>(E507*Invoice!I3204)+((E507-(E507*Invoice!I3204))*Invoice!J3204)</f>
        <v>86000</v>
      </c>
      <c r="F508" s="81"/>
      <c r="G508" s="90">
        <f>E508/1.11</f>
        <v>77477.477477477471</v>
      </c>
      <c r="H508" s="91">
        <f>G508*11%</f>
        <v>8522.5225225225222</v>
      </c>
      <c r="I508" s="91">
        <f>G508/B507</f>
        <v>387.38738738738738</v>
      </c>
      <c r="J508" s="105">
        <f>H508/B507</f>
        <v>42.612612612612608</v>
      </c>
    </row>
    <row r="509" spans="1:10" s="80" customFormat="1" ht="12.75" customHeight="1" x14ac:dyDescent="0.25">
      <c r="A509" s="102"/>
      <c r="D509" s="81" t="s">
        <v>23</v>
      </c>
      <c r="E509" s="81">
        <f>E507-E508</f>
        <v>774000</v>
      </c>
      <c r="F509" s="81"/>
      <c r="G509" s="82">
        <f>G507-G508</f>
        <v>697297.29729729716</v>
      </c>
      <c r="H509" s="82">
        <f>H507-H508</f>
        <v>76702.702702702692</v>
      </c>
      <c r="I509" s="82">
        <f>I507-I508</f>
        <v>3486.4864864864862</v>
      </c>
      <c r="J509" s="106">
        <f>J507-J508</f>
        <v>383.51351351351349</v>
      </c>
    </row>
    <row r="510" spans="1:10" s="80" customFormat="1" ht="12.75" customHeight="1" x14ac:dyDescent="0.25">
      <c r="A510" s="102"/>
      <c r="D510" s="81"/>
      <c r="E510" s="81"/>
      <c r="F510" s="81"/>
      <c r="G510" s="82"/>
      <c r="H510" s="83">
        <f>G509+H509</f>
        <v>773999.99999999988</v>
      </c>
      <c r="I510" s="83"/>
      <c r="J510" s="104"/>
    </row>
    <row r="511" spans="1:10" s="80" customFormat="1" ht="12.75" customHeight="1" x14ac:dyDescent="0.25">
      <c r="A511" s="102"/>
      <c r="C511" s="88"/>
      <c r="D511" s="89"/>
      <c r="E511" s="81"/>
      <c r="F511" s="81"/>
      <c r="G511" s="82"/>
      <c r="H511" s="83"/>
      <c r="I511" s="83"/>
      <c r="J511" s="104"/>
    </row>
    <row r="512" spans="1:10" s="80" customFormat="1" ht="12.75" customHeight="1" x14ac:dyDescent="0.25">
      <c r="A512" s="107"/>
      <c r="B512" s="108"/>
      <c r="C512" s="109"/>
      <c r="D512" s="110"/>
      <c r="E512" s="110"/>
      <c r="F512" s="110"/>
      <c r="G512" s="111">
        <f>G497+G503+G509</f>
        <v>2140540.5405405401</v>
      </c>
      <c r="H512" s="111">
        <f>H497+H503+H509</f>
        <v>235459.45945945944</v>
      </c>
      <c r="I512" s="112"/>
      <c r="J512" s="113">
        <f>H498+H504+H510</f>
        <v>2376000</v>
      </c>
    </row>
    <row r="514" spans="1:10" s="80" customFormat="1" ht="12.75" customHeight="1" x14ac:dyDescent="0.25">
      <c r="A514" s="95" t="s">
        <v>1</v>
      </c>
      <c r="B514" s="96">
        <f>Invoice!E3308</f>
        <v>23030030</v>
      </c>
      <c r="C514" s="97"/>
      <c r="D514" s="98"/>
      <c r="E514" s="98"/>
      <c r="F514" s="98"/>
      <c r="G514" s="99"/>
      <c r="H514" s="100"/>
      <c r="I514" s="100"/>
      <c r="J514" s="101"/>
    </row>
    <row r="515" spans="1:10" s="80" customFormat="1" ht="12.75" customHeight="1" x14ac:dyDescent="0.25">
      <c r="A515" s="102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Invoice!B3316</f>
        <v>48</v>
      </c>
      <c r="C516" s="88" t="str">
        <f>Invoice!E3316</f>
        <v>PENSIL WARNA JOYKO CP-S12 MINI (PENDEK)</v>
      </c>
      <c r="D516" s="89">
        <f>Invoice!H3316</f>
        <v>80400</v>
      </c>
      <c r="E516" s="81">
        <f>D516*B516</f>
        <v>3859200</v>
      </c>
      <c r="F516" s="81"/>
      <c r="G516" s="82">
        <f>E516/1.11</f>
        <v>3476756.7567567565</v>
      </c>
      <c r="H516" s="83">
        <f>G516*11%</f>
        <v>382443.2432432432</v>
      </c>
      <c r="I516" s="83">
        <f>G516/B516</f>
        <v>72432.432432432426</v>
      </c>
      <c r="J516" s="104">
        <f>H516/B516</f>
        <v>7967.5675675675666</v>
      </c>
    </row>
    <row r="517" spans="1:10" s="80" customFormat="1" ht="12.75" customHeight="1" x14ac:dyDescent="0.25">
      <c r="A517" s="102"/>
      <c r="D517" s="81"/>
      <c r="E517" s="81">
        <f>(E516*Invoice!I3316)+((E516-(E516*Invoice!I3316))*Invoice!J3316)</f>
        <v>520992.00000000006</v>
      </c>
      <c r="F517" s="81"/>
      <c r="G517" s="90">
        <f>E517/1.11</f>
        <v>469362.16216216219</v>
      </c>
      <c r="H517" s="91">
        <f>G517*11%</f>
        <v>51629.83783783784</v>
      </c>
      <c r="I517" s="91">
        <f>G517/B516</f>
        <v>9778.3783783783783</v>
      </c>
      <c r="J517" s="105">
        <f>H517/B516</f>
        <v>1075.6216216216217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3338208</v>
      </c>
      <c r="F518" s="81"/>
      <c r="G518" s="82">
        <f>G516-G517</f>
        <v>3007394.5945945941</v>
      </c>
      <c r="H518" s="82">
        <f>H516-H517</f>
        <v>330813.40540540533</v>
      </c>
      <c r="I518" s="82">
        <f>I516-I517</f>
        <v>62654.054054054046</v>
      </c>
      <c r="J518" s="106">
        <f>J516-J517</f>
        <v>6891.9459459459449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3338207.9999999995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Invoice!B3317</f>
        <v>48</v>
      </c>
      <c r="C522" s="88" t="str">
        <f>Invoice!E3317</f>
        <v>PENSIL WARNA KENKO CP-12F CLASSIC (PANJANG)</v>
      </c>
      <c r="D522" s="89">
        <f>Invoice!H3317</f>
        <v>124200</v>
      </c>
      <c r="E522" s="81">
        <f t="shared" ref="E522" si="45">D522*B522</f>
        <v>5961600</v>
      </c>
      <c r="F522" s="81"/>
      <c r="G522" s="82">
        <f t="shared" ref="G522" si="46">E522/1.11</f>
        <v>5370810.81081081</v>
      </c>
      <c r="H522" s="83">
        <f t="shared" ref="H522" si="47">G522*11%</f>
        <v>590789.18918918911</v>
      </c>
      <c r="I522" s="83">
        <f t="shared" ref="I522" si="48">G522/B522</f>
        <v>111891.89189189188</v>
      </c>
      <c r="J522" s="104">
        <f t="shared" ref="J522" si="49">H522/B522</f>
        <v>12308.108108108107</v>
      </c>
    </row>
    <row r="523" spans="1:10" s="80" customFormat="1" ht="12.75" customHeight="1" x14ac:dyDescent="0.25">
      <c r="A523" s="102"/>
      <c r="D523" s="81"/>
      <c r="E523" s="81">
        <f>(E522*Invoice!I3317)+((E522-(E522*Invoice!I3317))*Invoice!J3317)</f>
        <v>804816</v>
      </c>
      <c r="F523" s="81"/>
      <c r="G523" s="90">
        <f>E523/1.11</f>
        <v>725059.45945945941</v>
      </c>
      <c r="H523" s="91">
        <f>G523*11%</f>
        <v>79756.540540540533</v>
      </c>
      <c r="I523" s="91">
        <f>G523/B522</f>
        <v>15105.405405405405</v>
      </c>
      <c r="J523" s="105">
        <f>H523/B522</f>
        <v>1661.5945945945944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5156784</v>
      </c>
      <c r="F524" s="81"/>
      <c r="G524" s="82">
        <f>G522-G523</f>
        <v>4645751.3513513505</v>
      </c>
      <c r="H524" s="82">
        <f>H522-H523</f>
        <v>511032.64864864858</v>
      </c>
      <c r="I524" s="82">
        <f>I522-I523</f>
        <v>96786.486486486479</v>
      </c>
      <c r="J524" s="106">
        <f>J522-J523</f>
        <v>10646.513513513511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5156783.9999999991</v>
      </c>
      <c r="I525" s="83"/>
      <c r="J525" s="104"/>
    </row>
    <row r="526" spans="1:10" s="80" customFormat="1" ht="12.75" customHeight="1" x14ac:dyDescent="0.25">
      <c r="A526" s="102"/>
      <c r="C526" s="88"/>
      <c r="D526" s="89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7"/>
      <c r="B527" s="108"/>
      <c r="C527" s="109"/>
      <c r="D527" s="110"/>
      <c r="E527" s="110"/>
      <c r="F527" s="110"/>
      <c r="G527" s="111">
        <f>G518+G524</f>
        <v>7653145.9459459446</v>
      </c>
      <c r="H527" s="111">
        <f>H518+H524</f>
        <v>841846.05405405397</v>
      </c>
      <c r="I527" s="112"/>
      <c r="J527" s="113">
        <f>H519+H525</f>
        <v>8494991.9999999981</v>
      </c>
    </row>
    <row r="529" spans="1:10" s="80" customFormat="1" ht="12.75" customHeight="1" x14ac:dyDescent="0.25">
      <c r="A529" s="95" t="s">
        <v>1</v>
      </c>
      <c r="B529" s="96">
        <f>Invoice!E3422</f>
        <v>23030031</v>
      </c>
      <c r="C529" s="97"/>
      <c r="D529" s="98"/>
      <c r="E529" s="98"/>
      <c r="F529" s="98"/>
      <c r="G529" s="99"/>
      <c r="H529" s="100"/>
      <c r="I529" s="100"/>
      <c r="J529" s="101"/>
    </row>
    <row r="530" spans="1:10" s="80" customFormat="1" ht="12.75" customHeight="1" x14ac:dyDescent="0.25">
      <c r="A530" s="102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3"/>
    </row>
    <row r="531" spans="1:10" s="80" customFormat="1" ht="12.75" customHeight="1" x14ac:dyDescent="0.25">
      <c r="A531" s="102"/>
      <c r="B531" s="80">
        <f>Invoice!B3430</f>
        <v>10</v>
      </c>
      <c r="C531" s="88" t="str">
        <f>Invoice!E3430</f>
        <v>BINDER CLIP KENKO NO. 200</v>
      </c>
      <c r="D531" s="89">
        <f>Invoice!H3430</f>
        <v>120000</v>
      </c>
      <c r="E531" s="81">
        <f>D531*B531</f>
        <v>1200000</v>
      </c>
      <c r="F531" s="81"/>
      <c r="G531" s="82">
        <f>E531/1.11</f>
        <v>1081081.0810810809</v>
      </c>
      <c r="H531" s="83">
        <f>G531*11%</f>
        <v>118918.91891891891</v>
      </c>
      <c r="I531" s="83">
        <f>G531/B531</f>
        <v>108108.10810810809</v>
      </c>
      <c r="J531" s="104">
        <f>H531/B531</f>
        <v>11891.89189189189</v>
      </c>
    </row>
    <row r="532" spans="1:10" s="80" customFormat="1" ht="12.75" customHeight="1" x14ac:dyDescent="0.25">
      <c r="A532" s="102"/>
      <c r="D532" s="81"/>
      <c r="E532" s="81">
        <f>(E531*Invoice!I3430)+((E531-(E531*Invoice!I3430))*Invoice!J3430)</f>
        <v>168000.00000000003</v>
      </c>
      <c r="F532" s="81"/>
      <c r="G532" s="90">
        <f>E532/1.11</f>
        <v>151351.35135135136</v>
      </c>
      <c r="H532" s="91">
        <f>G532*11%</f>
        <v>16648.64864864865</v>
      </c>
      <c r="I532" s="91">
        <f>G532/B531</f>
        <v>15135.135135135137</v>
      </c>
      <c r="J532" s="105">
        <f>H532/B531</f>
        <v>1664.864864864865</v>
      </c>
    </row>
    <row r="533" spans="1:10" s="80" customFormat="1" ht="12.75" customHeight="1" x14ac:dyDescent="0.25">
      <c r="A533" s="102"/>
      <c r="D533" s="81" t="s">
        <v>23</v>
      </c>
      <c r="E533" s="81">
        <f>E531-E532</f>
        <v>1032000</v>
      </c>
      <c r="F533" s="81"/>
      <c r="G533" s="82">
        <f>G531-G532</f>
        <v>929729.72972972959</v>
      </c>
      <c r="H533" s="82">
        <f>H531-H532</f>
        <v>102270.27027027025</v>
      </c>
      <c r="I533" s="82">
        <f>I531-I532</f>
        <v>92972.972972972959</v>
      </c>
      <c r="J533" s="106">
        <f>J531-J532</f>
        <v>10227.027027027025</v>
      </c>
    </row>
    <row r="534" spans="1:10" s="80" customFormat="1" ht="12.75" customHeight="1" x14ac:dyDescent="0.25">
      <c r="A534" s="102"/>
      <c r="D534" s="81"/>
      <c r="E534" s="81"/>
      <c r="F534" s="81"/>
      <c r="G534" s="82"/>
      <c r="H534" s="83">
        <f>G533+H533</f>
        <v>1031999.9999999999</v>
      </c>
      <c r="I534" s="83"/>
      <c r="J534" s="104"/>
    </row>
    <row r="535" spans="1:10" s="80" customFormat="1" ht="12.75" customHeight="1" x14ac:dyDescent="0.25">
      <c r="A535" s="102"/>
      <c r="B535" s="79"/>
      <c r="D535" s="81"/>
      <c r="E535" s="81"/>
      <c r="F535" s="81"/>
      <c r="G535" s="82"/>
      <c r="H535" s="83"/>
      <c r="I535" s="83"/>
      <c r="J535" s="104"/>
    </row>
    <row r="536" spans="1:10" s="80" customFormat="1" ht="12.75" customHeight="1" x14ac:dyDescent="0.25">
      <c r="A536" s="102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3"/>
    </row>
    <row r="537" spans="1:10" s="80" customFormat="1" ht="12.75" customHeight="1" x14ac:dyDescent="0.25">
      <c r="A537" s="102"/>
      <c r="B537" s="80">
        <f>Invoice!B3431</f>
        <v>120</v>
      </c>
      <c r="C537" s="88" t="str">
        <f>Invoice!E3431</f>
        <v>PUNCH KENKO NO. 30</v>
      </c>
      <c r="D537" s="89">
        <f>Invoice!H3431</f>
        <v>13000</v>
      </c>
      <c r="E537" s="81">
        <f t="shared" ref="E537:E555" si="50">D537*B537</f>
        <v>1560000</v>
      </c>
      <c r="F537" s="81"/>
      <c r="G537" s="82">
        <f t="shared" ref="G537:G555" si="51">E537/1.11</f>
        <v>1405405.4054054052</v>
      </c>
      <c r="H537" s="83">
        <f t="shared" ref="H537:H555" si="52">G537*11%</f>
        <v>154594.59459459459</v>
      </c>
      <c r="I537" s="83">
        <f t="shared" ref="I537:I555" si="53">G537/B537</f>
        <v>11711.71171171171</v>
      </c>
      <c r="J537" s="104">
        <f t="shared" ref="J537:J555" si="54">H537/B537</f>
        <v>1288.2882882882882</v>
      </c>
    </row>
    <row r="538" spans="1:10" s="80" customFormat="1" ht="12.75" customHeight="1" x14ac:dyDescent="0.25">
      <c r="A538" s="102"/>
      <c r="D538" s="81"/>
      <c r="E538" s="81">
        <f>(E537*Invoice!I3431)+((E537-(E537*Invoice!I3431))*Invoice!J3431)</f>
        <v>218400.00000000003</v>
      </c>
      <c r="F538" s="81"/>
      <c r="G538" s="90">
        <f>E538/1.11</f>
        <v>196756.75675675677</v>
      </c>
      <c r="H538" s="91">
        <f>G538*11%</f>
        <v>21643.243243243247</v>
      </c>
      <c r="I538" s="91">
        <f>G538/B537</f>
        <v>1639.6396396396399</v>
      </c>
      <c r="J538" s="105">
        <f>H538/B537</f>
        <v>180.3603603603604</v>
      </c>
    </row>
    <row r="539" spans="1:10" s="80" customFormat="1" ht="12.75" customHeight="1" x14ac:dyDescent="0.25">
      <c r="A539" s="102"/>
      <c r="D539" s="81" t="s">
        <v>23</v>
      </c>
      <c r="E539" s="81">
        <f>E537-E538</f>
        <v>1341600</v>
      </c>
      <c r="F539" s="81"/>
      <c r="G539" s="82">
        <f>G537-G538</f>
        <v>1208648.6486486485</v>
      </c>
      <c r="H539" s="82">
        <f>H537-H538</f>
        <v>132951.35135135133</v>
      </c>
      <c r="I539" s="82">
        <f>I537-I538</f>
        <v>10072.072072072071</v>
      </c>
      <c r="J539" s="106">
        <f>J537-J538</f>
        <v>1107.9279279279278</v>
      </c>
    </row>
    <row r="540" spans="1:10" s="80" customFormat="1" ht="12.75" customHeight="1" x14ac:dyDescent="0.25">
      <c r="A540" s="102"/>
      <c r="D540" s="81"/>
      <c r="E540" s="81"/>
      <c r="F540" s="81"/>
      <c r="G540" s="82"/>
      <c r="H540" s="83">
        <f>G539+H539</f>
        <v>1341599.9999999998</v>
      </c>
      <c r="I540" s="83"/>
      <c r="J540" s="104"/>
    </row>
    <row r="541" spans="1:10" s="80" customFormat="1" ht="12.75" customHeight="1" x14ac:dyDescent="0.25">
      <c r="A541" s="102"/>
      <c r="B541" s="79"/>
      <c r="D541" s="81"/>
      <c r="E541" s="81"/>
      <c r="F541" s="81"/>
      <c r="G541" s="82"/>
      <c r="H541" s="83"/>
      <c r="I541" s="83"/>
      <c r="J541" s="104"/>
    </row>
    <row r="542" spans="1:10" s="80" customFormat="1" ht="12.75" customHeight="1" x14ac:dyDescent="0.25">
      <c r="A542" s="102">
        <v>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3"/>
    </row>
    <row r="543" spans="1:10" s="80" customFormat="1" ht="12.75" customHeight="1" x14ac:dyDescent="0.25">
      <c r="A543" s="102"/>
      <c r="B543" s="80">
        <f>Invoice!B3432</f>
        <v>80</v>
      </c>
      <c r="C543" s="88" t="str">
        <f>Invoice!E3432</f>
        <v>KENKO HIGHLIGHTER HL-100 HIJAU</v>
      </c>
      <c r="D543" s="89">
        <f>Invoice!H3432</f>
        <v>3050</v>
      </c>
      <c r="E543" s="81">
        <f t="shared" si="50"/>
        <v>244000</v>
      </c>
      <c r="F543" s="81"/>
      <c r="G543" s="82">
        <f t="shared" si="51"/>
        <v>219819.81981981979</v>
      </c>
      <c r="H543" s="83">
        <f t="shared" si="52"/>
        <v>24180.180180180178</v>
      </c>
      <c r="I543" s="83">
        <f t="shared" si="53"/>
        <v>2747.7477477477473</v>
      </c>
      <c r="J543" s="104">
        <f t="shared" si="54"/>
        <v>302.25225225225222</v>
      </c>
    </row>
    <row r="544" spans="1:10" s="80" customFormat="1" ht="12.75" customHeight="1" x14ac:dyDescent="0.25">
      <c r="A544" s="102"/>
      <c r="D544" s="81"/>
      <c r="E544" s="81">
        <f>(E543*Invoice!I3432)+((E543-(E543*Invoice!I3432))*Invoice!J3432)</f>
        <v>34160</v>
      </c>
      <c r="F544" s="81"/>
      <c r="G544" s="90">
        <f>E544/1.11</f>
        <v>30774.774774774771</v>
      </c>
      <c r="H544" s="91">
        <f>G544*11%</f>
        <v>3385.2252252252247</v>
      </c>
      <c r="I544" s="91">
        <f>G544/B543</f>
        <v>384.68468468468461</v>
      </c>
      <c r="J544" s="105">
        <f>H544/B543</f>
        <v>42.31531531531531</v>
      </c>
    </row>
    <row r="545" spans="1:10" s="80" customFormat="1" ht="12.75" customHeight="1" x14ac:dyDescent="0.25">
      <c r="A545" s="102"/>
      <c r="D545" s="81" t="s">
        <v>23</v>
      </c>
      <c r="E545" s="81">
        <f>E543-E544</f>
        <v>209840</v>
      </c>
      <c r="F545" s="81"/>
      <c r="G545" s="82">
        <f>G543-G544</f>
        <v>189045.04504504503</v>
      </c>
      <c r="H545" s="82">
        <f>H543-H544</f>
        <v>20794.954954954952</v>
      </c>
      <c r="I545" s="82">
        <f>I543-I544</f>
        <v>2363.0630630630626</v>
      </c>
      <c r="J545" s="106">
        <f>J543-J544</f>
        <v>259.93693693693689</v>
      </c>
    </row>
    <row r="546" spans="1:10" s="80" customFormat="1" ht="12.75" customHeight="1" x14ac:dyDescent="0.25">
      <c r="A546" s="102"/>
      <c r="D546" s="81"/>
      <c r="E546" s="81"/>
      <c r="F546" s="81"/>
      <c r="G546" s="82"/>
      <c r="H546" s="83">
        <f>G545+H545</f>
        <v>209839.99999999997</v>
      </c>
      <c r="I546" s="83"/>
      <c r="J546" s="104"/>
    </row>
    <row r="547" spans="1:10" s="80" customFormat="1" ht="12.75" customHeight="1" x14ac:dyDescent="0.25">
      <c r="A547" s="102"/>
      <c r="B547" s="79"/>
      <c r="D547" s="81"/>
      <c r="E547" s="81"/>
      <c r="F547" s="81"/>
      <c r="G547" s="82"/>
      <c r="H547" s="83"/>
      <c r="I547" s="83"/>
      <c r="J547" s="104"/>
    </row>
    <row r="548" spans="1:10" s="80" customFormat="1" ht="12.75" customHeight="1" x14ac:dyDescent="0.25">
      <c r="A548" s="102">
        <v>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3"/>
    </row>
    <row r="549" spans="1:10" s="80" customFormat="1" ht="12.75" customHeight="1" x14ac:dyDescent="0.25">
      <c r="A549" s="102"/>
      <c r="B549" s="80">
        <f>Invoice!B3433</f>
        <v>120</v>
      </c>
      <c r="C549" s="88" t="str">
        <f>Invoice!E3433</f>
        <v>KENKO HIGHLIGHTER HL-100 PINK</v>
      </c>
      <c r="D549" s="89">
        <f>Invoice!H3433</f>
        <v>3050</v>
      </c>
      <c r="E549" s="81">
        <f t="shared" si="50"/>
        <v>366000</v>
      </c>
      <c r="F549" s="81"/>
      <c r="G549" s="82">
        <f t="shared" si="51"/>
        <v>329729.7297297297</v>
      </c>
      <c r="H549" s="83">
        <f t="shared" si="52"/>
        <v>36270.270270270266</v>
      </c>
      <c r="I549" s="83">
        <f t="shared" si="53"/>
        <v>2747.7477477477473</v>
      </c>
      <c r="J549" s="104">
        <f t="shared" si="54"/>
        <v>302.25225225225222</v>
      </c>
    </row>
    <row r="550" spans="1:10" s="80" customFormat="1" ht="12.75" customHeight="1" x14ac:dyDescent="0.25">
      <c r="A550" s="102"/>
      <c r="D550" s="81"/>
      <c r="E550" s="81">
        <f>(E549*Invoice!I3433)+((E549-(E549*Invoice!I3433))*Invoice!J3433)</f>
        <v>51240.000000000007</v>
      </c>
      <c r="F550" s="81"/>
      <c r="G550" s="90">
        <f>E550/1.11</f>
        <v>46162.162162162167</v>
      </c>
      <c r="H550" s="91">
        <f>G550*11%</f>
        <v>5077.8378378378384</v>
      </c>
      <c r="I550" s="91">
        <f>G550/B549</f>
        <v>384.68468468468473</v>
      </c>
      <c r="J550" s="105">
        <f>H550/B549</f>
        <v>42.315315315315317</v>
      </c>
    </row>
    <row r="551" spans="1:10" s="80" customFormat="1" ht="12.75" customHeight="1" x14ac:dyDescent="0.25">
      <c r="A551" s="102"/>
      <c r="D551" s="81" t="s">
        <v>23</v>
      </c>
      <c r="E551" s="81">
        <f>E549-E550</f>
        <v>314760</v>
      </c>
      <c r="F551" s="81"/>
      <c r="G551" s="82">
        <f>G549-G550</f>
        <v>283567.56756756752</v>
      </c>
      <c r="H551" s="82">
        <f>H549-H550</f>
        <v>31192.432432432426</v>
      </c>
      <c r="I551" s="82">
        <f>I549-I550</f>
        <v>2363.0630630630626</v>
      </c>
      <c r="J551" s="106">
        <f>J549-J550</f>
        <v>259.93693693693689</v>
      </c>
    </row>
    <row r="552" spans="1:10" s="80" customFormat="1" ht="12.75" customHeight="1" x14ac:dyDescent="0.25">
      <c r="A552" s="102"/>
      <c r="D552" s="81"/>
      <c r="E552" s="81"/>
      <c r="F552" s="81"/>
      <c r="G552" s="82"/>
      <c r="H552" s="83">
        <f>G551+H551</f>
        <v>314759.99999999994</v>
      </c>
      <c r="I552" s="83"/>
      <c r="J552" s="104"/>
    </row>
    <row r="553" spans="1:10" s="80" customFormat="1" ht="12.75" customHeight="1" x14ac:dyDescent="0.25">
      <c r="A553" s="102"/>
      <c r="B553" s="79"/>
      <c r="D553" s="81"/>
      <c r="E553" s="81"/>
      <c r="F553" s="81"/>
      <c r="G553" s="82"/>
      <c r="H553" s="83"/>
      <c r="I553" s="83"/>
      <c r="J553" s="104"/>
    </row>
    <row r="554" spans="1:10" s="80" customFormat="1" ht="12.75" customHeight="1" x14ac:dyDescent="0.25">
      <c r="A554" s="102">
        <v>5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3"/>
    </row>
    <row r="555" spans="1:10" s="80" customFormat="1" ht="12.75" customHeight="1" x14ac:dyDescent="0.25">
      <c r="A555" s="102"/>
      <c r="B555" s="80">
        <f>Invoice!B3434</f>
        <v>12</v>
      </c>
      <c r="C555" s="88" t="str">
        <f>Invoice!E3434</f>
        <v>PAPER CLIP WARNA KENKO 3100</v>
      </c>
      <c r="D555" s="89">
        <f>Invoice!H3434</f>
        <v>41400</v>
      </c>
      <c r="E555" s="81">
        <f t="shared" si="50"/>
        <v>496800</v>
      </c>
      <c r="F555" s="81"/>
      <c r="G555" s="82">
        <f t="shared" si="51"/>
        <v>447567.56756756752</v>
      </c>
      <c r="H555" s="83">
        <f t="shared" si="52"/>
        <v>49232.432432432426</v>
      </c>
      <c r="I555" s="83">
        <f t="shared" si="53"/>
        <v>37297.297297297293</v>
      </c>
      <c r="J555" s="104">
        <f t="shared" si="54"/>
        <v>4102.7027027027025</v>
      </c>
    </row>
    <row r="556" spans="1:10" s="80" customFormat="1" ht="12.75" customHeight="1" x14ac:dyDescent="0.25">
      <c r="A556" s="102"/>
      <c r="D556" s="81"/>
      <c r="E556" s="81">
        <f>(E555*Invoice!I3434)+((E555-(E555*Invoice!I3434))*Invoice!J3434)</f>
        <v>69552</v>
      </c>
      <c r="F556" s="81"/>
      <c r="G556" s="90">
        <f>E556/1.11</f>
        <v>62659.459459459453</v>
      </c>
      <c r="H556" s="91">
        <f>G556*11%</f>
        <v>6892.54054054054</v>
      </c>
      <c r="I556" s="91">
        <f>G556/B555</f>
        <v>5221.6216216216208</v>
      </c>
      <c r="J556" s="105">
        <f>H556/B555</f>
        <v>574.37837837837833</v>
      </c>
    </row>
    <row r="557" spans="1:10" s="80" customFormat="1" ht="12.75" customHeight="1" x14ac:dyDescent="0.25">
      <c r="A557" s="102"/>
      <c r="D557" s="81" t="s">
        <v>23</v>
      </c>
      <c r="E557" s="81">
        <f>E555-E556</f>
        <v>427248</v>
      </c>
      <c r="F557" s="81"/>
      <c r="G557" s="82">
        <f>G555-G556</f>
        <v>384908.10810810805</v>
      </c>
      <c r="H557" s="82">
        <f>H555-H556</f>
        <v>42339.891891891886</v>
      </c>
      <c r="I557" s="82">
        <f>I555-I556</f>
        <v>32075.675675675673</v>
      </c>
      <c r="J557" s="106">
        <f>J555-J556</f>
        <v>3528.3243243243242</v>
      </c>
    </row>
    <row r="558" spans="1:10" s="80" customFormat="1" ht="12.75" customHeight="1" x14ac:dyDescent="0.25">
      <c r="A558" s="102"/>
      <c r="D558" s="81"/>
      <c r="E558" s="81"/>
      <c r="F558" s="81"/>
      <c r="G558" s="82"/>
      <c r="H558" s="83">
        <f>G557+H557</f>
        <v>427247.99999999994</v>
      </c>
      <c r="I558" s="83"/>
      <c r="J558" s="104"/>
    </row>
    <row r="559" spans="1:10" s="80" customFormat="1" ht="12.75" customHeight="1" x14ac:dyDescent="0.25">
      <c r="A559" s="102"/>
      <c r="C559" s="88"/>
      <c r="D559" s="89"/>
      <c r="E559" s="81"/>
      <c r="F559" s="81"/>
      <c r="G559" s="82"/>
      <c r="H559" s="83"/>
      <c r="I559" s="83"/>
      <c r="J559" s="104"/>
    </row>
    <row r="560" spans="1:10" s="80" customFormat="1" ht="12.75" customHeight="1" x14ac:dyDescent="0.25">
      <c r="A560" s="107"/>
      <c r="B560" s="108"/>
      <c r="C560" s="109"/>
      <c r="D560" s="110"/>
      <c r="E560" s="110"/>
      <c r="F560" s="110"/>
      <c r="G560" s="111">
        <f>G533+G539+G545+G551+G557</f>
        <v>2995899.0990990987</v>
      </c>
      <c r="H560" s="111">
        <f>H533+H539+H545+H551+H557</f>
        <v>329548.90090090089</v>
      </c>
      <c r="I560" s="112"/>
      <c r="J560" s="113">
        <f>H534+H540+H546+H552+H558</f>
        <v>3325447.9999999995</v>
      </c>
    </row>
    <row r="562" spans="1:10" s="80" customFormat="1" ht="12.75" customHeight="1" x14ac:dyDescent="0.25">
      <c r="A562" s="95" t="s">
        <v>1</v>
      </c>
      <c r="B562" s="96">
        <f>Invoice!E3536</f>
        <v>23030032</v>
      </c>
      <c r="C562" s="97"/>
      <c r="D562" s="98"/>
      <c r="E562" s="98"/>
      <c r="F562" s="98"/>
      <c r="G562" s="99"/>
      <c r="H562" s="100"/>
      <c r="I562" s="100"/>
      <c r="J562" s="101"/>
    </row>
    <row r="563" spans="1:10" s="80" customFormat="1" ht="12.75" customHeight="1" x14ac:dyDescent="0.25">
      <c r="A563" s="102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Invoice!B3544</f>
        <v>120</v>
      </c>
      <c r="C564" s="88" t="str">
        <f>Invoice!E3544</f>
        <v>GEL PEN ZHIXIN G-5001 + REFILL</v>
      </c>
      <c r="D564" s="89">
        <f>Invoice!H3544</f>
        <v>18000</v>
      </c>
      <c r="E564" s="81">
        <f>D564*B564</f>
        <v>2160000</v>
      </c>
      <c r="F564" s="81"/>
      <c r="G564" s="82">
        <f>E564/1.11</f>
        <v>1945945.9459459458</v>
      </c>
      <c r="H564" s="83">
        <f>G564*11%</f>
        <v>214054.05405405405</v>
      </c>
      <c r="I564" s="83">
        <f>G564/B564</f>
        <v>16216.216216216215</v>
      </c>
      <c r="J564" s="104">
        <f>H564/B564</f>
        <v>1783.7837837837837</v>
      </c>
    </row>
    <row r="565" spans="1:10" s="80" customFormat="1" ht="12.75" customHeight="1" x14ac:dyDescent="0.25">
      <c r="A565" s="102"/>
      <c r="D565" s="81"/>
      <c r="E565" s="81">
        <f>(E564*Invoice!I3544)+((E564-(E564*Invoice!I3544))*Invoice!J3544)</f>
        <v>0</v>
      </c>
      <c r="F565" s="81"/>
      <c r="G565" s="90">
        <f>E565/1.11</f>
        <v>0</v>
      </c>
      <c r="H565" s="91">
        <f>G565*11%</f>
        <v>0</v>
      </c>
      <c r="I565" s="91">
        <f>G565/B564</f>
        <v>0</v>
      </c>
      <c r="J565" s="105">
        <f>H565/B564</f>
        <v>0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2160000</v>
      </c>
      <c r="F566" s="81"/>
      <c r="G566" s="82">
        <f>G564-G565</f>
        <v>1945945.9459459458</v>
      </c>
      <c r="H566" s="82">
        <f>H564-H565</f>
        <v>214054.05405405405</v>
      </c>
      <c r="I566" s="82">
        <f>I564-I565</f>
        <v>16216.216216216215</v>
      </c>
      <c r="J566" s="106">
        <f>J564-J565</f>
        <v>1783.7837837837837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2160000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Invoice!B3545</f>
        <v>120</v>
      </c>
      <c r="C570" s="88" t="str">
        <f>Invoice!E3545</f>
        <v>GEL PEN ZHIXIN G-3132 + REFILL</v>
      </c>
      <c r="D570" s="89">
        <f>Invoice!H3545</f>
        <v>18000</v>
      </c>
      <c r="E570" s="81">
        <f t="shared" ref="E570:E582" si="55">D570*B570</f>
        <v>2160000</v>
      </c>
      <c r="F570" s="81"/>
      <c r="G570" s="82">
        <f t="shared" ref="G570:G582" si="56">E570/1.11</f>
        <v>1945945.9459459458</v>
      </c>
      <c r="H570" s="83">
        <f t="shared" ref="H570:H582" si="57">G570*11%</f>
        <v>214054.05405405405</v>
      </c>
      <c r="I570" s="83">
        <f t="shared" ref="I570:I582" si="58">G570/B570</f>
        <v>16216.216216216215</v>
      </c>
      <c r="J570" s="104">
        <f t="shared" ref="J570:J582" si="59">H570/B570</f>
        <v>1783.7837837837837</v>
      </c>
    </row>
    <row r="571" spans="1:10" s="80" customFormat="1" ht="12.75" customHeight="1" x14ac:dyDescent="0.25">
      <c r="A571" s="102"/>
      <c r="D571" s="81"/>
      <c r="E571" s="81">
        <f>(E570*Invoice!I3545)+((E570-(E570*Invoice!I3545))*Invoice!J3545)</f>
        <v>0</v>
      </c>
      <c r="F571" s="81"/>
      <c r="G571" s="90">
        <f>E571/1.11</f>
        <v>0</v>
      </c>
      <c r="H571" s="91">
        <f>G571*11%</f>
        <v>0</v>
      </c>
      <c r="I571" s="91">
        <f>G571/B570</f>
        <v>0</v>
      </c>
      <c r="J571" s="105">
        <f>H571/B570</f>
        <v>0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2160000</v>
      </c>
      <c r="F572" s="81"/>
      <c r="G572" s="82">
        <f>G570-G571</f>
        <v>1945945.9459459458</v>
      </c>
      <c r="H572" s="82">
        <f>H570-H571</f>
        <v>214054.05405405405</v>
      </c>
      <c r="I572" s="82">
        <f>I570-I571</f>
        <v>16216.216216216215</v>
      </c>
      <c r="J572" s="106">
        <f>J570-J571</f>
        <v>1783.7837837837837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2160000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Invoice!B3546</f>
        <v>120</v>
      </c>
      <c r="C576" s="88" t="str">
        <f>Invoice!E3546</f>
        <v>GEL PEN ZHIXIN G-3136 + REFILL</v>
      </c>
      <c r="D576" s="89">
        <f>Invoice!H3546</f>
        <v>18000</v>
      </c>
      <c r="E576" s="81">
        <f t="shared" si="55"/>
        <v>2160000</v>
      </c>
      <c r="F576" s="81"/>
      <c r="G576" s="82">
        <f t="shared" si="56"/>
        <v>1945945.9459459458</v>
      </c>
      <c r="H576" s="83">
        <f t="shared" si="57"/>
        <v>214054.05405405405</v>
      </c>
      <c r="I576" s="83">
        <f t="shared" si="58"/>
        <v>16216.216216216215</v>
      </c>
      <c r="J576" s="104">
        <f t="shared" si="59"/>
        <v>1783.7837837837837</v>
      </c>
    </row>
    <row r="577" spans="1:10" s="80" customFormat="1" ht="12.75" customHeight="1" x14ac:dyDescent="0.25">
      <c r="A577" s="102"/>
      <c r="D577" s="81"/>
      <c r="E577" s="81">
        <f>(E576*Invoice!I3546)+((E576-(E576*Invoice!I3546))*Invoice!J3546)</f>
        <v>0</v>
      </c>
      <c r="F577" s="81"/>
      <c r="G577" s="90">
        <f>E577/1.11</f>
        <v>0</v>
      </c>
      <c r="H577" s="91">
        <f>G577*11%</f>
        <v>0</v>
      </c>
      <c r="I577" s="91">
        <f>G577/B576</f>
        <v>0</v>
      </c>
      <c r="J577" s="105">
        <f>H577/B576</f>
        <v>0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2160000</v>
      </c>
      <c r="F578" s="81"/>
      <c r="G578" s="82">
        <f>G576-G577</f>
        <v>1945945.9459459458</v>
      </c>
      <c r="H578" s="82">
        <f>H576-H577</f>
        <v>214054.05405405405</v>
      </c>
      <c r="I578" s="82">
        <f>I576-I577</f>
        <v>16216.216216216215</v>
      </c>
      <c r="J578" s="106">
        <f>J576-J577</f>
        <v>1783.7837837837837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2160000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Invoice!B3547</f>
        <v>120</v>
      </c>
      <c r="C582" s="88" t="str">
        <f>Invoice!E3547</f>
        <v>GEL PEN ZHIXIN G-5004 + REFILL</v>
      </c>
      <c r="D582" s="89">
        <f>Invoice!H3547</f>
        <v>18000</v>
      </c>
      <c r="E582" s="81">
        <f t="shared" si="55"/>
        <v>2160000</v>
      </c>
      <c r="F582" s="81"/>
      <c r="G582" s="82">
        <f t="shared" si="56"/>
        <v>1945945.9459459458</v>
      </c>
      <c r="H582" s="83">
        <f t="shared" si="57"/>
        <v>214054.05405405405</v>
      </c>
      <c r="I582" s="83">
        <f t="shared" si="58"/>
        <v>16216.216216216215</v>
      </c>
      <c r="J582" s="104">
        <f t="shared" si="59"/>
        <v>1783.7837837837837</v>
      </c>
    </row>
    <row r="583" spans="1:10" s="80" customFormat="1" ht="12.75" customHeight="1" x14ac:dyDescent="0.25">
      <c r="A583" s="102"/>
      <c r="D583" s="81"/>
      <c r="E583" s="81">
        <f>(E582*Invoice!I3547)+((E582-(E582*Invoice!I3547))*Invoice!J3547)</f>
        <v>0</v>
      </c>
      <c r="F583" s="81"/>
      <c r="G583" s="90">
        <f>E583/1.11</f>
        <v>0</v>
      </c>
      <c r="H583" s="91">
        <f>G583*11%</f>
        <v>0</v>
      </c>
      <c r="I583" s="91">
        <f>G583/B582</f>
        <v>0</v>
      </c>
      <c r="J583" s="105">
        <f>H583/B582</f>
        <v>0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2160000</v>
      </c>
      <c r="F584" s="81"/>
      <c r="G584" s="82">
        <f>G582-G583</f>
        <v>1945945.9459459458</v>
      </c>
      <c r="H584" s="82">
        <f>H582-H583</f>
        <v>214054.05405405405</v>
      </c>
      <c r="I584" s="82">
        <f>I582-I583</f>
        <v>16216.216216216215</v>
      </c>
      <c r="J584" s="106">
        <f>J582-J583</f>
        <v>1783.7837837837837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2160000</v>
      </c>
      <c r="I585" s="83"/>
      <c r="J585" s="104"/>
    </row>
    <row r="586" spans="1:10" s="80" customFormat="1" ht="12.75" customHeight="1" x14ac:dyDescent="0.25">
      <c r="A586" s="102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7"/>
      <c r="B587" s="108"/>
      <c r="C587" s="109"/>
      <c r="D587" s="110"/>
      <c r="E587" s="110"/>
      <c r="F587" s="110"/>
      <c r="G587" s="111">
        <f>G566+G572+G578+G584</f>
        <v>7783783.7837837832</v>
      </c>
      <c r="H587" s="111">
        <f>H566+H572+H578+H584</f>
        <v>856216.21621621621</v>
      </c>
      <c r="I587" s="112"/>
      <c r="J587" s="113">
        <f>H567+H573+H579+H585</f>
        <v>8640000</v>
      </c>
    </row>
    <row r="589" spans="1:10" s="80" customFormat="1" ht="12.75" customHeight="1" x14ac:dyDescent="0.25">
      <c r="A589" s="95" t="s">
        <v>1</v>
      </c>
      <c r="B589" s="96">
        <f>Invoice!E3650</f>
        <v>23030033</v>
      </c>
      <c r="C589" s="97"/>
      <c r="D589" s="98"/>
      <c r="E589" s="98"/>
      <c r="F589" s="98"/>
      <c r="G589" s="99"/>
      <c r="H589" s="100"/>
      <c r="I589" s="100"/>
      <c r="J589" s="101"/>
    </row>
    <row r="590" spans="1:10" s="80" customFormat="1" ht="12.75" customHeight="1" x14ac:dyDescent="0.25">
      <c r="A590" s="102">
        <v>1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3"/>
    </row>
    <row r="591" spans="1:10" s="80" customFormat="1" ht="12.75" customHeight="1" x14ac:dyDescent="0.25">
      <c r="A591" s="102"/>
      <c r="B591" s="80">
        <f>Invoice!B3658</f>
        <v>3</v>
      </c>
      <c r="C591" s="88" t="str">
        <f>Invoice!E3658</f>
        <v>GEL PEN JOYKO GP-266 ITECH 2 HITAM</v>
      </c>
      <c r="D591" s="89">
        <f>Invoice!H3658</f>
        <v>27600</v>
      </c>
      <c r="E591" s="81">
        <f>D591*B591</f>
        <v>82800</v>
      </c>
      <c r="F591" s="81"/>
      <c r="G591" s="82">
        <f>E591/1.11</f>
        <v>74594.594594594586</v>
      </c>
      <c r="H591" s="83">
        <f>G591*11%</f>
        <v>8205.405405405405</v>
      </c>
      <c r="I591" s="83">
        <f>G591/B591</f>
        <v>24864.864864864863</v>
      </c>
      <c r="J591" s="104">
        <f>H591/B591</f>
        <v>2735.135135135135</v>
      </c>
    </row>
    <row r="592" spans="1:10" s="80" customFormat="1" ht="12.75" customHeight="1" x14ac:dyDescent="0.25">
      <c r="A592" s="102"/>
      <c r="D592" s="81"/>
      <c r="E592" s="81">
        <f>(E591*Invoice!I3658)+((E591-(E591*Invoice!I3658))*Invoice!J3658)</f>
        <v>8280</v>
      </c>
      <c r="F592" s="81"/>
      <c r="G592" s="90">
        <f>E592/1.11</f>
        <v>7459.4594594594591</v>
      </c>
      <c r="H592" s="91">
        <f>G592*11%</f>
        <v>820.54054054054052</v>
      </c>
      <c r="I592" s="91">
        <f>G592/B591</f>
        <v>2486.4864864864862</v>
      </c>
      <c r="J592" s="105">
        <f>H592/B591</f>
        <v>273.51351351351349</v>
      </c>
    </row>
    <row r="593" spans="1:10" s="80" customFormat="1" ht="12.75" customHeight="1" x14ac:dyDescent="0.25">
      <c r="A593" s="102"/>
      <c r="D593" s="81" t="s">
        <v>23</v>
      </c>
      <c r="E593" s="81">
        <f>E591-E592</f>
        <v>74520</v>
      </c>
      <c r="F593" s="81"/>
      <c r="G593" s="82">
        <f>G591-G592</f>
        <v>67135.135135135133</v>
      </c>
      <c r="H593" s="82">
        <f>H591-H592</f>
        <v>7384.8648648648641</v>
      </c>
      <c r="I593" s="82">
        <f>I591-I592</f>
        <v>22378.378378378377</v>
      </c>
      <c r="J593" s="106">
        <f>J591-J592</f>
        <v>2461.6216216216217</v>
      </c>
    </row>
    <row r="594" spans="1:10" s="80" customFormat="1" ht="12.75" customHeight="1" x14ac:dyDescent="0.25">
      <c r="A594" s="102"/>
      <c r="D594" s="81"/>
      <c r="E594" s="81"/>
      <c r="F594" s="81"/>
      <c r="G594" s="82"/>
      <c r="H594" s="83">
        <f>G593+H593</f>
        <v>74520</v>
      </c>
      <c r="I594" s="83"/>
      <c r="J594" s="104"/>
    </row>
    <row r="595" spans="1:10" s="80" customFormat="1" ht="12.75" customHeight="1" x14ac:dyDescent="0.25">
      <c r="A595" s="102"/>
      <c r="B595" s="79"/>
      <c r="D595" s="81"/>
      <c r="E595" s="81"/>
      <c r="F595" s="81"/>
      <c r="G595" s="82"/>
      <c r="H595" s="83"/>
      <c r="I595" s="83"/>
      <c r="J595" s="104"/>
    </row>
    <row r="596" spans="1:10" s="80" customFormat="1" ht="12.75" customHeight="1" x14ac:dyDescent="0.25">
      <c r="A596" s="102">
        <v>2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Invoice!B3659</f>
        <v>40</v>
      </c>
      <c r="C597" s="88" t="str">
        <f>Invoice!E3659</f>
        <v>ISI BENSIA LANTU LT 11-32 (40 SET)</v>
      </c>
      <c r="D597" s="89">
        <f>Invoice!H3659</f>
        <v>2750</v>
      </c>
      <c r="E597" s="81">
        <f t="shared" ref="E597:E663" si="60">D597*B597</f>
        <v>110000</v>
      </c>
      <c r="F597" s="81"/>
      <c r="G597" s="82">
        <f t="shared" ref="G597:G663" si="61">E597/1.11</f>
        <v>99099.099099099083</v>
      </c>
      <c r="H597" s="83">
        <f t="shared" ref="H597:H663" si="62">G597*11%</f>
        <v>10900.900900900899</v>
      </c>
      <c r="I597" s="83">
        <f t="shared" ref="I597:I663" si="63">G597/B597</f>
        <v>2477.4774774774769</v>
      </c>
      <c r="J597" s="104">
        <f t="shared" ref="J597:J663" si="64">H597/B597</f>
        <v>272.52252252252248</v>
      </c>
    </row>
    <row r="598" spans="1:10" s="80" customFormat="1" ht="12.75" customHeight="1" x14ac:dyDescent="0.25">
      <c r="A598" s="102"/>
      <c r="D598" s="81"/>
      <c r="E598" s="81">
        <f>(E597*Invoice!I3659)+((E597-(E597*Invoice!I3659))*Invoice!J3659)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5">
        <f>H598/B597</f>
        <v>0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110000</v>
      </c>
      <c r="F599" s="81"/>
      <c r="G599" s="82">
        <f>G597-G598</f>
        <v>99099.099099099083</v>
      </c>
      <c r="H599" s="82">
        <f>H597-H598</f>
        <v>10900.900900900899</v>
      </c>
      <c r="I599" s="82">
        <f>I597-I598</f>
        <v>2477.4774774774769</v>
      </c>
      <c r="J599" s="106">
        <f>J597-J598</f>
        <v>272.52252252252248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109999.99999999999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3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Invoice!B3660</f>
        <v>24</v>
      </c>
      <c r="C603" s="88" t="str">
        <f>Invoice!E3660</f>
        <v>PENSIL WARNA KENKO CP-12HALF CLASSIC (PENDEK)</v>
      </c>
      <c r="D603" s="89">
        <f>Invoice!H3660</f>
        <v>6600</v>
      </c>
      <c r="E603" s="81">
        <f t="shared" si="60"/>
        <v>158400</v>
      </c>
      <c r="F603" s="81"/>
      <c r="G603" s="82">
        <f t="shared" si="61"/>
        <v>142702.70270270269</v>
      </c>
      <c r="H603" s="83">
        <f t="shared" si="62"/>
        <v>15697.297297297297</v>
      </c>
      <c r="I603" s="83">
        <f t="shared" si="63"/>
        <v>5945.9459459459458</v>
      </c>
      <c r="J603" s="104">
        <f t="shared" si="64"/>
        <v>654.05405405405406</v>
      </c>
    </row>
    <row r="604" spans="1:10" s="80" customFormat="1" ht="12.75" customHeight="1" x14ac:dyDescent="0.25">
      <c r="A604" s="102"/>
      <c r="D604" s="81"/>
      <c r="E604" s="81">
        <f>(E603*Invoice!I3660)+((E603-(E603*Invoice!I3660))*Invoice!J3660)</f>
        <v>15840</v>
      </c>
      <c r="F604" s="81"/>
      <c r="G604" s="90">
        <f>E604/1.11</f>
        <v>14270.270270270268</v>
      </c>
      <c r="H604" s="91">
        <f>G604*11%</f>
        <v>1569.7297297297296</v>
      </c>
      <c r="I604" s="91">
        <f>G604/B603</f>
        <v>594.59459459459447</v>
      </c>
      <c r="J604" s="105">
        <f>H604/B603</f>
        <v>65.405405405405403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142560</v>
      </c>
      <c r="F605" s="81"/>
      <c r="G605" s="82">
        <f>G603-G604</f>
        <v>128432.43243243243</v>
      </c>
      <c r="H605" s="82">
        <f>H603-H604</f>
        <v>14127.567567567567</v>
      </c>
      <c r="I605" s="82">
        <f>I603-I604</f>
        <v>5351.3513513513517</v>
      </c>
      <c r="J605" s="106">
        <f>J603-J604</f>
        <v>588.64864864864865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142560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4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Invoice!B3661</f>
        <v>24</v>
      </c>
      <c r="C609" s="88" t="str">
        <f>Invoice!E3661</f>
        <v>PENSIL WARNA KENKO CP-24F CLASSIC (PANJANG)</v>
      </c>
      <c r="D609" s="89">
        <f>Invoice!H3661</f>
        <v>20700</v>
      </c>
      <c r="E609" s="81">
        <f t="shared" si="60"/>
        <v>496800</v>
      </c>
      <c r="F609" s="81"/>
      <c r="G609" s="82">
        <f t="shared" si="61"/>
        <v>447567.56756756752</v>
      </c>
      <c r="H609" s="83">
        <f t="shared" si="62"/>
        <v>49232.432432432426</v>
      </c>
      <c r="I609" s="83">
        <f t="shared" si="63"/>
        <v>18648.648648648646</v>
      </c>
      <c r="J609" s="104">
        <f t="shared" si="64"/>
        <v>2051.3513513513512</v>
      </c>
    </row>
    <row r="610" spans="1:10" s="80" customFormat="1" ht="12.75" customHeight="1" x14ac:dyDescent="0.25">
      <c r="A610" s="102"/>
      <c r="D610" s="81"/>
      <c r="E610" s="81">
        <f>(E609*Invoice!I3661)+((E609-(E609*Invoice!I3661))*Invoice!J3661)</f>
        <v>49680</v>
      </c>
      <c r="F610" s="81"/>
      <c r="G610" s="90">
        <f>E610/1.11</f>
        <v>44756.756756756753</v>
      </c>
      <c r="H610" s="91">
        <f>G610*11%</f>
        <v>4923.2432432432424</v>
      </c>
      <c r="I610" s="91">
        <f>G610/B609</f>
        <v>1864.8648648648648</v>
      </c>
      <c r="J610" s="105">
        <f>H610/B609</f>
        <v>205.1351351351351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447120</v>
      </c>
      <c r="F611" s="81"/>
      <c r="G611" s="82">
        <f>G609-G610</f>
        <v>402810.81081081077</v>
      </c>
      <c r="H611" s="82">
        <f>H609-H610</f>
        <v>44309.189189189186</v>
      </c>
      <c r="I611" s="82">
        <f>I609-I610</f>
        <v>16783.783783783783</v>
      </c>
      <c r="J611" s="106">
        <f>J609-J610</f>
        <v>1846.2162162162163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447119.99999999994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5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Invoice!B3662</f>
        <v>3</v>
      </c>
      <c r="C615" s="88" t="str">
        <f>Invoice!E3662</f>
        <v>GEL PEN VANCO GP-559 HI-TOUCH HITAM</v>
      </c>
      <c r="D615" s="89">
        <f>Invoice!H3662</f>
        <v>26000</v>
      </c>
      <c r="E615" s="81">
        <f t="shared" si="60"/>
        <v>78000</v>
      </c>
      <c r="F615" s="81"/>
      <c r="G615" s="82">
        <f t="shared" si="61"/>
        <v>70270.270270270266</v>
      </c>
      <c r="H615" s="83">
        <f t="shared" si="62"/>
        <v>7729.7297297297291</v>
      </c>
      <c r="I615" s="83">
        <f t="shared" si="63"/>
        <v>23423.423423423421</v>
      </c>
      <c r="J615" s="104">
        <f t="shared" si="64"/>
        <v>2576.5765765765764</v>
      </c>
    </row>
    <row r="616" spans="1:10" s="80" customFormat="1" ht="12.75" customHeight="1" x14ac:dyDescent="0.25">
      <c r="A616" s="102"/>
      <c r="D616" s="81"/>
      <c r="E616" s="81">
        <f>(E615*Invoice!I3662)+((E615-(E615*Invoice!I3662))*Invoice!J3662)</f>
        <v>0</v>
      </c>
      <c r="F616" s="81"/>
      <c r="G616" s="90">
        <f>E616/1.11</f>
        <v>0</v>
      </c>
      <c r="H616" s="91">
        <f>G616*11%</f>
        <v>0</v>
      </c>
      <c r="I616" s="91">
        <f>G616/B615</f>
        <v>0</v>
      </c>
      <c r="J616" s="105">
        <f>H616/B615</f>
        <v>0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78000</v>
      </c>
      <c r="F617" s="81"/>
      <c r="G617" s="82">
        <f>G615-G616</f>
        <v>70270.270270270266</v>
      </c>
      <c r="H617" s="82">
        <f>H615-H616</f>
        <v>7729.7297297297291</v>
      </c>
      <c r="I617" s="82">
        <f>I615-I616</f>
        <v>23423.423423423421</v>
      </c>
      <c r="J617" s="106">
        <f>J615-J616</f>
        <v>2576.5765765765764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78000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6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Invoice!B3663</f>
        <v>10</v>
      </c>
      <c r="C621" s="88" t="str">
        <f>Invoice!E3663</f>
        <v>BUKU KAS KWARTO</v>
      </c>
      <c r="D621" s="89">
        <f>Invoice!H3663</f>
        <v>9500</v>
      </c>
      <c r="E621" s="81">
        <f t="shared" si="60"/>
        <v>95000</v>
      </c>
      <c r="F621" s="81"/>
      <c r="G621" s="82">
        <f t="shared" si="61"/>
        <v>85585.585585585577</v>
      </c>
      <c r="H621" s="83">
        <f t="shared" si="62"/>
        <v>9414.4144144144138</v>
      </c>
      <c r="I621" s="83">
        <f t="shared" si="63"/>
        <v>8558.5585585585577</v>
      </c>
      <c r="J621" s="104">
        <f t="shared" si="64"/>
        <v>941.44144144144138</v>
      </c>
    </row>
    <row r="622" spans="1:10" s="80" customFormat="1" ht="12.75" customHeight="1" x14ac:dyDescent="0.25">
      <c r="A622" s="102"/>
      <c r="D622" s="81"/>
      <c r="E622" s="81">
        <f>(E621*Invoice!I3663)+((E621-(E621*Invoice!I3663))*Invoice!J3663)</f>
        <v>0</v>
      </c>
      <c r="F622" s="81"/>
      <c r="G622" s="90">
        <f>E622/1.11</f>
        <v>0</v>
      </c>
      <c r="H622" s="91">
        <f>G622*11%</f>
        <v>0</v>
      </c>
      <c r="I622" s="91">
        <f>G622/B621</f>
        <v>0</v>
      </c>
      <c r="J622" s="105">
        <f>H622/B621</f>
        <v>0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95000</v>
      </c>
      <c r="F623" s="81"/>
      <c r="G623" s="82">
        <f>G621-G622</f>
        <v>85585.585585585577</v>
      </c>
      <c r="H623" s="82">
        <f>H621-H622</f>
        <v>9414.4144144144138</v>
      </c>
      <c r="I623" s="82">
        <f>I621-I622</f>
        <v>8558.5585585585577</v>
      </c>
      <c r="J623" s="106">
        <f>J621-J622</f>
        <v>941.44144144144138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94999.999999999985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7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Invoice!B3664</f>
        <v>50</v>
      </c>
      <c r="C627" s="88" t="str">
        <f>Invoice!E3664</f>
        <v>LOOSE LEAF JOYKO A5-7020 (50S)</v>
      </c>
      <c r="D627" s="89">
        <f>Invoice!H3664</f>
        <v>3600</v>
      </c>
      <c r="E627" s="81">
        <f t="shared" si="60"/>
        <v>180000</v>
      </c>
      <c r="F627" s="81"/>
      <c r="G627" s="82">
        <f t="shared" si="61"/>
        <v>162162.16216216216</v>
      </c>
      <c r="H627" s="83">
        <f t="shared" si="62"/>
        <v>17837.837837837837</v>
      </c>
      <c r="I627" s="83">
        <f t="shared" si="63"/>
        <v>3243.2432432432433</v>
      </c>
      <c r="J627" s="104">
        <f t="shared" si="64"/>
        <v>356.75675675675672</v>
      </c>
    </row>
    <row r="628" spans="1:10" s="80" customFormat="1" ht="12.75" customHeight="1" x14ac:dyDescent="0.25">
      <c r="A628" s="102"/>
      <c r="D628" s="81"/>
      <c r="E628" s="81">
        <f>(E627*Invoice!I3664)+((E627-(E627*Invoice!I3664))*Invoice!J3664)</f>
        <v>18000</v>
      </c>
      <c r="F628" s="81"/>
      <c r="G628" s="90">
        <f>E628/1.11</f>
        <v>16216.216216216215</v>
      </c>
      <c r="H628" s="91">
        <f>G628*11%</f>
        <v>1783.7837837837837</v>
      </c>
      <c r="I628" s="91">
        <f>G628/B627</f>
        <v>324.32432432432432</v>
      </c>
      <c r="J628" s="105">
        <f>H628/B627</f>
        <v>35.675675675675677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162000</v>
      </c>
      <c r="F629" s="81"/>
      <c r="G629" s="82">
        <f>G627-G628</f>
        <v>145945.94594594595</v>
      </c>
      <c r="H629" s="82">
        <f>H627-H628</f>
        <v>16054.054054054053</v>
      </c>
      <c r="I629" s="82">
        <f>I627-I628</f>
        <v>2918.9189189189192</v>
      </c>
      <c r="J629" s="106">
        <f>J627-J628</f>
        <v>321.08108108108104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162000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8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Invoice!B3665</f>
        <v>3</v>
      </c>
      <c r="C633" s="88" t="str">
        <f>Invoice!E3665</f>
        <v>STIP / PENGHAPUS KENKO ERB-40SQ HITAM</v>
      </c>
      <c r="D633" s="89">
        <f>Invoice!H3665</f>
        <v>27500</v>
      </c>
      <c r="E633" s="81">
        <f t="shared" si="60"/>
        <v>82500</v>
      </c>
      <c r="F633" s="81"/>
      <c r="G633" s="82">
        <f t="shared" si="61"/>
        <v>74324.32432432432</v>
      </c>
      <c r="H633" s="83">
        <f t="shared" si="62"/>
        <v>8175.6756756756749</v>
      </c>
      <c r="I633" s="83">
        <f t="shared" si="63"/>
        <v>24774.774774774774</v>
      </c>
      <c r="J633" s="104">
        <f t="shared" si="64"/>
        <v>2725.2252252252251</v>
      </c>
    </row>
    <row r="634" spans="1:10" s="80" customFormat="1" ht="12.75" customHeight="1" x14ac:dyDescent="0.25">
      <c r="A634" s="102"/>
      <c r="D634" s="81"/>
      <c r="E634" s="81">
        <f>(E633*Invoice!I3665)+((E633-(E633*Invoice!I3665))*Invoice!J3665)</f>
        <v>8250</v>
      </c>
      <c r="F634" s="81"/>
      <c r="G634" s="90">
        <f>E634/1.11</f>
        <v>7432.4324324324316</v>
      </c>
      <c r="H634" s="91">
        <f>G634*11%</f>
        <v>817.56756756756749</v>
      </c>
      <c r="I634" s="91">
        <f>G634/B633</f>
        <v>2477.4774774774774</v>
      </c>
      <c r="J634" s="105">
        <f>H634/B633</f>
        <v>272.52252252252248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74250</v>
      </c>
      <c r="F635" s="81"/>
      <c r="G635" s="82">
        <f>G633-G634</f>
        <v>66891.891891891893</v>
      </c>
      <c r="H635" s="82">
        <f>H633-H634</f>
        <v>7358.1081081081074</v>
      </c>
      <c r="I635" s="82">
        <f>I633-I634</f>
        <v>22297.297297297297</v>
      </c>
      <c r="J635" s="106">
        <f>J633-J634</f>
        <v>2452.7027027027025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74250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9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Invoice!B3666</f>
        <v>2</v>
      </c>
      <c r="C639" s="88" t="str">
        <f>Invoice!E3666</f>
        <v>ISI CUTTER 9 MM KENKO A-100 (KECIL)</v>
      </c>
      <c r="D639" s="89">
        <f>Invoice!H3666</f>
        <v>32400</v>
      </c>
      <c r="E639" s="81">
        <f t="shared" si="60"/>
        <v>64800</v>
      </c>
      <c r="F639" s="81"/>
      <c r="G639" s="82">
        <f t="shared" si="61"/>
        <v>58378.378378378373</v>
      </c>
      <c r="H639" s="83">
        <f t="shared" si="62"/>
        <v>6421.6216216216208</v>
      </c>
      <c r="I639" s="83">
        <f t="shared" si="63"/>
        <v>29189.189189189186</v>
      </c>
      <c r="J639" s="104">
        <f t="shared" si="64"/>
        <v>3210.8108108108104</v>
      </c>
    </row>
    <row r="640" spans="1:10" s="80" customFormat="1" ht="12.75" customHeight="1" x14ac:dyDescent="0.25">
      <c r="A640" s="102"/>
      <c r="D640" s="81"/>
      <c r="E640" s="81">
        <f>(E639*Invoice!I3666)+((E639-(E639*Invoice!I3666))*Invoice!J3666)</f>
        <v>6480</v>
      </c>
      <c r="F640" s="81"/>
      <c r="G640" s="90">
        <f>E640/1.11</f>
        <v>5837.8378378378375</v>
      </c>
      <c r="H640" s="91">
        <f>G640*11%</f>
        <v>642.16216216216208</v>
      </c>
      <c r="I640" s="91">
        <f>G640/B639</f>
        <v>2918.9189189189187</v>
      </c>
      <c r="J640" s="105">
        <f>H640/B639</f>
        <v>321.08108108108104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58320</v>
      </c>
      <c r="F641" s="81"/>
      <c r="G641" s="82">
        <f>G639-G640</f>
        <v>52540.540540540533</v>
      </c>
      <c r="H641" s="82">
        <f>H639-H640</f>
        <v>5779.4594594594582</v>
      </c>
      <c r="I641" s="82">
        <f>I639-I640</f>
        <v>26270.270270270266</v>
      </c>
      <c r="J641" s="106">
        <f>J639-J640</f>
        <v>2889.7297297297291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58319.999999999993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10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Invoice!B3667</f>
        <v>2</v>
      </c>
      <c r="C645" s="88" t="str">
        <f>Invoice!E3667</f>
        <v>ISI CUTTER 18 MM KENKO L-150 (BESAR)</v>
      </c>
      <c r="D645" s="89">
        <f>Invoice!H3667</f>
        <v>64800</v>
      </c>
      <c r="E645" s="81">
        <f t="shared" si="60"/>
        <v>129600</v>
      </c>
      <c r="F645" s="81"/>
      <c r="G645" s="82">
        <f t="shared" si="61"/>
        <v>116756.75675675675</v>
      </c>
      <c r="H645" s="83">
        <f t="shared" si="62"/>
        <v>12843.243243243242</v>
      </c>
      <c r="I645" s="83">
        <f t="shared" si="63"/>
        <v>58378.378378378373</v>
      </c>
      <c r="J645" s="104">
        <f t="shared" si="64"/>
        <v>6421.6216216216208</v>
      </c>
    </row>
    <row r="646" spans="1:10" s="80" customFormat="1" ht="12.75" customHeight="1" x14ac:dyDescent="0.25">
      <c r="A646" s="102"/>
      <c r="D646" s="81"/>
      <c r="E646" s="81">
        <f>(E645*Invoice!I3667)+((E645-(E645*Invoice!I3667))*Invoice!J3667)</f>
        <v>12960</v>
      </c>
      <c r="F646" s="81"/>
      <c r="G646" s="90">
        <f>E646/1.11</f>
        <v>11675.675675675675</v>
      </c>
      <c r="H646" s="91">
        <f>G646*11%</f>
        <v>1284.3243243243242</v>
      </c>
      <c r="I646" s="91">
        <f>G646/B645</f>
        <v>5837.8378378378375</v>
      </c>
      <c r="J646" s="105">
        <f>H646/B645</f>
        <v>642.16216216216208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116640</v>
      </c>
      <c r="F647" s="81"/>
      <c r="G647" s="82">
        <f>G645-G646</f>
        <v>105081.08108108107</v>
      </c>
      <c r="H647" s="82">
        <f>H645-H646</f>
        <v>11558.918918918916</v>
      </c>
      <c r="I647" s="82">
        <f>I645-I646</f>
        <v>52540.540540540533</v>
      </c>
      <c r="J647" s="106">
        <f>J645-J646</f>
        <v>5779.4594594594582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116639.99999999999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Invoice!B3668</f>
        <v>1</v>
      </c>
      <c r="C651" s="88" t="str">
        <f>Invoice!E3668</f>
        <v>BINDER CLIP KENKO NO. 105</v>
      </c>
      <c r="D651" s="89">
        <f>Invoice!H3668</f>
        <v>28800</v>
      </c>
      <c r="E651" s="81">
        <f t="shared" si="60"/>
        <v>28800</v>
      </c>
      <c r="F651" s="81"/>
      <c r="G651" s="82">
        <f t="shared" si="61"/>
        <v>25945.945945945943</v>
      </c>
      <c r="H651" s="83">
        <f t="shared" si="62"/>
        <v>2854.0540540540537</v>
      </c>
      <c r="I651" s="83">
        <f t="shared" si="63"/>
        <v>25945.945945945943</v>
      </c>
      <c r="J651" s="104">
        <f t="shared" si="64"/>
        <v>2854.0540540540537</v>
      </c>
    </row>
    <row r="652" spans="1:10" s="80" customFormat="1" ht="12.75" customHeight="1" x14ac:dyDescent="0.25">
      <c r="A652" s="102"/>
      <c r="D652" s="81"/>
      <c r="E652" s="81">
        <f>(E651*Invoice!I3668)+((E651-(E651*Invoice!I3668))*Invoice!J3668)</f>
        <v>2880</v>
      </c>
      <c r="F652" s="81"/>
      <c r="G652" s="90">
        <f>E652/1.11</f>
        <v>2594.5945945945946</v>
      </c>
      <c r="H652" s="91">
        <f>G652*11%</f>
        <v>285.40540540540542</v>
      </c>
      <c r="I652" s="91">
        <f>G652/B651</f>
        <v>2594.5945945945946</v>
      </c>
      <c r="J652" s="105">
        <f>H652/B651</f>
        <v>285.40540540540542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25920</v>
      </c>
      <c r="F653" s="81"/>
      <c r="G653" s="82">
        <f>G651-G652</f>
        <v>23351.35135135135</v>
      </c>
      <c r="H653" s="82">
        <f>H651-H652</f>
        <v>2568.6486486486483</v>
      </c>
      <c r="I653" s="82">
        <f>I651-I652</f>
        <v>23351.35135135135</v>
      </c>
      <c r="J653" s="106">
        <f>J651-J652</f>
        <v>2568.6486486486483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25920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12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Invoice!B3669</f>
        <v>1</v>
      </c>
      <c r="C657" s="88" t="str">
        <f>Invoice!E3669</f>
        <v>BINDER CLIP KENKO NO. 111</v>
      </c>
      <c r="D657" s="89">
        <f>Invoice!H3669</f>
        <v>49200</v>
      </c>
      <c r="E657" s="81">
        <f t="shared" si="60"/>
        <v>49200</v>
      </c>
      <c r="F657" s="81"/>
      <c r="G657" s="82">
        <f t="shared" si="61"/>
        <v>44324.32432432432</v>
      </c>
      <c r="H657" s="83">
        <f t="shared" si="62"/>
        <v>4875.6756756756749</v>
      </c>
      <c r="I657" s="83">
        <f t="shared" si="63"/>
        <v>44324.32432432432</v>
      </c>
      <c r="J657" s="104">
        <f t="shared" si="64"/>
        <v>4875.6756756756749</v>
      </c>
    </row>
    <row r="658" spans="1:10" s="80" customFormat="1" ht="12.75" customHeight="1" x14ac:dyDescent="0.25">
      <c r="A658" s="102"/>
      <c r="D658" s="81"/>
      <c r="E658" s="81">
        <f>(E657*Invoice!I3669)+((E657-(E657*Invoice!I3669))*Invoice!J3669)</f>
        <v>4920</v>
      </c>
      <c r="F658" s="81"/>
      <c r="G658" s="90">
        <f>E658/1.11</f>
        <v>4432.4324324324316</v>
      </c>
      <c r="H658" s="91">
        <f>G658*11%</f>
        <v>487.56756756756749</v>
      </c>
      <c r="I658" s="91">
        <f>G658/B657</f>
        <v>4432.4324324324316</v>
      </c>
      <c r="J658" s="105">
        <f>H658/B657</f>
        <v>487.56756756756749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44280</v>
      </c>
      <c r="F659" s="81"/>
      <c r="G659" s="82">
        <f>G657-G658</f>
        <v>39891.891891891886</v>
      </c>
      <c r="H659" s="82">
        <f>H657-H658</f>
        <v>4388.1081081081074</v>
      </c>
      <c r="I659" s="82">
        <f>I657-I658</f>
        <v>39891.891891891886</v>
      </c>
      <c r="J659" s="106">
        <f>J657-J658</f>
        <v>4388.1081081081074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44279.999999999993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13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Invoice!B3670</f>
        <v>1</v>
      </c>
      <c r="C663" s="88" t="str">
        <f>Invoice!E3670</f>
        <v>STAPLER KENKO HD-10</v>
      </c>
      <c r="D663" s="89">
        <f>Invoice!H3670</f>
        <v>93000</v>
      </c>
      <c r="E663" s="81">
        <f t="shared" si="60"/>
        <v>93000</v>
      </c>
      <c r="F663" s="81"/>
      <c r="G663" s="82">
        <f t="shared" si="61"/>
        <v>83783.783783783772</v>
      </c>
      <c r="H663" s="83">
        <f t="shared" si="62"/>
        <v>9216.2162162162149</v>
      </c>
      <c r="I663" s="83">
        <f t="shared" si="63"/>
        <v>83783.783783783772</v>
      </c>
      <c r="J663" s="104">
        <f t="shared" si="64"/>
        <v>9216.2162162162149</v>
      </c>
    </row>
    <row r="664" spans="1:10" s="80" customFormat="1" ht="12.75" customHeight="1" x14ac:dyDescent="0.25">
      <c r="A664" s="102"/>
      <c r="D664" s="81"/>
      <c r="E664" s="81">
        <f>(E663*Invoice!I3670)+((E663-(E663*Invoice!I3670))*Invoice!J3670)</f>
        <v>9300</v>
      </c>
      <c r="F664" s="81"/>
      <c r="G664" s="90">
        <f>E664/1.11</f>
        <v>8378.3783783783783</v>
      </c>
      <c r="H664" s="91">
        <f>G664*11%</f>
        <v>921.62162162162167</v>
      </c>
      <c r="I664" s="91">
        <f>G664/B663</f>
        <v>8378.3783783783783</v>
      </c>
      <c r="J664" s="105">
        <f>H664/B663</f>
        <v>921.62162162162167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83700</v>
      </c>
      <c r="F665" s="81"/>
      <c r="G665" s="82">
        <f>G663-G664</f>
        <v>75405.4054054054</v>
      </c>
      <c r="H665" s="82">
        <f>H663-H664</f>
        <v>8294.5945945945932</v>
      </c>
      <c r="I665" s="82">
        <f>I663-I664</f>
        <v>75405.4054054054</v>
      </c>
      <c r="J665" s="106">
        <f>J663-J664</f>
        <v>8294.5945945945932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83700</v>
      </c>
      <c r="I666" s="83"/>
      <c r="J666" s="104"/>
    </row>
    <row r="667" spans="1:10" s="80" customFormat="1" ht="12.75" customHeight="1" x14ac:dyDescent="0.25">
      <c r="A667" s="102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7"/>
      <c r="B668" s="108"/>
      <c r="C668" s="109"/>
      <c r="D668" s="110"/>
      <c r="E668" s="110"/>
      <c r="F668" s="110"/>
      <c r="G668" s="111">
        <f>G593+G599+G605+G611+G617+G623+G629+G635+G641+G647+G653+G659+G665</f>
        <v>1362441.4414414414</v>
      </c>
      <c r="H668" s="111">
        <f>H593+H599+H605+H611+H617+H623+H629+H635+H641+H647+H653+H659+H665</f>
        <v>149868.55855855852</v>
      </c>
      <c r="I668" s="112"/>
      <c r="J668" s="113">
        <f>H594+H600+H606+H612+H618+H624+H630+H636+H642+H648+H654+H660+H666</f>
        <v>1512310</v>
      </c>
    </row>
    <row r="670" spans="1:10" s="80" customFormat="1" ht="12.75" customHeight="1" x14ac:dyDescent="0.25">
      <c r="A670" s="95" t="s">
        <v>1</v>
      </c>
      <c r="B670" s="96">
        <f>Invoice!E3764</f>
        <v>23030034</v>
      </c>
      <c r="C670" s="97"/>
      <c r="D670" s="98"/>
      <c r="E670" s="98"/>
      <c r="F670" s="98"/>
      <c r="G670" s="99"/>
      <c r="H670" s="100"/>
      <c r="I670" s="100"/>
      <c r="J670" s="101"/>
    </row>
    <row r="671" spans="1:10" s="80" customFormat="1" ht="12.75" customHeight="1" x14ac:dyDescent="0.25">
      <c r="A671" s="102">
        <v>1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3"/>
    </row>
    <row r="672" spans="1:10" s="80" customFormat="1" ht="12.75" customHeight="1" x14ac:dyDescent="0.25">
      <c r="A672" s="102"/>
      <c r="B672" s="80">
        <f>Invoice!B3772</f>
        <v>36</v>
      </c>
      <c r="C672" s="88" t="str">
        <f>Invoice!E3772</f>
        <v>PENSIL WARNA JOYKO CP-12PB (PANJANG)</v>
      </c>
      <c r="D672" s="89">
        <f>Invoice!H3772</f>
        <v>127200</v>
      </c>
      <c r="E672" s="81">
        <f>D672*B672</f>
        <v>4579200</v>
      </c>
      <c r="F672" s="81"/>
      <c r="G672" s="82">
        <f>E672/1.11</f>
        <v>4125405.405405405</v>
      </c>
      <c r="H672" s="83">
        <f>G672*11%</f>
        <v>453794.59459459456</v>
      </c>
      <c r="I672" s="83">
        <f>G672/B672</f>
        <v>114594.59459459459</v>
      </c>
      <c r="J672" s="104">
        <f>H672/B672</f>
        <v>12605.405405405405</v>
      </c>
    </row>
    <row r="673" spans="1:10" s="80" customFormat="1" ht="12.75" customHeight="1" x14ac:dyDescent="0.25">
      <c r="A673" s="102"/>
      <c r="D673" s="81"/>
      <c r="E673" s="81">
        <f>(E672*Invoice!I3772)+((E672-(E672*Invoice!I3772))*Invoice!J3772)</f>
        <v>618192</v>
      </c>
      <c r="F673" s="81"/>
      <c r="G673" s="90">
        <f>E673/1.11</f>
        <v>556929.7297297297</v>
      </c>
      <c r="H673" s="91">
        <f>G673*11%</f>
        <v>61262.270270270266</v>
      </c>
      <c r="I673" s="91">
        <f>G673/B672</f>
        <v>15470.27027027027</v>
      </c>
      <c r="J673" s="105">
        <f>H673/B672</f>
        <v>1701.7297297297296</v>
      </c>
    </row>
    <row r="674" spans="1:10" s="80" customFormat="1" ht="12.75" customHeight="1" x14ac:dyDescent="0.25">
      <c r="A674" s="102"/>
      <c r="D674" s="81" t="s">
        <v>23</v>
      </c>
      <c r="E674" s="81">
        <f>E672-E673</f>
        <v>3961008</v>
      </c>
      <c r="F674" s="81"/>
      <c r="G674" s="82">
        <f>G672-G673</f>
        <v>3568475.6756756753</v>
      </c>
      <c r="H674" s="82">
        <f>H672-H673</f>
        <v>392532.32432432426</v>
      </c>
      <c r="I674" s="82">
        <f>I672-I673</f>
        <v>99124.32432432432</v>
      </c>
      <c r="J674" s="106">
        <f>J672-J673</f>
        <v>10903.675675675675</v>
      </c>
    </row>
    <row r="675" spans="1:10" s="80" customFormat="1" ht="12.75" customHeight="1" x14ac:dyDescent="0.25">
      <c r="A675" s="102"/>
      <c r="D675" s="81"/>
      <c r="E675" s="81"/>
      <c r="F675" s="81"/>
      <c r="G675" s="82"/>
      <c r="H675" s="83">
        <f>G674+H674</f>
        <v>3961007.9999999995</v>
      </c>
      <c r="I675" s="83"/>
      <c r="J675" s="104"/>
    </row>
    <row r="676" spans="1:10" s="80" customFormat="1" ht="12.75" customHeight="1" x14ac:dyDescent="0.25">
      <c r="A676" s="102"/>
      <c r="C676" s="88"/>
      <c r="D676" s="89"/>
      <c r="E676" s="81"/>
      <c r="F676" s="81"/>
      <c r="G676" s="82"/>
      <c r="H676" s="83"/>
      <c r="I676" s="83"/>
      <c r="J676" s="104"/>
    </row>
    <row r="677" spans="1:10" s="80" customFormat="1" ht="12.75" customHeight="1" x14ac:dyDescent="0.25">
      <c r="A677" s="107"/>
      <c r="B677" s="108"/>
      <c r="C677" s="109"/>
      <c r="D677" s="110"/>
      <c r="E677" s="110"/>
      <c r="F677" s="110"/>
      <c r="G677" s="111">
        <f>G674</f>
        <v>3568475.6756756753</v>
      </c>
      <c r="H677" s="111">
        <f>H674</f>
        <v>392532.32432432426</v>
      </c>
      <c r="I677" s="112"/>
      <c r="J677" s="113">
        <f>H675</f>
        <v>3961007.9999999995</v>
      </c>
    </row>
    <row r="679" spans="1:10" s="80" customFormat="1" ht="12.75" customHeight="1" x14ac:dyDescent="0.25">
      <c r="A679" s="95" t="s">
        <v>1</v>
      </c>
      <c r="B679" s="96">
        <f>Invoice!E3878</f>
        <v>23030035</v>
      </c>
      <c r="C679" s="97"/>
      <c r="D679" s="98"/>
      <c r="E679" s="98"/>
      <c r="F679" s="98"/>
      <c r="G679" s="99"/>
      <c r="H679" s="100"/>
      <c r="I679" s="100"/>
      <c r="J679" s="101"/>
    </row>
    <row r="680" spans="1:10" s="80" customFormat="1" ht="12.75" customHeight="1" x14ac:dyDescent="0.25">
      <c r="A680" s="102">
        <v>1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Invoice!B3886</f>
        <v>144</v>
      </c>
      <c r="C681" s="88" t="str">
        <f>Invoice!E3886</f>
        <v>GEL PEN KENKO HI-TECH-H 0.28 MM HITAM</v>
      </c>
      <c r="D681" s="89">
        <f>Invoice!H3886</f>
        <v>39000</v>
      </c>
      <c r="E681" s="81">
        <f>D681*B681</f>
        <v>5616000</v>
      </c>
      <c r="F681" s="81"/>
      <c r="G681" s="82">
        <f>E681/1.11</f>
        <v>5059459.4594594594</v>
      </c>
      <c r="H681" s="83">
        <f>G681*11%</f>
        <v>556540.54054054059</v>
      </c>
      <c r="I681" s="83">
        <f>G681/B681</f>
        <v>35135.135135135133</v>
      </c>
      <c r="J681" s="104">
        <f>H681/B681</f>
        <v>3864.864864864865</v>
      </c>
    </row>
    <row r="682" spans="1:10" s="80" customFormat="1" ht="12.75" customHeight="1" x14ac:dyDescent="0.25">
      <c r="A682" s="102"/>
      <c r="D682" s="81"/>
      <c r="E682" s="81">
        <f>(E681*Invoice!I3886)+((E681-(E681*Invoice!I3886))*Invoice!J3886)</f>
        <v>758160</v>
      </c>
      <c r="F682" s="81"/>
      <c r="G682" s="90">
        <f>E682/1.11</f>
        <v>683027.02702702698</v>
      </c>
      <c r="H682" s="91">
        <f>G682*11%</f>
        <v>75132.972972972973</v>
      </c>
      <c r="I682" s="91">
        <f>G682/B681</f>
        <v>4743.2432432432433</v>
      </c>
      <c r="J682" s="105">
        <f>H682/B681</f>
        <v>521.75675675675677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4857840</v>
      </c>
      <c r="F683" s="81"/>
      <c r="G683" s="82">
        <f>G681-G682</f>
        <v>4376432.4324324327</v>
      </c>
      <c r="H683" s="82">
        <f>H681-H682</f>
        <v>481407.56756756763</v>
      </c>
      <c r="I683" s="82">
        <f>I681-I682</f>
        <v>30391.89189189189</v>
      </c>
      <c r="J683" s="106">
        <f>J681-J682</f>
        <v>3343.1081081081084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4857840</v>
      </c>
      <c r="I684" s="83"/>
      <c r="J684" s="104"/>
    </row>
    <row r="685" spans="1:10" s="80" customFormat="1" ht="12.75" customHeight="1" x14ac:dyDescent="0.25">
      <c r="A685" s="102"/>
      <c r="C685" s="88"/>
      <c r="D685" s="89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7"/>
      <c r="B686" s="108"/>
      <c r="C686" s="109"/>
      <c r="D686" s="110"/>
      <c r="E686" s="110"/>
      <c r="F686" s="110"/>
      <c r="G686" s="111">
        <f>G683</f>
        <v>4376432.4324324327</v>
      </c>
      <c r="H686" s="111">
        <f>H683</f>
        <v>481407.56756756763</v>
      </c>
      <c r="I686" s="112"/>
      <c r="J686" s="113">
        <f>H684</f>
        <v>4857840</v>
      </c>
    </row>
    <row r="688" spans="1:10" s="80" customFormat="1" ht="12.75" customHeight="1" x14ac:dyDescent="0.25">
      <c r="A688" s="95" t="s">
        <v>1</v>
      </c>
      <c r="B688" s="96">
        <f>Invoice!E3992</f>
        <v>23030036</v>
      </c>
      <c r="C688" s="97"/>
      <c r="D688" s="98"/>
      <c r="E688" s="98"/>
      <c r="F688" s="98"/>
      <c r="G688" s="99"/>
      <c r="H688" s="100"/>
      <c r="I688" s="100"/>
      <c r="J688" s="101"/>
    </row>
    <row r="689" spans="1:10" s="80" customFormat="1" ht="12.75" customHeight="1" x14ac:dyDescent="0.25">
      <c r="A689" s="102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3"/>
    </row>
    <row r="690" spans="1:10" s="80" customFormat="1" ht="12.75" customHeight="1" x14ac:dyDescent="0.25">
      <c r="A690" s="102"/>
      <c r="B690" s="80">
        <f>Invoice!B4000</f>
        <v>720</v>
      </c>
      <c r="C690" s="88" t="str">
        <f>Invoice!E4000</f>
        <v>GEL PEN KENKO HI-TECH-H 0.28 MM HITAM</v>
      </c>
      <c r="D690" s="89">
        <f>Invoice!H4000</f>
        <v>39000</v>
      </c>
      <c r="E690" s="81">
        <f>D690*B690</f>
        <v>28080000</v>
      </c>
      <c r="F690" s="81"/>
      <c r="G690" s="82">
        <f>E690/1.11</f>
        <v>25297297.297297295</v>
      </c>
      <c r="H690" s="83">
        <f>G690*11%</f>
        <v>2782702.7027027025</v>
      </c>
      <c r="I690" s="83">
        <f>G690/B690</f>
        <v>35135.135135135133</v>
      </c>
      <c r="J690" s="104">
        <f>H690/B690</f>
        <v>3864.8648648648646</v>
      </c>
    </row>
    <row r="691" spans="1:10" s="80" customFormat="1" ht="12.75" customHeight="1" x14ac:dyDescent="0.25">
      <c r="A691" s="102"/>
      <c r="D691" s="81"/>
      <c r="E691" s="81">
        <f>(E690*Invoice!I4000)+((E690-(E690*Invoice!I4000))*Invoice!J4000)</f>
        <v>3790800.0000000005</v>
      </c>
      <c r="F691" s="81"/>
      <c r="G691" s="90">
        <f>E691/1.11</f>
        <v>3415135.1351351351</v>
      </c>
      <c r="H691" s="91">
        <f>G691*11%</f>
        <v>375664.86486486485</v>
      </c>
      <c r="I691" s="91">
        <f>G691/B690</f>
        <v>4743.2432432432433</v>
      </c>
      <c r="J691" s="105">
        <f>H691/B690</f>
        <v>521.75675675675677</v>
      </c>
    </row>
    <row r="692" spans="1:10" s="80" customFormat="1" ht="12.75" customHeight="1" x14ac:dyDescent="0.25">
      <c r="A692" s="102"/>
      <c r="D692" s="81" t="s">
        <v>23</v>
      </c>
      <c r="E692" s="81">
        <f>E690-E691</f>
        <v>24289200</v>
      </c>
      <c r="F692" s="81"/>
      <c r="G692" s="82">
        <f>G690-G691</f>
        <v>21882162.162162159</v>
      </c>
      <c r="H692" s="82">
        <f>H690-H691</f>
        <v>2407037.8378378376</v>
      </c>
      <c r="I692" s="82">
        <f>I690-I691</f>
        <v>30391.89189189189</v>
      </c>
      <c r="J692" s="106">
        <f>J690-J691</f>
        <v>3343.1081081081079</v>
      </c>
    </row>
    <row r="693" spans="1:10" s="80" customFormat="1" ht="12.75" customHeight="1" x14ac:dyDescent="0.25">
      <c r="A693" s="102"/>
      <c r="D693" s="81"/>
      <c r="E693" s="81"/>
      <c r="F693" s="81"/>
      <c r="G693" s="82"/>
      <c r="H693" s="83">
        <f>G692+H692</f>
        <v>24289199.999999996</v>
      </c>
      <c r="I693" s="83"/>
      <c r="J693" s="104"/>
    </row>
    <row r="694" spans="1:10" s="80" customFormat="1" ht="12.75" customHeight="1" x14ac:dyDescent="0.25">
      <c r="A694" s="102"/>
      <c r="B694" s="79"/>
      <c r="D694" s="81"/>
      <c r="E694" s="81"/>
      <c r="F694" s="81"/>
      <c r="G694" s="82"/>
      <c r="H694" s="83"/>
      <c r="I694" s="83"/>
      <c r="J694" s="104"/>
    </row>
    <row r="695" spans="1:10" s="80" customFormat="1" ht="12.75" customHeight="1" x14ac:dyDescent="0.25">
      <c r="A695" s="102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Invoice!B4001</f>
        <v>144</v>
      </c>
      <c r="C696" s="88" t="str">
        <f>Invoice!E4001</f>
        <v>CORRECTION FLUID KENKO KE-01</v>
      </c>
      <c r="D696" s="89">
        <f>Invoice!H4001</f>
        <v>54300</v>
      </c>
      <c r="E696" s="81">
        <f t="shared" ref="E696:E714" si="65">D696*B696</f>
        <v>7819200</v>
      </c>
      <c r="F696" s="81"/>
      <c r="G696" s="82">
        <f t="shared" ref="G696:G714" si="66">E696/1.11</f>
        <v>7044324.3243243238</v>
      </c>
      <c r="H696" s="83">
        <f t="shared" ref="H696:H714" si="67">G696*11%</f>
        <v>774875.67567567562</v>
      </c>
      <c r="I696" s="83">
        <f t="shared" ref="I696:I714" si="68">G696/B696</f>
        <v>48918.918918918913</v>
      </c>
      <c r="J696" s="104">
        <f t="shared" ref="J696:J714" si="69">H696/B696</f>
        <v>5381.0810810810808</v>
      </c>
    </row>
    <row r="697" spans="1:10" s="80" customFormat="1" ht="12.75" customHeight="1" x14ac:dyDescent="0.25">
      <c r="A697" s="102"/>
      <c r="D697" s="81"/>
      <c r="E697" s="81">
        <f>(E696*Invoice!I4001)+((E696-(E696*Invoice!I4001))*Invoice!J4001)</f>
        <v>1055592</v>
      </c>
      <c r="F697" s="81"/>
      <c r="G697" s="90">
        <f>E697/1.11</f>
        <v>950983.78378378367</v>
      </c>
      <c r="H697" s="91">
        <f>G697*11%</f>
        <v>104608.2162162162</v>
      </c>
      <c r="I697" s="91">
        <f>G697/B696</f>
        <v>6604.0540540540533</v>
      </c>
      <c r="J697" s="105">
        <f>H697/B696</f>
        <v>726.44594594594582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6763608</v>
      </c>
      <c r="F698" s="81"/>
      <c r="G698" s="82">
        <f>G696-G697</f>
        <v>6093340.5405405406</v>
      </c>
      <c r="H698" s="82">
        <f>H696-H697</f>
        <v>670267.45945945941</v>
      </c>
      <c r="I698" s="82">
        <f>I696-I697</f>
        <v>42314.86486486486</v>
      </c>
      <c r="J698" s="106">
        <f>J696-J697</f>
        <v>4654.635135135135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6763608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3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Invoice!B4002</f>
        <v>24</v>
      </c>
      <c r="C702" s="88" t="str">
        <f>Invoice!E4002</f>
        <v>PUNCH KENKO NO. 85XL</v>
      </c>
      <c r="D702" s="89">
        <f>Invoice!H4002</f>
        <v>59000</v>
      </c>
      <c r="E702" s="81">
        <f t="shared" si="65"/>
        <v>1416000</v>
      </c>
      <c r="F702" s="81"/>
      <c r="G702" s="82">
        <f t="shared" si="66"/>
        <v>1275675.6756756755</v>
      </c>
      <c r="H702" s="83">
        <f t="shared" si="67"/>
        <v>140324.32432432432</v>
      </c>
      <c r="I702" s="83">
        <f t="shared" si="68"/>
        <v>53153.153153153144</v>
      </c>
      <c r="J702" s="104">
        <f t="shared" si="69"/>
        <v>5846.8468468468463</v>
      </c>
    </row>
    <row r="703" spans="1:10" s="80" customFormat="1" ht="12.75" customHeight="1" x14ac:dyDescent="0.25">
      <c r="A703" s="102"/>
      <c r="D703" s="81"/>
      <c r="E703" s="81">
        <f>(E702*Invoice!I4002)+((E702-(E702*Invoice!I4002))*Invoice!J4002)</f>
        <v>191160</v>
      </c>
      <c r="F703" s="81"/>
      <c r="G703" s="90">
        <f>E703/1.11</f>
        <v>172216.21621621621</v>
      </c>
      <c r="H703" s="91">
        <f>G703*11%</f>
        <v>18943.783783783783</v>
      </c>
      <c r="I703" s="91">
        <f>G703/B702</f>
        <v>7175.6756756756758</v>
      </c>
      <c r="J703" s="105">
        <f>H703/B702</f>
        <v>789.32432432432427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1224840</v>
      </c>
      <c r="F704" s="81"/>
      <c r="G704" s="82">
        <f>G702-G703</f>
        <v>1103459.4594594594</v>
      </c>
      <c r="H704" s="82">
        <f>H702-H703</f>
        <v>121380.54054054053</v>
      </c>
      <c r="I704" s="82">
        <f>I702-I703</f>
        <v>45977.477477477471</v>
      </c>
      <c r="J704" s="106">
        <f>J702-J703</f>
        <v>5057.5225225225222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1224840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4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Invoice!B4003</f>
        <v>200</v>
      </c>
      <c r="C708" s="88" t="str">
        <f>Invoice!E4003</f>
        <v>ISI STAPLER (STAPLES) KENKO 1210 PREMIUM (23/10)</v>
      </c>
      <c r="D708" s="89">
        <f>Invoice!H4003</f>
        <v>4200</v>
      </c>
      <c r="E708" s="81">
        <f t="shared" si="65"/>
        <v>840000</v>
      </c>
      <c r="F708" s="81"/>
      <c r="G708" s="82">
        <f t="shared" si="66"/>
        <v>756756.75675675669</v>
      </c>
      <c r="H708" s="83">
        <f t="shared" si="67"/>
        <v>83243.24324324324</v>
      </c>
      <c r="I708" s="83">
        <f t="shared" si="68"/>
        <v>3783.7837837837833</v>
      </c>
      <c r="J708" s="104">
        <f t="shared" si="69"/>
        <v>416.2162162162162</v>
      </c>
    </row>
    <row r="709" spans="1:10" s="80" customFormat="1" ht="12.75" customHeight="1" x14ac:dyDescent="0.25">
      <c r="A709" s="102"/>
      <c r="D709" s="81"/>
      <c r="E709" s="81">
        <f>(E708*Invoice!I4003)+((E708-(E708*Invoice!I4003))*Invoice!J4003)</f>
        <v>113400.00000000001</v>
      </c>
      <c r="F709" s="81"/>
      <c r="G709" s="90">
        <f>E709/1.11</f>
        <v>102162.16216216216</v>
      </c>
      <c r="H709" s="91">
        <f>G709*11%</f>
        <v>11237.837837837838</v>
      </c>
      <c r="I709" s="91">
        <f>G709/B708</f>
        <v>510.81081081081078</v>
      </c>
      <c r="J709" s="105">
        <f>H709/B708</f>
        <v>56.189189189189193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726600</v>
      </c>
      <c r="F710" s="81"/>
      <c r="G710" s="82">
        <f>G708-G709</f>
        <v>654594.59459459456</v>
      </c>
      <c r="H710" s="82">
        <f>H708-H709</f>
        <v>72005.4054054054</v>
      </c>
      <c r="I710" s="82">
        <f>I708-I709</f>
        <v>3272.9729729729725</v>
      </c>
      <c r="J710" s="106">
        <f>J708-J709</f>
        <v>360.02702702702697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726600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5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Invoice!B4004</f>
        <v>36</v>
      </c>
      <c r="C714" s="88" t="str">
        <f>Invoice!E4004</f>
        <v>LEM STICK KENKO 15 GR (TANGGUNG) isi 20 pc</v>
      </c>
      <c r="D714" s="89">
        <f>Invoice!H4004</f>
        <v>72000</v>
      </c>
      <c r="E714" s="81">
        <f t="shared" si="65"/>
        <v>2592000</v>
      </c>
      <c r="F714" s="81"/>
      <c r="G714" s="82">
        <f t="shared" si="66"/>
        <v>2335135.1351351351</v>
      </c>
      <c r="H714" s="83">
        <f t="shared" si="67"/>
        <v>256864.86486486488</v>
      </c>
      <c r="I714" s="83">
        <f t="shared" si="68"/>
        <v>64864.864864864867</v>
      </c>
      <c r="J714" s="104">
        <f t="shared" si="69"/>
        <v>7135.1351351351359</v>
      </c>
    </row>
    <row r="715" spans="1:10" s="80" customFormat="1" ht="12.75" customHeight="1" x14ac:dyDescent="0.25">
      <c r="A715" s="102"/>
      <c r="D715" s="81"/>
      <c r="E715" s="81">
        <f>(E714*Invoice!I4004)+((E714-(E714*Invoice!I4004))*Invoice!J4004)</f>
        <v>349920</v>
      </c>
      <c r="F715" s="81"/>
      <c r="G715" s="90">
        <f>E715/1.11</f>
        <v>315243.2432432432</v>
      </c>
      <c r="H715" s="91">
        <f>G715*11%</f>
        <v>34676.756756756753</v>
      </c>
      <c r="I715" s="91">
        <f>G715/B714</f>
        <v>8756.7567567567548</v>
      </c>
      <c r="J715" s="105">
        <f>H715/B714</f>
        <v>963.24324324324311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2242080</v>
      </c>
      <c r="F716" s="81"/>
      <c r="G716" s="82">
        <f>G714-G715</f>
        <v>2019891.8918918921</v>
      </c>
      <c r="H716" s="82">
        <f>H714-H715</f>
        <v>222188.10810810814</v>
      </c>
      <c r="I716" s="82">
        <f>I714-I715</f>
        <v>56108.108108108114</v>
      </c>
      <c r="J716" s="106">
        <f>J714-J715</f>
        <v>6171.8918918918926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2242080</v>
      </c>
      <c r="I717" s="83"/>
      <c r="J717" s="104"/>
    </row>
    <row r="718" spans="1:10" s="80" customFormat="1" ht="12.75" customHeight="1" x14ac:dyDescent="0.25">
      <c r="A718" s="102"/>
      <c r="C718" s="88"/>
      <c r="D718" s="89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7"/>
      <c r="B719" s="108"/>
      <c r="C719" s="109"/>
      <c r="D719" s="110"/>
      <c r="E719" s="110"/>
      <c r="F719" s="110"/>
      <c r="G719" s="111">
        <f>G692+G698+G704+G710+G716</f>
        <v>31753448.648648649</v>
      </c>
      <c r="H719" s="111">
        <f>H692+H698+H704+H710+H716</f>
        <v>3492879.351351351</v>
      </c>
      <c r="I719" s="112"/>
      <c r="J719" s="113">
        <f>H693+H699+H705+H711+H717</f>
        <v>35246328</v>
      </c>
    </row>
    <row r="721" spans="1:10" s="80" customFormat="1" ht="12.75" customHeight="1" x14ac:dyDescent="0.25">
      <c r="A721" s="95" t="s">
        <v>1</v>
      </c>
      <c r="B721" s="96">
        <f>Invoice!E4106</f>
        <v>23030037</v>
      </c>
      <c r="C721" s="97"/>
      <c r="D721" s="98"/>
      <c r="E721" s="98"/>
      <c r="F721" s="98"/>
      <c r="G721" s="99"/>
      <c r="H721" s="100"/>
      <c r="I721" s="100"/>
      <c r="J721" s="101"/>
    </row>
    <row r="722" spans="1:10" s="80" customFormat="1" ht="12.75" customHeight="1" x14ac:dyDescent="0.25">
      <c r="A722" s="102">
        <v>1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3"/>
    </row>
    <row r="723" spans="1:10" s="80" customFormat="1" ht="12.75" customHeight="1" x14ac:dyDescent="0.25">
      <c r="A723" s="102"/>
      <c r="B723" s="80">
        <f>Invoice!B4114</f>
        <v>10</v>
      </c>
      <c r="C723" s="88" t="str">
        <f>Invoice!E4114</f>
        <v>CORRECTION FLUID KENKO KE-01</v>
      </c>
      <c r="D723" s="89">
        <f>Invoice!H4114</f>
        <v>54300</v>
      </c>
      <c r="E723" s="81">
        <f>D723*B723</f>
        <v>543000</v>
      </c>
      <c r="F723" s="81"/>
      <c r="G723" s="82">
        <f>E723/1.11</f>
        <v>489189.18918918917</v>
      </c>
      <c r="H723" s="83">
        <f>G723*11%</f>
        <v>53810.810810810806</v>
      </c>
      <c r="I723" s="83">
        <f>G723/B723</f>
        <v>48918.91891891892</v>
      </c>
      <c r="J723" s="104">
        <f>H723/B723</f>
        <v>5381.0810810810808</v>
      </c>
    </row>
    <row r="724" spans="1:10" s="80" customFormat="1" ht="12.75" customHeight="1" x14ac:dyDescent="0.25">
      <c r="A724" s="102"/>
      <c r="D724" s="81"/>
      <c r="E724" s="81">
        <f>(E723*Invoice!I4114)+((E723-(E723*Invoice!I4114))*Invoice!J4114)</f>
        <v>54300</v>
      </c>
      <c r="F724" s="81"/>
      <c r="G724" s="90">
        <f>E724/1.11</f>
        <v>48918.918918918913</v>
      </c>
      <c r="H724" s="91">
        <f>G724*11%</f>
        <v>5381.0810810810808</v>
      </c>
      <c r="I724" s="91">
        <f>G724/B723</f>
        <v>4891.8918918918916</v>
      </c>
      <c r="J724" s="105">
        <f>H724/B723</f>
        <v>538.10810810810813</v>
      </c>
    </row>
    <row r="725" spans="1:10" s="80" customFormat="1" ht="12.75" customHeight="1" x14ac:dyDescent="0.25">
      <c r="A725" s="102"/>
      <c r="D725" s="81" t="s">
        <v>23</v>
      </c>
      <c r="E725" s="81">
        <f>E723-E724</f>
        <v>488700</v>
      </c>
      <c r="F725" s="81"/>
      <c r="G725" s="82">
        <f>G723-G724</f>
        <v>440270.27027027024</v>
      </c>
      <c r="H725" s="82">
        <f>H723-H724</f>
        <v>48429.729729729726</v>
      </c>
      <c r="I725" s="82">
        <f>I723-I724</f>
        <v>44027.027027027027</v>
      </c>
      <c r="J725" s="106">
        <f>J723-J724</f>
        <v>4842.9729729729725</v>
      </c>
    </row>
    <row r="726" spans="1:10" s="80" customFormat="1" ht="12.75" customHeight="1" x14ac:dyDescent="0.25">
      <c r="A726" s="102"/>
      <c r="D726" s="81"/>
      <c r="E726" s="81"/>
      <c r="F726" s="81"/>
      <c r="G726" s="82"/>
      <c r="H726" s="83">
        <f>G725+H725</f>
        <v>488699.99999999994</v>
      </c>
      <c r="I726" s="83"/>
      <c r="J726" s="104"/>
    </row>
    <row r="727" spans="1:10" s="80" customFormat="1" ht="12.75" customHeight="1" x14ac:dyDescent="0.25">
      <c r="A727" s="102"/>
      <c r="B727" s="79"/>
      <c r="D727" s="81"/>
      <c r="E727" s="81"/>
      <c r="F727" s="81"/>
      <c r="G727" s="82"/>
      <c r="H727" s="83"/>
      <c r="I727" s="83"/>
      <c r="J727" s="104"/>
    </row>
    <row r="728" spans="1:10" s="80" customFormat="1" ht="12.75" customHeight="1" x14ac:dyDescent="0.25">
      <c r="A728" s="102">
        <v>2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3"/>
    </row>
    <row r="729" spans="1:10" s="80" customFormat="1" ht="12.75" customHeight="1" x14ac:dyDescent="0.25">
      <c r="A729" s="102"/>
      <c r="B729" s="80">
        <f>Invoice!B4115</f>
        <v>12</v>
      </c>
      <c r="C729" s="88" t="str">
        <f>Invoice!E4115</f>
        <v>GEL PEN TIZO 1.0 MM TG-340 HITAM</v>
      </c>
      <c r="D729" s="89">
        <f>Invoice!H4115</f>
        <v>35000</v>
      </c>
      <c r="E729" s="81">
        <f t="shared" ref="E729:E741" si="70">D729*B729</f>
        <v>420000</v>
      </c>
      <c r="F729" s="81"/>
      <c r="G729" s="82">
        <f t="shared" ref="G729:G741" si="71">E729/1.11</f>
        <v>378378.37837837834</v>
      </c>
      <c r="H729" s="83">
        <f t="shared" ref="H729:H741" si="72">G729*11%</f>
        <v>41621.62162162162</v>
      </c>
      <c r="I729" s="83">
        <f t="shared" ref="I729:I741" si="73">G729/B729</f>
        <v>31531.531531531527</v>
      </c>
      <c r="J729" s="104">
        <f t="shared" ref="J729:J741" si="74">H729/B729</f>
        <v>3468.4684684684685</v>
      </c>
    </row>
    <row r="730" spans="1:10" s="80" customFormat="1" ht="12.75" customHeight="1" x14ac:dyDescent="0.25">
      <c r="A730" s="102"/>
      <c r="D730" s="81"/>
      <c r="E730" s="81">
        <f>(E729*Invoice!I4115)+((E729-(E729*Invoice!I4115))*Invoice!J4115)</f>
        <v>0</v>
      </c>
      <c r="F730" s="81"/>
      <c r="G730" s="90">
        <f>E730/1.11</f>
        <v>0</v>
      </c>
      <c r="H730" s="91">
        <f>G730*11%</f>
        <v>0</v>
      </c>
      <c r="I730" s="91">
        <f>G730/B729</f>
        <v>0</v>
      </c>
      <c r="J730" s="105">
        <f>H730/B729</f>
        <v>0</v>
      </c>
    </row>
    <row r="731" spans="1:10" s="80" customFormat="1" ht="12.75" customHeight="1" x14ac:dyDescent="0.25">
      <c r="A731" s="102"/>
      <c r="D731" s="81" t="s">
        <v>23</v>
      </c>
      <c r="E731" s="81">
        <f>E729-E730</f>
        <v>420000</v>
      </c>
      <c r="F731" s="81"/>
      <c r="G731" s="82">
        <f>G729-G730</f>
        <v>378378.37837837834</v>
      </c>
      <c r="H731" s="82">
        <f>H729-H730</f>
        <v>41621.62162162162</v>
      </c>
      <c r="I731" s="82">
        <f>I729-I730</f>
        <v>31531.531531531527</v>
      </c>
      <c r="J731" s="106">
        <f>J729-J730</f>
        <v>3468.4684684684685</v>
      </c>
    </row>
    <row r="732" spans="1:10" s="80" customFormat="1" ht="12.75" customHeight="1" x14ac:dyDescent="0.25">
      <c r="A732" s="102"/>
      <c r="D732" s="81"/>
      <c r="E732" s="81"/>
      <c r="F732" s="81"/>
      <c r="G732" s="82"/>
      <c r="H732" s="83">
        <f>G731+H731</f>
        <v>419999.99999999994</v>
      </c>
      <c r="I732" s="83"/>
      <c r="J732" s="104"/>
    </row>
    <row r="733" spans="1:10" s="80" customFormat="1" ht="12.75" customHeight="1" x14ac:dyDescent="0.25">
      <c r="A733" s="102"/>
      <c r="B733" s="79"/>
      <c r="D733" s="81"/>
      <c r="E733" s="81"/>
      <c r="F733" s="81"/>
      <c r="G733" s="82"/>
      <c r="H733" s="83"/>
      <c r="I733" s="83"/>
      <c r="J733" s="104"/>
    </row>
    <row r="734" spans="1:10" s="80" customFormat="1" ht="12.75" customHeight="1" x14ac:dyDescent="0.25">
      <c r="A734" s="102">
        <v>3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3"/>
    </row>
    <row r="735" spans="1:10" s="80" customFormat="1" ht="12.75" customHeight="1" x14ac:dyDescent="0.25">
      <c r="A735" s="102"/>
      <c r="B735" s="80">
        <f>Invoice!B4116</f>
        <v>12</v>
      </c>
      <c r="C735" s="88" t="str">
        <f>Invoice!E4116</f>
        <v>GEL PEN TIZO 1.0 MM TG-340BI BIRU</v>
      </c>
      <c r="D735" s="89">
        <f>Invoice!H4116</f>
        <v>35000</v>
      </c>
      <c r="E735" s="81">
        <f t="shared" si="70"/>
        <v>420000</v>
      </c>
      <c r="F735" s="81"/>
      <c r="G735" s="82">
        <f t="shared" si="71"/>
        <v>378378.37837837834</v>
      </c>
      <c r="H735" s="83">
        <f t="shared" si="72"/>
        <v>41621.62162162162</v>
      </c>
      <c r="I735" s="83">
        <f t="shared" si="73"/>
        <v>31531.531531531527</v>
      </c>
      <c r="J735" s="104">
        <f t="shared" si="74"/>
        <v>3468.4684684684685</v>
      </c>
    </row>
    <row r="736" spans="1:10" s="80" customFormat="1" ht="12.75" customHeight="1" x14ac:dyDescent="0.25">
      <c r="A736" s="102"/>
      <c r="D736" s="81"/>
      <c r="E736" s="81">
        <f>(E735*Invoice!I4116)+((E735-(E735*Invoice!I4116))*Invoice!J4116)</f>
        <v>0</v>
      </c>
      <c r="F736" s="81"/>
      <c r="G736" s="90">
        <f>E736/1.11</f>
        <v>0</v>
      </c>
      <c r="H736" s="91">
        <f>G736*11%</f>
        <v>0</v>
      </c>
      <c r="I736" s="91">
        <f>G736/B735</f>
        <v>0</v>
      </c>
      <c r="J736" s="105">
        <f>H736/B735</f>
        <v>0</v>
      </c>
    </row>
    <row r="737" spans="1:10" s="80" customFormat="1" ht="12.75" customHeight="1" x14ac:dyDescent="0.25">
      <c r="A737" s="102"/>
      <c r="D737" s="81" t="s">
        <v>23</v>
      </c>
      <c r="E737" s="81">
        <f>E735-E736</f>
        <v>420000</v>
      </c>
      <c r="F737" s="81"/>
      <c r="G737" s="82">
        <f>G735-G736</f>
        <v>378378.37837837834</v>
      </c>
      <c r="H737" s="82">
        <f>H735-H736</f>
        <v>41621.62162162162</v>
      </c>
      <c r="I737" s="82">
        <f>I735-I736</f>
        <v>31531.531531531527</v>
      </c>
      <c r="J737" s="106">
        <f>J735-J736</f>
        <v>3468.4684684684685</v>
      </c>
    </row>
    <row r="738" spans="1:10" s="80" customFormat="1" ht="12.75" customHeight="1" x14ac:dyDescent="0.25">
      <c r="A738" s="102"/>
      <c r="D738" s="81"/>
      <c r="E738" s="81"/>
      <c r="F738" s="81"/>
      <c r="G738" s="82"/>
      <c r="H738" s="83">
        <f>G737+H737</f>
        <v>419999.99999999994</v>
      </c>
      <c r="I738" s="83"/>
      <c r="J738" s="104"/>
    </row>
    <row r="739" spans="1:10" s="80" customFormat="1" ht="12.75" customHeight="1" x14ac:dyDescent="0.25">
      <c r="A739" s="102"/>
      <c r="B739" s="79"/>
      <c r="D739" s="81"/>
      <c r="E739" s="81"/>
      <c r="F739" s="81"/>
      <c r="G739" s="82"/>
      <c r="H739" s="83"/>
      <c r="I739" s="83"/>
      <c r="J739" s="104"/>
    </row>
    <row r="740" spans="1:10" s="80" customFormat="1" ht="12.75" customHeight="1" x14ac:dyDescent="0.25">
      <c r="A740" s="102">
        <v>4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3"/>
    </row>
    <row r="741" spans="1:10" s="80" customFormat="1" ht="12.75" customHeight="1" x14ac:dyDescent="0.25">
      <c r="A741" s="102"/>
      <c r="B741" s="80">
        <f>Invoice!B4117</f>
        <v>5</v>
      </c>
      <c r="C741" s="88" t="str">
        <f>Invoice!E4117</f>
        <v>BINDER CLIP KENKO NO. 260</v>
      </c>
      <c r="D741" s="89">
        <f>Invoice!H4117</f>
        <v>180000</v>
      </c>
      <c r="E741" s="81">
        <f t="shared" si="70"/>
        <v>900000</v>
      </c>
      <c r="F741" s="81"/>
      <c r="G741" s="82">
        <f t="shared" si="71"/>
        <v>810810.81081081077</v>
      </c>
      <c r="H741" s="83">
        <f t="shared" si="72"/>
        <v>89189.189189189186</v>
      </c>
      <c r="I741" s="83">
        <f t="shared" si="73"/>
        <v>162162.16216216216</v>
      </c>
      <c r="J741" s="104">
        <f t="shared" si="74"/>
        <v>17837.837837837837</v>
      </c>
    </row>
    <row r="742" spans="1:10" s="80" customFormat="1" ht="12.75" customHeight="1" x14ac:dyDescent="0.25">
      <c r="A742" s="102"/>
      <c r="D742" s="81"/>
      <c r="E742" s="81">
        <f>(E741*Invoice!I4117)+((E741-(E741*Invoice!I4117))*Invoice!J4117)</f>
        <v>90000</v>
      </c>
      <c r="F742" s="81"/>
      <c r="G742" s="90">
        <f>E742/1.11</f>
        <v>81081.08108108108</v>
      </c>
      <c r="H742" s="91">
        <f>G742*11%</f>
        <v>8918.9189189189183</v>
      </c>
      <c r="I742" s="91">
        <f>G742/B741</f>
        <v>16216.216216216217</v>
      </c>
      <c r="J742" s="105">
        <f>H742/B741</f>
        <v>1783.7837837837837</v>
      </c>
    </row>
    <row r="743" spans="1:10" s="80" customFormat="1" ht="12.75" customHeight="1" x14ac:dyDescent="0.25">
      <c r="A743" s="102"/>
      <c r="D743" s="81" t="s">
        <v>23</v>
      </c>
      <c r="E743" s="81">
        <f>E741-E742</f>
        <v>810000</v>
      </c>
      <c r="F743" s="81"/>
      <c r="G743" s="82">
        <f>G741-G742</f>
        <v>729729.7297297297</v>
      </c>
      <c r="H743" s="82">
        <f>H741-H742</f>
        <v>80270.270270270266</v>
      </c>
      <c r="I743" s="82">
        <f>I741-I742</f>
        <v>145945.94594594595</v>
      </c>
      <c r="J743" s="106">
        <f>J741-J742</f>
        <v>16054.054054054053</v>
      </c>
    </row>
    <row r="744" spans="1:10" s="80" customFormat="1" ht="12.75" customHeight="1" x14ac:dyDescent="0.25">
      <c r="A744" s="102"/>
      <c r="D744" s="81"/>
      <c r="E744" s="81"/>
      <c r="F744" s="81"/>
      <c r="G744" s="82"/>
      <c r="H744" s="83">
        <f>G743+H743</f>
        <v>810000</v>
      </c>
      <c r="I744" s="83"/>
      <c r="J744" s="104"/>
    </row>
    <row r="745" spans="1:10" s="80" customFormat="1" ht="12.75" customHeight="1" x14ac:dyDescent="0.25">
      <c r="A745" s="102"/>
      <c r="C745" s="88"/>
      <c r="D745" s="89"/>
      <c r="E745" s="81"/>
      <c r="F745" s="81"/>
      <c r="G745" s="82"/>
      <c r="H745" s="83"/>
      <c r="I745" s="83"/>
      <c r="J745" s="104"/>
    </row>
    <row r="746" spans="1:10" s="80" customFormat="1" ht="12.75" customHeight="1" x14ac:dyDescent="0.25">
      <c r="A746" s="107"/>
      <c r="B746" s="108"/>
      <c r="C746" s="109"/>
      <c r="D746" s="110"/>
      <c r="E746" s="110"/>
      <c r="F746" s="110"/>
      <c r="G746" s="111">
        <f>G725+G731+G737+G743</f>
        <v>1926756.7567567565</v>
      </c>
      <c r="H746" s="111">
        <f>H725+H731+H737+H743</f>
        <v>211943.24324324323</v>
      </c>
      <c r="I746" s="112"/>
      <c r="J746" s="113">
        <f>H726+H732+H738+H744</f>
        <v>2138700</v>
      </c>
    </row>
    <row r="748" spans="1:10" s="80" customFormat="1" ht="12.75" customHeight="1" x14ac:dyDescent="0.25">
      <c r="A748" s="95" t="s">
        <v>1</v>
      </c>
      <c r="B748" s="96">
        <f>Invoice!E4220</f>
        <v>23030038</v>
      </c>
      <c r="C748" s="97"/>
      <c r="D748" s="98"/>
      <c r="E748" s="98"/>
      <c r="F748" s="98"/>
      <c r="G748" s="99"/>
      <c r="H748" s="100"/>
      <c r="I748" s="100"/>
      <c r="J748" s="101"/>
    </row>
    <row r="749" spans="1:10" s="80" customFormat="1" ht="12.75" customHeight="1" x14ac:dyDescent="0.25">
      <c r="A749" s="102">
        <v>1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Invoice!B4228</f>
        <v>360</v>
      </c>
      <c r="C750" s="88" t="str">
        <f>Invoice!E4228</f>
        <v>ISI CUTTER 9 MM KENKO A-100 (KECIL)</v>
      </c>
      <c r="D750" s="89">
        <f>Invoice!H4228</f>
        <v>32400</v>
      </c>
      <c r="E750" s="81">
        <f>D750*B750</f>
        <v>11664000</v>
      </c>
      <c r="F750" s="81"/>
      <c r="G750" s="82">
        <f>E750/1.11</f>
        <v>10508108.108108107</v>
      </c>
      <c r="H750" s="83">
        <f>G750*11%</f>
        <v>1155891.8918918918</v>
      </c>
      <c r="I750" s="83">
        <f>G750/B750</f>
        <v>29189.189189189186</v>
      </c>
      <c r="J750" s="104">
        <f>H750/B750</f>
        <v>3210.8108108108108</v>
      </c>
    </row>
    <row r="751" spans="1:10" s="80" customFormat="1" ht="12.75" customHeight="1" x14ac:dyDescent="0.25">
      <c r="A751" s="102"/>
      <c r="D751" s="81"/>
      <c r="E751" s="81">
        <f>(E750*Invoice!I4228)+((E750-(E750*Invoice!I4228))*Invoice!J4228)</f>
        <v>1574640</v>
      </c>
      <c r="F751" s="81"/>
      <c r="G751" s="90">
        <f>E751/1.11</f>
        <v>1418594.5945945946</v>
      </c>
      <c r="H751" s="91">
        <f>G751*11%</f>
        <v>156045.40540540541</v>
      </c>
      <c r="I751" s="91">
        <f>G751/B750</f>
        <v>3940.5405405405404</v>
      </c>
      <c r="J751" s="105">
        <f>H751/B750</f>
        <v>433.45945945945948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10089360</v>
      </c>
      <c r="F752" s="81"/>
      <c r="G752" s="82">
        <f>G750-G751</f>
        <v>9089513.5135135129</v>
      </c>
      <c r="H752" s="82">
        <f>H750-H751</f>
        <v>999846.48648648639</v>
      </c>
      <c r="I752" s="82">
        <f>I750-I751</f>
        <v>25248.648648648646</v>
      </c>
      <c r="J752" s="106">
        <f>J750-J751</f>
        <v>2777.3513513513512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10089360</v>
      </c>
      <c r="I753" s="83"/>
      <c r="J753" s="104"/>
    </row>
    <row r="754" spans="1:10" s="80" customFormat="1" ht="12.75" customHeight="1" x14ac:dyDescent="0.25">
      <c r="A754" s="102"/>
      <c r="C754" s="88"/>
      <c r="D754" s="89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7"/>
      <c r="B755" s="108"/>
      <c r="C755" s="109"/>
      <c r="D755" s="110"/>
      <c r="E755" s="110"/>
      <c r="F755" s="110"/>
      <c r="G755" s="111">
        <f>G752</f>
        <v>9089513.5135135129</v>
      </c>
      <c r="H755" s="111">
        <f>H752</f>
        <v>999846.48648648639</v>
      </c>
      <c r="I755" s="112"/>
      <c r="J755" s="113">
        <f>H753</f>
        <v>10089360</v>
      </c>
    </row>
    <row r="757" spans="1:10" s="80" customFormat="1" ht="12.75" customHeight="1" x14ac:dyDescent="0.25">
      <c r="A757" s="95" t="s">
        <v>1</v>
      </c>
      <c r="B757" s="96">
        <f>Invoice!E4334</f>
        <v>23030039</v>
      </c>
      <c r="C757" s="97"/>
      <c r="D757" s="98"/>
      <c r="E757" s="98"/>
      <c r="F757" s="98"/>
      <c r="G757" s="99"/>
      <c r="H757" s="100"/>
      <c r="I757" s="100"/>
      <c r="J757" s="101"/>
    </row>
    <row r="758" spans="1:10" s="80" customFormat="1" ht="12.75" customHeight="1" x14ac:dyDescent="0.25">
      <c r="A758" s="102">
        <v>1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3"/>
    </row>
    <row r="759" spans="1:10" s="80" customFormat="1" ht="12.75" customHeight="1" x14ac:dyDescent="0.25">
      <c r="A759" s="102"/>
      <c r="B759" s="80">
        <f>Invoice!B4342</f>
        <v>6</v>
      </c>
      <c r="C759" s="88" t="str">
        <f>Invoice!E4342</f>
        <v>STAMP PLATE DATER KENKO S-68 (Cap Lunas)</v>
      </c>
      <c r="D759" s="89">
        <f>Invoice!H4342</f>
        <v>99600</v>
      </c>
      <c r="E759" s="81">
        <f>D759*B759</f>
        <v>597600</v>
      </c>
      <c r="F759" s="81"/>
      <c r="G759" s="82">
        <f>E759/1.11</f>
        <v>538378.37837837834</v>
      </c>
      <c r="H759" s="83">
        <f>G759*11%</f>
        <v>59221.62162162162</v>
      </c>
      <c r="I759" s="83">
        <f>G759/B759</f>
        <v>89729.729729729719</v>
      </c>
      <c r="J759" s="104">
        <f>H759/B759</f>
        <v>9870.27027027027</v>
      </c>
    </row>
    <row r="760" spans="1:10" s="80" customFormat="1" ht="12.75" customHeight="1" x14ac:dyDescent="0.25">
      <c r="A760" s="102"/>
      <c r="D760" s="81"/>
      <c r="E760" s="81">
        <f>(E759*Invoice!I4342)+((E759-(E759*Invoice!I4342))*Invoice!J4342)</f>
        <v>77688</v>
      </c>
      <c r="F760" s="81"/>
      <c r="G760" s="90">
        <f>E760/1.11</f>
        <v>69989.189189189186</v>
      </c>
      <c r="H760" s="91">
        <f>G760*11%</f>
        <v>7698.8108108108108</v>
      </c>
      <c r="I760" s="91">
        <f>G760/B759</f>
        <v>11664.864864864865</v>
      </c>
      <c r="J760" s="105">
        <f>H760/B759</f>
        <v>1283.1351351351352</v>
      </c>
    </row>
    <row r="761" spans="1:10" s="80" customFormat="1" ht="12.75" customHeight="1" x14ac:dyDescent="0.25">
      <c r="A761" s="102"/>
      <c r="D761" s="81" t="s">
        <v>23</v>
      </c>
      <c r="E761" s="81">
        <f>E759-E760</f>
        <v>519912</v>
      </c>
      <c r="F761" s="81"/>
      <c r="G761" s="82">
        <f>G759-G760</f>
        <v>468389.18918918917</v>
      </c>
      <c r="H761" s="82">
        <f>H759-H760</f>
        <v>51522.810810810806</v>
      </c>
      <c r="I761" s="82">
        <f>I759-I760</f>
        <v>78064.864864864852</v>
      </c>
      <c r="J761" s="106">
        <f>J759-J760</f>
        <v>8587.135135135135</v>
      </c>
    </row>
    <row r="762" spans="1:10" s="80" customFormat="1" ht="12.75" customHeight="1" x14ac:dyDescent="0.25">
      <c r="A762" s="102"/>
      <c r="D762" s="81"/>
      <c r="E762" s="81"/>
      <c r="F762" s="81"/>
      <c r="G762" s="82"/>
      <c r="H762" s="83">
        <f>G761+H761</f>
        <v>519912</v>
      </c>
      <c r="I762" s="83"/>
      <c r="J762" s="104"/>
    </row>
    <row r="763" spans="1:10" s="80" customFormat="1" ht="12.75" customHeight="1" x14ac:dyDescent="0.25">
      <c r="A763" s="102"/>
      <c r="C763" s="88"/>
      <c r="D763" s="89"/>
      <c r="E763" s="81"/>
      <c r="F763" s="81"/>
      <c r="G763" s="82"/>
      <c r="H763" s="83"/>
      <c r="I763" s="83"/>
      <c r="J763" s="104"/>
    </row>
    <row r="764" spans="1:10" s="80" customFormat="1" ht="12.75" customHeight="1" x14ac:dyDescent="0.25">
      <c r="A764" s="107"/>
      <c r="B764" s="108"/>
      <c r="C764" s="109"/>
      <c r="D764" s="110"/>
      <c r="E764" s="110"/>
      <c r="F764" s="110"/>
      <c r="G764" s="111">
        <f>G761</f>
        <v>468389.18918918917</v>
      </c>
      <c r="H764" s="111">
        <f>H761</f>
        <v>51522.810810810806</v>
      </c>
      <c r="I764" s="112"/>
      <c r="J764" s="113">
        <f>H762</f>
        <v>519912</v>
      </c>
    </row>
    <row r="766" spans="1:10" s="80" customFormat="1" ht="12.75" customHeight="1" x14ac:dyDescent="0.25">
      <c r="A766" s="95" t="s">
        <v>1</v>
      </c>
      <c r="B766" s="96">
        <f>Invoice!E4448</f>
        <v>23030040</v>
      </c>
      <c r="C766" s="97"/>
      <c r="D766" s="98"/>
      <c r="E766" s="98"/>
      <c r="F766" s="98"/>
      <c r="G766" s="99"/>
      <c r="H766" s="100"/>
      <c r="I766" s="100"/>
      <c r="J766" s="101"/>
    </row>
    <row r="767" spans="1:10" s="80" customFormat="1" ht="12.75" customHeight="1" x14ac:dyDescent="0.25">
      <c r="A767" s="102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Invoice!B4456</f>
        <v>120</v>
      </c>
      <c r="C768" s="88" t="str">
        <f>Invoice!E4456</f>
        <v>CALCULATOR JOYKO CC-15A</v>
      </c>
      <c r="D768" s="89">
        <f>Invoice!H4456</f>
        <v>47000</v>
      </c>
      <c r="E768" s="81">
        <f>D768*B768</f>
        <v>5640000</v>
      </c>
      <c r="F768" s="81"/>
      <c r="G768" s="82">
        <f>E768/1.11</f>
        <v>5081081.0810810803</v>
      </c>
      <c r="H768" s="83">
        <f>G768*11%</f>
        <v>558918.91891891882</v>
      </c>
      <c r="I768" s="83">
        <f>G768/B768</f>
        <v>42342.342342342337</v>
      </c>
      <c r="J768" s="104">
        <f>H768/B768</f>
        <v>4657.6576576576572</v>
      </c>
    </row>
    <row r="769" spans="1:10" s="80" customFormat="1" ht="12.75" customHeight="1" x14ac:dyDescent="0.25">
      <c r="A769" s="102"/>
      <c r="D769" s="81"/>
      <c r="E769" s="81">
        <f>(E768*Invoice!I4456)+((E768-(E768*Invoice!I4456))*Invoice!J4456)</f>
        <v>951750</v>
      </c>
      <c r="F769" s="81"/>
      <c r="G769" s="90">
        <f>E769/1.11</f>
        <v>857432.43243243231</v>
      </c>
      <c r="H769" s="91">
        <f>G769*11%</f>
        <v>94317.567567567559</v>
      </c>
      <c r="I769" s="91">
        <f>G769/B768</f>
        <v>7145.2702702702691</v>
      </c>
      <c r="J769" s="105">
        <f>H769/B768</f>
        <v>785.97972972972968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4688250</v>
      </c>
      <c r="F770" s="81"/>
      <c r="G770" s="82">
        <f>G768-G769</f>
        <v>4223648.6486486476</v>
      </c>
      <c r="H770" s="82">
        <f>H768-H769</f>
        <v>464601.35135135124</v>
      </c>
      <c r="I770" s="82">
        <f>I768-I769</f>
        <v>35197.072072072071</v>
      </c>
      <c r="J770" s="106">
        <f>J768-J769</f>
        <v>3871.6779279279276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4688249.9999999991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2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Invoice!B4457</f>
        <v>120</v>
      </c>
      <c r="C774" s="88" t="str">
        <f>Invoice!E4457</f>
        <v>CALCULATOR JOYKO CC-8CO WARNA</v>
      </c>
      <c r="D774" s="89">
        <f>Invoice!H4457</f>
        <v>46000</v>
      </c>
      <c r="E774" s="81">
        <f t="shared" ref="E774:E786" si="75">D774*B774</f>
        <v>5520000</v>
      </c>
      <c r="F774" s="81"/>
      <c r="G774" s="82">
        <f t="shared" ref="G774:G786" si="76">E774/1.11</f>
        <v>4972972.9729729723</v>
      </c>
      <c r="H774" s="83">
        <f t="shared" ref="H774:H786" si="77">G774*11%</f>
        <v>547027.02702702698</v>
      </c>
      <c r="I774" s="83">
        <f t="shared" ref="I774:I786" si="78">G774/B774</f>
        <v>41441.441441441435</v>
      </c>
      <c r="J774" s="104">
        <f t="shared" ref="J774:J786" si="79">H774/B774</f>
        <v>4558.5585585585586</v>
      </c>
    </row>
    <row r="775" spans="1:10" s="80" customFormat="1" ht="12.75" customHeight="1" x14ac:dyDescent="0.25">
      <c r="A775" s="102"/>
      <c r="D775" s="81"/>
      <c r="E775" s="81">
        <f>(E774*Invoice!I4457)+((E774-(E774*Invoice!I4457))*Invoice!J4457)</f>
        <v>931500</v>
      </c>
      <c r="F775" s="81"/>
      <c r="G775" s="90">
        <f>E775/1.11</f>
        <v>839189.18918918911</v>
      </c>
      <c r="H775" s="91">
        <f>G775*11%</f>
        <v>92310.810810810799</v>
      </c>
      <c r="I775" s="91">
        <f>G775/B774</f>
        <v>6993.2432432432424</v>
      </c>
      <c r="J775" s="105">
        <f>H775/B774</f>
        <v>769.25675675675666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4588500</v>
      </c>
      <c r="F776" s="81"/>
      <c r="G776" s="82">
        <f>G774-G775</f>
        <v>4133783.7837837832</v>
      </c>
      <c r="H776" s="82">
        <f>H774-H775</f>
        <v>454716.21621621621</v>
      </c>
      <c r="I776" s="82">
        <f>I774-I775</f>
        <v>34448.198198198195</v>
      </c>
      <c r="J776" s="106">
        <f>J774-J775</f>
        <v>3789.301801801802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4588499.9999999991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3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Invoice!B4458</f>
        <v>120</v>
      </c>
      <c r="C780" s="88" t="str">
        <f>Invoice!E4458</f>
        <v>CALCULATOR JOYKO CC-47CO WARNA</v>
      </c>
      <c r="D780" s="89">
        <f>Invoice!H4458</f>
        <v>32500</v>
      </c>
      <c r="E780" s="81">
        <f t="shared" si="75"/>
        <v>3900000</v>
      </c>
      <c r="F780" s="81"/>
      <c r="G780" s="82">
        <f t="shared" si="76"/>
        <v>3513513.5135135134</v>
      </c>
      <c r="H780" s="83">
        <f t="shared" si="77"/>
        <v>386486.48648648645</v>
      </c>
      <c r="I780" s="83">
        <f t="shared" si="78"/>
        <v>29279.279279279279</v>
      </c>
      <c r="J780" s="104">
        <f t="shared" si="79"/>
        <v>3220.7207207207202</v>
      </c>
    </row>
    <row r="781" spans="1:10" s="80" customFormat="1" ht="12.75" customHeight="1" x14ac:dyDescent="0.25">
      <c r="A781" s="102"/>
      <c r="D781" s="81"/>
      <c r="E781" s="81">
        <f>(E780*Invoice!I4458)+((E780-(E780*Invoice!I4458))*Invoice!J4458)</f>
        <v>658125</v>
      </c>
      <c r="F781" s="81"/>
      <c r="G781" s="90">
        <f>E781/1.11</f>
        <v>592905.40540540533</v>
      </c>
      <c r="H781" s="91">
        <f>G781*11%</f>
        <v>65219.594594594586</v>
      </c>
      <c r="I781" s="91">
        <f>G781/B780</f>
        <v>4940.8783783783774</v>
      </c>
      <c r="J781" s="105">
        <f>H781/B780</f>
        <v>543.49662162162156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3241875</v>
      </c>
      <c r="F782" s="81"/>
      <c r="G782" s="82">
        <f>G780-G781</f>
        <v>2920608.1081081079</v>
      </c>
      <c r="H782" s="82">
        <f>H780-H781</f>
        <v>321266.89189189184</v>
      </c>
      <c r="I782" s="82">
        <f>I780-I781</f>
        <v>24338.400900900902</v>
      </c>
      <c r="J782" s="106">
        <f>J780-J781</f>
        <v>2677.2240990990986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3241875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4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Invoice!B4459</f>
        <v>240</v>
      </c>
      <c r="C786" s="88" t="str">
        <f>Invoice!E4459</f>
        <v>CALCULATOR JOYKO DTC-1313CH</v>
      </c>
      <c r="D786" s="89">
        <f>Invoice!H4459</f>
        <v>40000</v>
      </c>
      <c r="E786" s="81">
        <f t="shared" si="75"/>
        <v>9600000</v>
      </c>
      <c r="F786" s="81"/>
      <c r="G786" s="82">
        <f t="shared" si="76"/>
        <v>8648648.6486486476</v>
      </c>
      <c r="H786" s="83">
        <f t="shared" si="77"/>
        <v>951351.35135135124</v>
      </c>
      <c r="I786" s="83">
        <f t="shared" si="78"/>
        <v>36036.036036036028</v>
      </c>
      <c r="J786" s="104">
        <f t="shared" si="79"/>
        <v>3963.9639639639636</v>
      </c>
    </row>
    <row r="787" spans="1:10" s="80" customFormat="1" ht="12.75" customHeight="1" x14ac:dyDescent="0.25">
      <c r="A787" s="102"/>
      <c r="D787" s="81"/>
      <c r="E787" s="81">
        <f>(E786*Invoice!I4459)+((E786-(E786*Invoice!I4459))*Invoice!J4459)</f>
        <v>1620000</v>
      </c>
      <c r="F787" s="81"/>
      <c r="G787" s="90">
        <f>E787/1.11</f>
        <v>1459459.4594594594</v>
      </c>
      <c r="H787" s="91">
        <f>G787*11%</f>
        <v>160540.54054054053</v>
      </c>
      <c r="I787" s="91">
        <f>G787/B786</f>
        <v>6081.0810810810808</v>
      </c>
      <c r="J787" s="105">
        <f>H787/B786</f>
        <v>668.91891891891885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7980000</v>
      </c>
      <c r="F788" s="81"/>
      <c r="G788" s="82">
        <f>G786-G787</f>
        <v>7189189.1891891882</v>
      </c>
      <c r="H788" s="82">
        <f>H786-H787</f>
        <v>790810.81081081065</v>
      </c>
      <c r="I788" s="82">
        <f>I786-I787</f>
        <v>29954.954954954948</v>
      </c>
      <c r="J788" s="106">
        <f>J786-J787</f>
        <v>3295.0450450450448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7979999.9999999991</v>
      </c>
      <c r="I789" s="83"/>
      <c r="J789" s="104"/>
    </row>
    <row r="790" spans="1:10" s="80" customFormat="1" ht="12.75" customHeight="1" x14ac:dyDescent="0.25">
      <c r="A790" s="102"/>
      <c r="C790" s="88"/>
      <c r="D790" s="89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G770+G776+G782+G788</f>
        <v>18467229.729729727</v>
      </c>
      <c r="H791" s="111">
        <f>H770+H776+H782+H788</f>
        <v>2031395.2702702701</v>
      </c>
      <c r="I791" s="112"/>
      <c r="J791" s="113">
        <f>H771+H777+H783+H789</f>
        <v>20498624.999999996</v>
      </c>
    </row>
    <row r="793" spans="1:10" s="80" customFormat="1" ht="12.75" customHeight="1" x14ac:dyDescent="0.25">
      <c r="A793" s="95" t="s">
        <v>1</v>
      </c>
      <c r="B793" s="96">
        <f>Invoice!E4562</f>
        <v>23030041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Invoice!B4570</f>
        <v>20</v>
      </c>
      <c r="C795" s="88" t="str">
        <f>Invoice!E4570</f>
        <v>BINDER CLIP KENKO NO. 155</v>
      </c>
      <c r="D795" s="89">
        <f>Invoice!H4570</f>
        <v>69000</v>
      </c>
      <c r="E795" s="81">
        <f>D795*B795</f>
        <v>1380000</v>
      </c>
      <c r="F795" s="81"/>
      <c r="G795" s="82">
        <f>E795/1.11</f>
        <v>1243243.2432432431</v>
      </c>
      <c r="H795" s="83">
        <f>G795*11%</f>
        <v>136756.75675675675</v>
      </c>
      <c r="I795" s="83">
        <f>G795/B795</f>
        <v>62162.162162162153</v>
      </c>
      <c r="J795" s="104">
        <f>H795/B795</f>
        <v>6837.8378378378375</v>
      </c>
    </row>
    <row r="796" spans="1:10" s="80" customFormat="1" ht="12.75" customHeight="1" x14ac:dyDescent="0.25">
      <c r="A796" s="102"/>
      <c r="D796" s="81"/>
      <c r="E796" s="81">
        <f>(E795*Invoice!I4570)+((E795-(E795*Invoice!I4570))*Invoice!J4570)</f>
        <v>193200.00000000003</v>
      </c>
      <c r="F796" s="81"/>
      <c r="G796" s="90">
        <f>E796/1.11</f>
        <v>174054.05405405405</v>
      </c>
      <c r="H796" s="91">
        <f>G796*11%</f>
        <v>19145.945945945947</v>
      </c>
      <c r="I796" s="91">
        <f>G796/B795</f>
        <v>8702.7027027027034</v>
      </c>
      <c r="J796" s="105">
        <f>H796/B795</f>
        <v>957.29729729729729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1186800</v>
      </c>
      <c r="F797" s="81"/>
      <c r="G797" s="82">
        <f>G795-G796</f>
        <v>1069189.1891891891</v>
      </c>
      <c r="H797" s="82">
        <f>H795-H796</f>
        <v>117610.8108108108</v>
      </c>
      <c r="I797" s="82">
        <f>I795-I796</f>
        <v>53459.459459459453</v>
      </c>
      <c r="J797" s="106">
        <f>J795-J796</f>
        <v>5880.54054054054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1186800</v>
      </c>
      <c r="I798" s="83"/>
      <c r="J798" s="104"/>
    </row>
    <row r="799" spans="1:10" s="80" customFormat="1" ht="12.75" customHeight="1" x14ac:dyDescent="0.25">
      <c r="A799" s="102"/>
      <c r="C799" s="88"/>
      <c r="D799" s="89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7"/>
      <c r="B800" s="108"/>
      <c r="C800" s="109"/>
      <c r="D800" s="110"/>
      <c r="E800" s="110"/>
      <c r="F800" s="110"/>
      <c r="G800" s="111">
        <f>G797</f>
        <v>1069189.1891891891</v>
      </c>
      <c r="H800" s="111">
        <f>H797</f>
        <v>117610.8108108108</v>
      </c>
      <c r="I800" s="112"/>
      <c r="J800" s="113">
        <f>H798</f>
        <v>1186800</v>
      </c>
    </row>
    <row r="802" spans="1:10" s="80" customFormat="1" ht="12.75" customHeight="1" x14ac:dyDescent="0.25">
      <c r="A802" s="95" t="s">
        <v>1</v>
      </c>
      <c r="B802" s="96">
        <f>Invoice!E4676</f>
        <v>23030042</v>
      </c>
      <c r="C802" s="97"/>
      <c r="D802" s="98"/>
      <c r="E802" s="98"/>
      <c r="F802" s="98"/>
      <c r="G802" s="99"/>
      <c r="H802" s="100"/>
      <c r="I802" s="100"/>
      <c r="J802" s="101"/>
    </row>
    <row r="803" spans="1:10" s="80" customFormat="1" ht="12.75" customHeight="1" x14ac:dyDescent="0.25">
      <c r="A803" s="102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3"/>
    </row>
    <row r="804" spans="1:10" s="80" customFormat="1" ht="12.75" customHeight="1" x14ac:dyDescent="0.25">
      <c r="A804" s="102"/>
      <c r="B804" s="80">
        <f>Invoice!B4684</f>
        <v>144</v>
      </c>
      <c r="C804" s="88" t="str">
        <f>Invoice!E4684</f>
        <v>GEL PEN KENKO K-1 HITAM</v>
      </c>
      <c r="D804" s="89">
        <f>Invoice!H4684</f>
        <v>39600</v>
      </c>
      <c r="E804" s="81">
        <f>D804*B804</f>
        <v>5702400</v>
      </c>
      <c r="F804" s="81"/>
      <c r="G804" s="82">
        <f>E804/1.11</f>
        <v>5137297.297297297</v>
      </c>
      <c r="H804" s="83">
        <f>G804*11%</f>
        <v>565102.70270270272</v>
      </c>
      <c r="I804" s="83">
        <f>G804/B804</f>
        <v>35675.675675675673</v>
      </c>
      <c r="J804" s="104">
        <f>H804/B804</f>
        <v>3924.3243243243246</v>
      </c>
    </row>
    <row r="805" spans="1:10" s="80" customFormat="1" ht="12.75" customHeight="1" x14ac:dyDescent="0.25">
      <c r="A805" s="102"/>
      <c r="D805" s="81"/>
      <c r="E805" s="81">
        <f>(E804*Invoice!I4684)+((E804-(E804*Invoice!I4684))*Invoice!J4684)</f>
        <v>769824</v>
      </c>
      <c r="F805" s="81"/>
      <c r="G805" s="90">
        <f>E805/1.11</f>
        <v>693535.13513513503</v>
      </c>
      <c r="H805" s="91">
        <f>G805*11%</f>
        <v>76288.864864864852</v>
      </c>
      <c r="I805" s="91">
        <f>G805/B804</f>
        <v>4816.2162162162158</v>
      </c>
      <c r="J805" s="105">
        <f>H805/B804</f>
        <v>529.78378378378375</v>
      </c>
    </row>
    <row r="806" spans="1:10" s="80" customFormat="1" ht="12.75" customHeight="1" x14ac:dyDescent="0.25">
      <c r="A806" s="102"/>
      <c r="D806" s="81" t="s">
        <v>23</v>
      </c>
      <c r="E806" s="81">
        <f>E804-E805</f>
        <v>4932576</v>
      </c>
      <c r="F806" s="81"/>
      <c r="G806" s="82">
        <f>G804-G805</f>
        <v>4443762.1621621624</v>
      </c>
      <c r="H806" s="82">
        <f>H804-H805</f>
        <v>488813.83783783787</v>
      </c>
      <c r="I806" s="82">
        <f>I804-I805</f>
        <v>30859.459459459456</v>
      </c>
      <c r="J806" s="106">
        <f>J804-J805</f>
        <v>3394.5405405405409</v>
      </c>
    </row>
    <row r="807" spans="1:10" s="80" customFormat="1" ht="12.75" customHeight="1" x14ac:dyDescent="0.25">
      <c r="A807" s="102"/>
      <c r="D807" s="81"/>
      <c r="E807" s="81"/>
      <c r="F807" s="81"/>
      <c r="G807" s="82"/>
      <c r="H807" s="83">
        <f>G806+H806</f>
        <v>4932576</v>
      </c>
      <c r="I807" s="83"/>
      <c r="J807" s="104"/>
    </row>
    <row r="808" spans="1:10" s="80" customFormat="1" ht="12.75" customHeight="1" x14ac:dyDescent="0.25">
      <c r="A808" s="102"/>
      <c r="B808" s="79"/>
      <c r="D808" s="81"/>
      <c r="E808" s="81"/>
      <c r="F808" s="81"/>
      <c r="G808" s="82"/>
      <c r="H808" s="83"/>
      <c r="I808" s="83"/>
      <c r="J808" s="104"/>
    </row>
    <row r="809" spans="1:10" s="80" customFormat="1" ht="12.75" customHeight="1" x14ac:dyDescent="0.25">
      <c r="A809" s="102">
        <v>2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3"/>
    </row>
    <row r="810" spans="1:10" s="80" customFormat="1" ht="12.75" customHeight="1" x14ac:dyDescent="0.25">
      <c r="A810" s="102"/>
      <c r="B810" s="80">
        <f>Invoice!B4685</f>
        <v>48</v>
      </c>
      <c r="C810" s="88" t="str">
        <f>Invoice!E4685</f>
        <v>BENSIA SF-9939 A ISI 32 PC (LOVE DADU)</v>
      </c>
      <c r="D810" s="89">
        <f>Invoice!H4685</f>
        <v>56000</v>
      </c>
      <c r="E810" s="81">
        <f t="shared" ref="E810" si="80">D810*B810</f>
        <v>2688000</v>
      </c>
      <c r="F810" s="81"/>
      <c r="G810" s="82">
        <f t="shared" ref="G810" si="81">E810/1.11</f>
        <v>2421621.6216216213</v>
      </c>
      <c r="H810" s="83">
        <f t="shared" ref="H810" si="82">G810*11%</f>
        <v>266378.37837837834</v>
      </c>
      <c r="I810" s="83">
        <f t="shared" ref="I810" si="83">G810/B810</f>
        <v>50450.450450450444</v>
      </c>
      <c r="J810" s="104">
        <f t="shared" ref="J810" si="84">H810/B810</f>
        <v>5549.5495495495488</v>
      </c>
    </row>
    <row r="811" spans="1:10" s="80" customFormat="1" ht="12.75" customHeight="1" x14ac:dyDescent="0.25">
      <c r="A811" s="102"/>
      <c r="D811" s="81"/>
      <c r="E811" s="81">
        <f>(E810*Invoice!I4685)+((E810-(E810*Invoice!I4685))*Invoice!J4685)</f>
        <v>268800</v>
      </c>
      <c r="F811" s="81"/>
      <c r="G811" s="90">
        <f>E811/1.11</f>
        <v>242162.16216216213</v>
      </c>
      <c r="H811" s="91">
        <f>G811*11%</f>
        <v>26637.837837837833</v>
      </c>
      <c r="I811" s="91">
        <f>G811/B810</f>
        <v>5045.0450450450444</v>
      </c>
      <c r="J811" s="105">
        <f>H811/B810</f>
        <v>554.95495495495481</v>
      </c>
    </row>
    <row r="812" spans="1:10" s="80" customFormat="1" ht="12.75" customHeight="1" x14ac:dyDescent="0.25">
      <c r="A812" s="102"/>
      <c r="D812" s="81" t="s">
        <v>23</v>
      </c>
      <c r="E812" s="81">
        <f>E810-E811</f>
        <v>2419200</v>
      </c>
      <c r="F812" s="81"/>
      <c r="G812" s="82">
        <f>G810-G811</f>
        <v>2179459.4594594594</v>
      </c>
      <c r="H812" s="82">
        <f>H810-H811</f>
        <v>239740.5405405405</v>
      </c>
      <c r="I812" s="82">
        <f>I810-I811</f>
        <v>45405.4054054054</v>
      </c>
      <c r="J812" s="106">
        <f>J810-J811</f>
        <v>4994.5945945945941</v>
      </c>
    </row>
    <row r="813" spans="1:10" s="80" customFormat="1" ht="12.75" customHeight="1" x14ac:dyDescent="0.25">
      <c r="A813" s="102"/>
      <c r="D813" s="81"/>
      <c r="E813" s="81"/>
      <c r="F813" s="81"/>
      <c r="G813" s="82"/>
      <c r="H813" s="83">
        <f>G812+H812</f>
        <v>2419200</v>
      </c>
      <c r="I813" s="83"/>
      <c r="J813" s="104"/>
    </row>
    <row r="814" spans="1:10" s="80" customFormat="1" ht="12.75" customHeight="1" x14ac:dyDescent="0.25">
      <c r="A814" s="102"/>
      <c r="C814" s="88"/>
      <c r="D814" s="89"/>
      <c r="E814" s="81"/>
      <c r="F814" s="81"/>
      <c r="G814" s="82"/>
      <c r="H814" s="83"/>
      <c r="I814" s="83"/>
      <c r="J814" s="104"/>
    </row>
    <row r="815" spans="1:10" s="80" customFormat="1" ht="12.75" customHeight="1" x14ac:dyDescent="0.25">
      <c r="A815" s="107"/>
      <c r="B815" s="108"/>
      <c r="C815" s="109"/>
      <c r="D815" s="110"/>
      <c r="E815" s="110"/>
      <c r="F815" s="110"/>
      <c r="G815" s="111">
        <f>G806+G812</f>
        <v>6623221.6216216218</v>
      </c>
      <c r="H815" s="111">
        <f>H806+H812</f>
        <v>728554.37837837834</v>
      </c>
      <c r="I815" s="112"/>
      <c r="J815" s="113">
        <f>H807+H813</f>
        <v>7351776</v>
      </c>
    </row>
    <row r="817" spans="1:10" s="80" customFormat="1" ht="12.75" customHeight="1" x14ac:dyDescent="0.25">
      <c r="A817" s="95" t="s">
        <v>1</v>
      </c>
      <c r="B817" s="96">
        <f>Invoice!E4790</f>
        <v>23030043</v>
      </c>
      <c r="C817" s="97"/>
      <c r="D817" s="98"/>
      <c r="E817" s="98"/>
      <c r="F817" s="98"/>
      <c r="G817" s="99"/>
      <c r="H817" s="100"/>
      <c r="I817" s="100"/>
      <c r="J817" s="101"/>
    </row>
    <row r="818" spans="1:10" s="80" customFormat="1" ht="12.75" customHeight="1" x14ac:dyDescent="0.25">
      <c r="A818" s="102">
        <v>1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Invoice!B4798</f>
        <v>72</v>
      </c>
      <c r="C819" s="88" t="str">
        <f>Invoice!E4798</f>
        <v>PUNCH KENKO NO. 85N</v>
      </c>
      <c r="D819" s="89">
        <f>Invoice!H4798</f>
        <v>42500</v>
      </c>
      <c r="E819" s="81">
        <f>D819*B819</f>
        <v>3060000</v>
      </c>
      <c r="F819" s="81"/>
      <c r="G819" s="82">
        <f>E819/1.11</f>
        <v>2756756.7567567565</v>
      </c>
      <c r="H819" s="83">
        <f>G819*11%</f>
        <v>303243.2432432432</v>
      </c>
      <c r="I819" s="83">
        <f>G819/B819</f>
        <v>38288.288288288284</v>
      </c>
      <c r="J819" s="104">
        <f>H819/B819</f>
        <v>4211.7117117117114</v>
      </c>
    </row>
    <row r="820" spans="1:10" s="80" customFormat="1" ht="12.75" customHeight="1" x14ac:dyDescent="0.25">
      <c r="A820" s="102"/>
      <c r="D820" s="81"/>
      <c r="E820" s="81">
        <f>(E819*Invoice!I4798)+((E819-(E819*Invoice!I4798))*Invoice!J4798)</f>
        <v>413100</v>
      </c>
      <c r="F820" s="81"/>
      <c r="G820" s="90">
        <f>E820/1.11</f>
        <v>372162.16216216213</v>
      </c>
      <c r="H820" s="91">
        <f>G820*11%</f>
        <v>40937.837837837833</v>
      </c>
      <c r="I820" s="91">
        <f>G820/B819</f>
        <v>5168.9189189189183</v>
      </c>
      <c r="J820" s="105">
        <f>H820/B819</f>
        <v>568.58108108108104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2646900</v>
      </c>
      <c r="F821" s="81"/>
      <c r="G821" s="82">
        <f>G819-G820</f>
        <v>2384594.5945945941</v>
      </c>
      <c r="H821" s="82">
        <f>H819-H820</f>
        <v>262305.40540540538</v>
      </c>
      <c r="I821" s="82">
        <f>I819-I820</f>
        <v>33119.369369369364</v>
      </c>
      <c r="J821" s="106">
        <f>J819-J820</f>
        <v>3643.1306306306305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2646899.9999999995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2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Invoice!B4799</f>
        <v>20</v>
      </c>
      <c r="C825" s="88" t="str">
        <f>Invoice!E4799</f>
        <v>CUTTER 18 MM KENKO L-500 (BESAR)</v>
      </c>
      <c r="D825" s="89">
        <f>Invoice!H4799</f>
        <v>147600</v>
      </c>
      <c r="E825" s="81">
        <f t="shared" ref="E825" si="85">D825*B825</f>
        <v>2952000</v>
      </c>
      <c r="F825" s="81"/>
      <c r="G825" s="82">
        <f t="shared" ref="G825" si="86">E825/1.11</f>
        <v>2659459.4594594594</v>
      </c>
      <c r="H825" s="83">
        <f t="shared" ref="H825" si="87">G825*11%</f>
        <v>292540.54054054053</v>
      </c>
      <c r="I825" s="83">
        <f t="shared" ref="I825" si="88">G825/B825</f>
        <v>132972.97297297296</v>
      </c>
      <c r="J825" s="104">
        <f t="shared" ref="J825" si="89">H825/B825</f>
        <v>14627.027027027027</v>
      </c>
    </row>
    <row r="826" spans="1:10" s="80" customFormat="1" ht="12.75" customHeight="1" x14ac:dyDescent="0.25">
      <c r="A826" s="102"/>
      <c r="D826" s="81"/>
      <c r="E826" s="81">
        <f>(E825*Invoice!I4799)+((E825-(E825*Invoice!I4799))*Invoice!J4799)</f>
        <v>398520</v>
      </c>
      <c r="F826" s="81"/>
      <c r="G826" s="90">
        <f>E826/1.11</f>
        <v>359027.02702702698</v>
      </c>
      <c r="H826" s="91">
        <f>G826*11%</f>
        <v>39492.972972972966</v>
      </c>
      <c r="I826" s="91">
        <f>G826/B825</f>
        <v>17951.35135135135</v>
      </c>
      <c r="J826" s="105">
        <f>H826/B825</f>
        <v>1974.6486486486483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2553480</v>
      </c>
      <c r="F827" s="81"/>
      <c r="G827" s="82">
        <f>G825-G826</f>
        <v>2300432.4324324327</v>
      </c>
      <c r="H827" s="82">
        <f>H825-H826</f>
        <v>253047.56756756757</v>
      </c>
      <c r="I827" s="82">
        <f>I825-I826</f>
        <v>115021.62162162161</v>
      </c>
      <c r="J827" s="106">
        <f>J825-J826</f>
        <v>12652.378378378378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2553480</v>
      </c>
      <c r="I828" s="83"/>
      <c r="J828" s="104"/>
    </row>
    <row r="829" spans="1:10" s="80" customFormat="1" ht="12.75" customHeight="1" x14ac:dyDescent="0.25">
      <c r="A829" s="102"/>
      <c r="C829" s="88"/>
      <c r="D829" s="89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7"/>
      <c r="B830" s="108"/>
      <c r="C830" s="109"/>
      <c r="D830" s="110"/>
      <c r="E830" s="110"/>
      <c r="F830" s="110"/>
      <c r="G830" s="111">
        <f>G821+G827</f>
        <v>4685027.0270270268</v>
      </c>
      <c r="H830" s="111">
        <f>H821+H827</f>
        <v>515352.97297297296</v>
      </c>
      <c r="I830" s="112"/>
      <c r="J830" s="113">
        <f>H822+H828</f>
        <v>5200380</v>
      </c>
    </row>
    <row r="832" spans="1:10" s="80" customFormat="1" ht="12.75" customHeight="1" x14ac:dyDescent="0.25">
      <c r="A832" s="95" t="s">
        <v>1</v>
      </c>
      <c r="B832" s="96">
        <f>Invoice!E4904</f>
        <v>23030044</v>
      </c>
      <c r="C832" s="97"/>
      <c r="D832" s="98"/>
      <c r="E832" s="98"/>
      <c r="F832" s="98"/>
      <c r="G832" s="99"/>
      <c r="H832" s="100"/>
      <c r="I832" s="100"/>
      <c r="J832" s="101"/>
    </row>
    <row r="833" spans="1:10" s="80" customFormat="1" ht="12.75" customHeight="1" x14ac:dyDescent="0.25">
      <c r="A833" s="102">
        <v>1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3"/>
    </row>
    <row r="834" spans="1:10" s="80" customFormat="1" ht="12.75" customHeight="1" x14ac:dyDescent="0.25">
      <c r="A834" s="102"/>
      <c r="B834" s="80">
        <f>Invoice!B4912</f>
        <v>72</v>
      </c>
      <c r="C834" s="88" t="str">
        <f>Invoice!E4912</f>
        <v>CORRECTION TAPE KENKO CT-919 (12M x 5MM)</v>
      </c>
      <c r="D834" s="89">
        <f>Invoice!H4912</f>
        <v>55800</v>
      </c>
      <c r="E834" s="81">
        <f>D834*B834</f>
        <v>4017600</v>
      </c>
      <c r="F834" s="81"/>
      <c r="G834" s="82">
        <f>E834/1.11</f>
        <v>3619459.4594594589</v>
      </c>
      <c r="H834" s="83">
        <f>G834*11%</f>
        <v>398140.54054054047</v>
      </c>
      <c r="I834" s="83">
        <f>G834/B834</f>
        <v>50270.270270270266</v>
      </c>
      <c r="J834" s="104">
        <f>H834/B834</f>
        <v>5529.7297297297291</v>
      </c>
    </row>
    <row r="835" spans="1:10" s="80" customFormat="1" ht="12.75" customHeight="1" x14ac:dyDescent="0.25">
      <c r="A835" s="102"/>
      <c r="D835" s="81"/>
      <c r="E835" s="81">
        <f>(E834*Invoice!I4912)+((E834-(E834*Invoice!I4912))*Invoice!J4912)</f>
        <v>502200</v>
      </c>
      <c r="F835" s="81"/>
      <c r="G835" s="90">
        <f>E835/1.11</f>
        <v>452432.43243243237</v>
      </c>
      <c r="H835" s="91">
        <f>G835*11%</f>
        <v>49767.567567567559</v>
      </c>
      <c r="I835" s="91">
        <f>G835/B834</f>
        <v>6283.7837837837833</v>
      </c>
      <c r="J835" s="105">
        <f>H835/B834</f>
        <v>691.21621621621614</v>
      </c>
    </row>
    <row r="836" spans="1:10" s="80" customFormat="1" ht="12.75" customHeight="1" x14ac:dyDescent="0.25">
      <c r="A836" s="102"/>
      <c r="D836" s="81" t="s">
        <v>23</v>
      </c>
      <c r="E836" s="81">
        <f>E834-E835</f>
        <v>3515400</v>
      </c>
      <c r="F836" s="81"/>
      <c r="G836" s="82">
        <f>G834-G835</f>
        <v>3167027.0270270268</v>
      </c>
      <c r="H836" s="82">
        <f>H834-H835</f>
        <v>348372.9729729729</v>
      </c>
      <c r="I836" s="82">
        <f>I834-I835</f>
        <v>43986.486486486479</v>
      </c>
      <c r="J836" s="106">
        <f>J834-J835</f>
        <v>4838.5135135135133</v>
      </c>
    </row>
    <row r="837" spans="1:10" s="80" customFormat="1" ht="12.75" customHeight="1" x14ac:dyDescent="0.25">
      <c r="A837" s="102"/>
      <c r="D837" s="81"/>
      <c r="E837" s="81"/>
      <c r="F837" s="81"/>
      <c r="G837" s="82"/>
      <c r="H837" s="83">
        <f>G836+H836</f>
        <v>3515399.9999999995</v>
      </c>
      <c r="I837" s="83"/>
      <c r="J837" s="104"/>
    </row>
    <row r="838" spans="1:10" s="80" customFormat="1" ht="12.75" customHeight="1" x14ac:dyDescent="0.25">
      <c r="A838" s="102"/>
      <c r="B838" s="79"/>
      <c r="D838" s="81"/>
      <c r="E838" s="81"/>
      <c r="F838" s="81"/>
      <c r="G838" s="82"/>
      <c r="H838" s="83"/>
      <c r="I838" s="83"/>
      <c r="J838" s="104"/>
    </row>
    <row r="839" spans="1:10" s="80" customFormat="1" ht="12.75" customHeight="1" x14ac:dyDescent="0.25">
      <c r="A839" s="102">
        <v>2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3"/>
    </row>
    <row r="840" spans="1:10" s="80" customFormat="1" ht="12.75" customHeight="1" x14ac:dyDescent="0.25">
      <c r="A840" s="102"/>
      <c r="B840" s="80">
        <f>Invoice!B4913</f>
        <v>24</v>
      </c>
      <c r="C840" s="88" t="str">
        <f>Invoice!E4913</f>
        <v>JANGKA (MATH SET) JOYKO MS-75</v>
      </c>
      <c r="D840" s="89">
        <f>Invoice!H4913</f>
        <v>90600</v>
      </c>
      <c r="E840" s="81">
        <f t="shared" ref="E840:E852" si="90">D840*B840</f>
        <v>2174400</v>
      </c>
      <c r="F840" s="81"/>
      <c r="G840" s="82">
        <f t="shared" ref="G840:G852" si="91">E840/1.11</f>
        <v>1958918.9189189188</v>
      </c>
      <c r="H840" s="83">
        <f t="shared" ref="H840:H852" si="92">G840*11%</f>
        <v>215481.08108108107</v>
      </c>
      <c r="I840" s="83">
        <f t="shared" ref="I840:I852" si="93">G840/B840</f>
        <v>81621.621621621613</v>
      </c>
      <c r="J840" s="104">
        <f t="shared" ref="J840:J852" si="94">H840/B840</f>
        <v>8978.3783783783783</v>
      </c>
    </row>
    <row r="841" spans="1:10" s="80" customFormat="1" ht="12.75" customHeight="1" x14ac:dyDescent="0.25">
      <c r="A841" s="102"/>
      <c r="D841" s="81"/>
      <c r="E841" s="81">
        <f>(E840*Invoice!I4913)+((E840-(E840*Invoice!I4913))*Invoice!J4913)</f>
        <v>271800</v>
      </c>
      <c r="F841" s="81"/>
      <c r="G841" s="90">
        <f>E841/1.11</f>
        <v>244864.86486486485</v>
      </c>
      <c r="H841" s="91">
        <f>G841*11%</f>
        <v>26935.135135135133</v>
      </c>
      <c r="I841" s="91">
        <f>G841/B840</f>
        <v>10202.702702702702</v>
      </c>
      <c r="J841" s="105">
        <f>H841/B840</f>
        <v>1122.2972972972973</v>
      </c>
    </row>
    <row r="842" spans="1:10" s="80" customFormat="1" ht="12.75" customHeight="1" x14ac:dyDescent="0.25">
      <c r="A842" s="102"/>
      <c r="D842" s="81" t="s">
        <v>23</v>
      </c>
      <c r="E842" s="81">
        <f>E840-E841</f>
        <v>1902600</v>
      </c>
      <c r="F842" s="81"/>
      <c r="G842" s="82">
        <f>G840-G841</f>
        <v>1714054.054054054</v>
      </c>
      <c r="H842" s="82">
        <f>H840-H841</f>
        <v>188545.94594594592</v>
      </c>
      <c r="I842" s="82">
        <f>I840-I841</f>
        <v>71418.918918918906</v>
      </c>
      <c r="J842" s="106">
        <f>J840-J841</f>
        <v>7856.0810810810808</v>
      </c>
    </row>
    <row r="843" spans="1:10" s="80" customFormat="1" ht="12.75" customHeight="1" x14ac:dyDescent="0.25">
      <c r="A843" s="102"/>
      <c r="D843" s="81"/>
      <c r="E843" s="81"/>
      <c r="F843" s="81"/>
      <c r="G843" s="82"/>
      <c r="H843" s="83">
        <f>G842+H842</f>
        <v>1902600</v>
      </c>
      <c r="I843" s="83"/>
      <c r="J843" s="104"/>
    </row>
    <row r="844" spans="1:10" s="80" customFormat="1" ht="12.75" customHeight="1" x14ac:dyDescent="0.25">
      <c r="A844" s="102"/>
      <c r="B844" s="79"/>
      <c r="D844" s="81"/>
      <c r="E844" s="81"/>
      <c r="F844" s="81"/>
      <c r="G844" s="82"/>
      <c r="H844" s="83"/>
      <c r="I844" s="83"/>
      <c r="J844" s="104"/>
    </row>
    <row r="845" spans="1:10" s="80" customFormat="1" ht="12.75" customHeight="1" x14ac:dyDescent="0.25">
      <c r="A845" s="102">
        <v>3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3"/>
    </row>
    <row r="846" spans="1:10" s="80" customFormat="1" ht="12.75" customHeight="1" x14ac:dyDescent="0.25">
      <c r="A846" s="102"/>
      <c r="B846" s="80">
        <f>Invoice!B4914</f>
        <v>24</v>
      </c>
      <c r="C846" s="88" t="str">
        <f>Invoice!E4914</f>
        <v>JANGKA (MATH SET) JOYKO MS-25</v>
      </c>
      <c r="D846" s="89">
        <f>Invoice!H4914</f>
        <v>89400</v>
      </c>
      <c r="E846" s="81">
        <f t="shared" si="90"/>
        <v>2145600</v>
      </c>
      <c r="F846" s="81"/>
      <c r="G846" s="82">
        <f t="shared" si="91"/>
        <v>1932972.9729729728</v>
      </c>
      <c r="H846" s="83">
        <f t="shared" si="92"/>
        <v>212627.02702702701</v>
      </c>
      <c r="I846" s="83">
        <f t="shared" si="93"/>
        <v>80540.540540540533</v>
      </c>
      <c r="J846" s="104">
        <f t="shared" si="94"/>
        <v>8859.4594594594582</v>
      </c>
    </row>
    <row r="847" spans="1:10" s="80" customFormat="1" ht="12.75" customHeight="1" x14ac:dyDescent="0.25">
      <c r="A847" s="102"/>
      <c r="D847" s="81"/>
      <c r="E847" s="81">
        <f>(E846*Invoice!I4914)+((E846-(E846*Invoice!I4914))*Invoice!J4914)</f>
        <v>268200</v>
      </c>
      <c r="F847" s="81"/>
      <c r="G847" s="90">
        <f>E847/1.11</f>
        <v>241621.6216216216</v>
      </c>
      <c r="H847" s="91">
        <f>G847*11%</f>
        <v>26578.378378378377</v>
      </c>
      <c r="I847" s="91">
        <f>G847/B846</f>
        <v>10067.567567567567</v>
      </c>
      <c r="J847" s="105">
        <f>H847/B846</f>
        <v>1107.4324324324323</v>
      </c>
    </row>
    <row r="848" spans="1:10" s="80" customFormat="1" ht="12.75" customHeight="1" x14ac:dyDescent="0.25">
      <c r="A848" s="102"/>
      <c r="D848" s="81" t="s">
        <v>23</v>
      </c>
      <c r="E848" s="81">
        <f>E846-E847</f>
        <v>1877400</v>
      </c>
      <c r="F848" s="81"/>
      <c r="G848" s="82">
        <f>G846-G847</f>
        <v>1691351.3513513512</v>
      </c>
      <c r="H848" s="82">
        <f>H846-H847</f>
        <v>186048.64864864864</v>
      </c>
      <c r="I848" s="82">
        <f>I846-I847</f>
        <v>70472.972972972959</v>
      </c>
      <c r="J848" s="106">
        <f>J846-J847</f>
        <v>7752.0270270270257</v>
      </c>
    </row>
    <row r="849" spans="1:10" s="80" customFormat="1" ht="12.75" customHeight="1" x14ac:dyDescent="0.25">
      <c r="A849" s="102"/>
      <c r="D849" s="81"/>
      <c r="E849" s="81"/>
      <c r="F849" s="81"/>
      <c r="G849" s="82"/>
      <c r="H849" s="83">
        <f>G848+H848</f>
        <v>1877400</v>
      </c>
      <c r="I849" s="83"/>
      <c r="J849" s="104"/>
    </row>
    <row r="850" spans="1:10" s="80" customFormat="1" ht="12.75" customHeight="1" x14ac:dyDescent="0.25">
      <c r="A850" s="102"/>
      <c r="B850" s="79"/>
      <c r="D850" s="81"/>
      <c r="E850" s="81"/>
      <c r="F850" s="81"/>
      <c r="G850" s="82"/>
      <c r="H850" s="83"/>
      <c r="I850" s="83"/>
      <c r="J850" s="104"/>
    </row>
    <row r="851" spans="1:10" s="80" customFormat="1" ht="12.75" customHeight="1" x14ac:dyDescent="0.25">
      <c r="A851" s="102">
        <v>4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3"/>
    </row>
    <row r="852" spans="1:10" s="80" customFormat="1" ht="12.75" customHeight="1" x14ac:dyDescent="0.25">
      <c r="A852" s="102"/>
      <c r="B852" s="80">
        <f>Invoice!B4915</f>
        <v>24</v>
      </c>
      <c r="C852" s="88" t="str">
        <f>Invoice!E4915</f>
        <v>JANGKA (MATH SET) JOYKO MS-55</v>
      </c>
      <c r="D852" s="89">
        <f>Invoice!H4915</f>
        <v>89400</v>
      </c>
      <c r="E852" s="81">
        <f t="shared" si="90"/>
        <v>2145600</v>
      </c>
      <c r="F852" s="81"/>
      <c r="G852" s="82">
        <f t="shared" si="91"/>
        <v>1932972.9729729728</v>
      </c>
      <c r="H852" s="83">
        <f t="shared" si="92"/>
        <v>212627.02702702701</v>
      </c>
      <c r="I852" s="83">
        <f t="shared" si="93"/>
        <v>80540.540540540533</v>
      </c>
      <c r="J852" s="104">
        <f t="shared" si="94"/>
        <v>8859.4594594594582</v>
      </c>
    </row>
    <row r="853" spans="1:10" s="80" customFormat="1" ht="12.75" customHeight="1" x14ac:dyDescent="0.25">
      <c r="A853" s="102"/>
      <c r="D853" s="81"/>
      <c r="E853" s="81">
        <f>(E852*Invoice!I4915)+((E852-(E852*Invoice!I4915))*Invoice!J4915)</f>
        <v>268200</v>
      </c>
      <c r="F853" s="81"/>
      <c r="G853" s="90">
        <f>E853/1.11</f>
        <v>241621.6216216216</v>
      </c>
      <c r="H853" s="91">
        <f>G853*11%</f>
        <v>26578.378378378377</v>
      </c>
      <c r="I853" s="91">
        <f>G853/B852</f>
        <v>10067.567567567567</v>
      </c>
      <c r="J853" s="105">
        <f>H853/B852</f>
        <v>1107.4324324324323</v>
      </c>
    </row>
    <row r="854" spans="1:10" s="80" customFormat="1" ht="12.75" customHeight="1" x14ac:dyDescent="0.25">
      <c r="A854" s="102"/>
      <c r="D854" s="81" t="s">
        <v>23</v>
      </c>
      <c r="E854" s="81">
        <f>E852-E853</f>
        <v>1877400</v>
      </c>
      <c r="F854" s="81"/>
      <c r="G854" s="82">
        <f>G852-G853</f>
        <v>1691351.3513513512</v>
      </c>
      <c r="H854" s="82">
        <f>H852-H853</f>
        <v>186048.64864864864</v>
      </c>
      <c r="I854" s="82">
        <f>I852-I853</f>
        <v>70472.972972972959</v>
      </c>
      <c r="J854" s="106">
        <f>J852-J853</f>
        <v>7752.0270270270257</v>
      </c>
    </row>
    <row r="855" spans="1:10" s="80" customFormat="1" ht="12.75" customHeight="1" x14ac:dyDescent="0.25">
      <c r="A855" s="102"/>
      <c r="D855" s="81"/>
      <c r="E855" s="81"/>
      <c r="F855" s="81"/>
      <c r="G855" s="82"/>
      <c r="H855" s="83">
        <f>G854+H854</f>
        <v>1877400</v>
      </c>
      <c r="I855" s="83"/>
      <c r="J855" s="104"/>
    </row>
    <row r="856" spans="1:10" s="80" customFormat="1" ht="12.75" customHeight="1" x14ac:dyDescent="0.25">
      <c r="A856" s="102"/>
      <c r="C856" s="88"/>
      <c r="D856" s="89"/>
      <c r="E856" s="81"/>
      <c r="F856" s="81"/>
      <c r="G856" s="82"/>
      <c r="H856" s="83"/>
      <c r="I856" s="83"/>
      <c r="J856" s="104"/>
    </row>
    <row r="857" spans="1:10" s="80" customFormat="1" ht="12.75" customHeight="1" x14ac:dyDescent="0.25">
      <c r="A857" s="107"/>
      <c r="B857" s="108"/>
      <c r="C857" s="109"/>
      <c r="D857" s="110"/>
      <c r="E857" s="110"/>
      <c r="F857" s="110"/>
      <c r="G857" s="111">
        <f>G836+G842+G848+G854</f>
        <v>8263783.7837837841</v>
      </c>
      <c r="H857" s="111">
        <f>H836+H842+H848+H854</f>
        <v>909016.2162162161</v>
      </c>
      <c r="I857" s="112"/>
      <c r="J857" s="113">
        <f>H837+H843+H849+H855</f>
        <v>9172800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jumlahBarang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2023-03-15T08:05:46Z</cp:lastPrinted>
  <dcterms:created xsi:type="dcterms:W3CDTF">2022-01-21T06:52:44Z</dcterms:created>
  <dcterms:modified xsi:type="dcterms:W3CDTF">2023-04-04T02:12:22Z</dcterms:modified>
</cp:coreProperties>
</file>