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3\SPT PPN\08\"/>
    </mc:Choice>
  </mc:AlternateContent>
  <bookViews>
    <workbookView xWindow="0" yWindow="0" windowWidth="20700" windowHeight="8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2" i="1" l="1"/>
  <c r="Q91" i="1"/>
  <c r="Q90" i="1"/>
  <c r="Q88" i="1"/>
  <c r="Q87" i="1"/>
  <c r="Q86" i="1"/>
  <c r="Q84" i="1"/>
  <c r="Q83" i="1"/>
  <c r="Q82" i="1"/>
  <c r="K77" i="1"/>
  <c r="J77" i="1"/>
  <c r="J268" i="1"/>
  <c r="K268" i="1"/>
  <c r="L268" i="1"/>
  <c r="J267" i="1"/>
  <c r="K267" i="1" s="1"/>
  <c r="J266" i="1"/>
  <c r="K266" i="1" s="1"/>
  <c r="J265" i="1"/>
  <c r="K265" i="1" s="1"/>
  <c r="J264" i="1"/>
  <c r="K264" i="1" s="1"/>
  <c r="J263" i="1"/>
  <c r="K263" i="1" s="1"/>
  <c r="L262" i="1"/>
  <c r="J262" i="1" s="1"/>
  <c r="K262" i="1" s="1"/>
  <c r="J261" i="1"/>
  <c r="K261" i="1" s="1"/>
  <c r="J260" i="1"/>
  <c r="K260" i="1" s="1"/>
  <c r="L259" i="1"/>
  <c r="J259" i="1" s="1"/>
  <c r="K259" i="1" s="1"/>
  <c r="J258" i="1"/>
  <c r="K258" i="1" s="1"/>
  <c r="L257" i="1"/>
  <c r="J257" i="1" s="1"/>
  <c r="K257" i="1" s="1"/>
  <c r="L256" i="1"/>
  <c r="J256" i="1" s="1"/>
  <c r="K256" i="1" s="1"/>
  <c r="L255" i="1"/>
  <c r="J255" i="1" s="1"/>
  <c r="K255" i="1" s="1"/>
  <c r="L254" i="1"/>
  <c r="J254" i="1" s="1"/>
  <c r="K254" i="1" s="1"/>
  <c r="J253" i="1"/>
  <c r="K253" i="1" s="1"/>
  <c r="L252" i="1"/>
  <c r="J252" i="1"/>
  <c r="K252" i="1" s="1"/>
  <c r="L251" i="1"/>
  <c r="J251" i="1" s="1"/>
  <c r="K251" i="1" s="1"/>
  <c r="J250" i="1"/>
  <c r="K250" i="1" s="1"/>
  <c r="J249" i="1"/>
  <c r="K249" i="1" s="1"/>
  <c r="L248" i="1"/>
  <c r="J248" i="1" s="1"/>
  <c r="K248" i="1" s="1"/>
  <c r="J247" i="1"/>
  <c r="K247" i="1" s="1"/>
  <c r="L246" i="1"/>
  <c r="J246" i="1" s="1"/>
  <c r="K246" i="1" s="1"/>
  <c r="L245" i="1"/>
  <c r="J245" i="1" s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L234" i="1"/>
  <c r="J234" i="1"/>
  <c r="K234" i="1" s="1"/>
  <c r="J233" i="1"/>
  <c r="K233" i="1" s="1"/>
  <c r="L232" i="1"/>
  <c r="J232" i="1" s="1"/>
  <c r="K232" i="1" s="1"/>
  <c r="J231" i="1"/>
  <c r="K231" i="1" s="1"/>
  <c r="J230" i="1"/>
  <c r="K230" i="1" s="1"/>
  <c r="L229" i="1"/>
  <c r="J229" i="1" s="1"/>
  <c r="K229" i="1" s="1"/>
  <c r="J228" i="1"/>
  <c r="K228" i="1" s="1"/>
  <c r="L227" i="1"/>
  <c r="J227" i="1"/>
  <c r="K227" i="1" s="1"/>
  <c r="L226" i="1"/>
  <c r="J226" i="1" s="1"/>
  <c r="K226" i="1" s="1"/>
  <c r="J225" i="1"/>
  <c r="K225" i="1" s="1"/>
  <c r="J224" i="1"/>
  <c r="K224" i="1" s="1"/>
  <c r="L223" i="1"/>
  <c r="J223" i="1"/>
  <c r="K223" i="1" s="1"/>
  <c r="J222" i="1"/>
  <c r="K222" i="1" s="1"/>
  <c r="L221" i="1"/>
  <c r="J221" i="1" s="1"/>
  <c r="K221" i="1" s="1"/>
  <c r="J220" i="1"/>
  <c r="K220" i="1" s="1"/>
  <c r="J219" i="1"/>
  <c r="K219" i="1" s="1"/>
  <c r="L218" i="1"/>
  <c r="J218" i="1" s="1"/>
  <c r="K218" i="1" s="1"/>
  <c r="L217" i="1"/>
  <c r="J217" i="1" s="1"/>
  <c r="K217" i="1" s="1"/>
  <c r="L216" i="1"/>
  <c r="J216" i="1"/>
  <c r="K216" i="1" s="1"/>
  <c r="J215" i="1"/>
  <c r="K215" i="1" s="1"/>
  <c r="J214" i="1"/>
  <c r="K214" i="1" s="1"/>
  <c r="L213" i="1"/>
  <c r="J213" i="1"/>
  <c r="K213" i="1" s="1"/>
  <c r="J212" i="1"/>
  <c r="K212" i="1" s="1"/>
  <c r="L211" i="1"/>
  <c r="J211" i="1"/>
  <c r="K211" i="1" s="1"/>
  <c r="L210" i="1"/>
  <c r="J210" i="1"/>
  <c r="K210" i="1" s="1"/>
  <c r="J209" i="1"/>
  <c r="K209" i="1" s="1"/>
  <c r="L208" i="1"/>
  <c r="J208" i="1"/>
  <c r="K208" i="1" s="1"/>
  <c r="J207" i="1"/>
  <c r="K207" i="1" s="1"/>
  <c r="K206" i="1"/>
  <c r="J206" i="1"/>
  <c r="L205" i="1"/>
  <c r="J205" i="1"/>
  <c r="K205" i="1" s="1"/>
  <c r="K204" i="1"/>
  <c r="J204" i="1"/>
  <c r="J203" i="1"/>
  <c r="K203" i="1" s="1"/>
  <c r="L202" i="1"/>
  <c r="J202" i="1" s="1"/>
  <c r="K202" i="1" s="1"/>
  <c r="K201" i="1"/>
  <c r="J201" i="1"/>
  <c r="L200" i="1"/>
  <c r="J200" i="1"/>
  <c r="K200" i="1" s="1"/>
  <c r="L199" i="1"/>
  <c r="J199" i="1" s="1"/>
  <c r="K199" i="1" s="1"/>
  <c r="J198" i="1"/>
  <c r="K198" i="1" s="1"/>
  <c r="J197" i="1"/>
  <c r="K197" i="1" s="1"/>
  <c r="L196" i="1"/>
  <c r="J196" i="1" s="1"/>
  <c r="K196" i="1" s="1"/>
  <c r="J195" i="1"/>
  <c r="K195" i="1" s="1"/>
  <c r="J194" i="1"/>
  <c r="K194" i="1" s="1"/>
  <c r="J193" i="1"/>
  <c r="K193" i="1" s="1"/>
  <c r="L192" i="1"/>
  <c r="J192" i="1" s="1"/>
  <c r="K192" i="1" s="1"/>
  <c r="L191" i="1"/>
  <c r="J191" i="1" s="1"/>
  <c r="K191" i="1" s="1"/>
  <c r="L190" i="1"/>
  <c r="J190" i="1"/>
  <c r="K190" i="1" s="1"/>
  <c r="L189" i="1"/>
  <c r="J189" i="1" s="1"/>
  <c r="K189" i="1" s="1"/>
  <c r="L188" i="1"/>
  <c r="J188" i="1" s="1"/>
  <c r="K188" i="1" s="1"/>
  <c r="L187" i="1"/>
  <c r="J187" i="1" s="1"/>
  <c r="K187" i="1" s="1"/>
  <c r="L186" i="1"/>
  <c r="J186" i="1" s="1"/>
  <c r="K186" i="1" s="1"/>
  <c r="J185" i="1"/>
  <c r="K185" i="1" s="1"/>
  <c r="L184" i="1"/>
  <c r="J184" i="1" s="1"/>
  <c r="K184" i="1" s="1"/>
  <c r="L183" i="1"/>
  <c r="J183" i="1"/>
  <c r="K183" i="1" s="1"/>
  <c r="L182" i="1"/>
  <c r="J182" i="1" s="1"/>
  <c r="K182" i="1" s="1"/>
  <c r="L181" i="1"/>
  <c r="J181" i="1" s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L175" i="1"/>
  <c r="J175" i="1"/>
  <c r="K175" i="1" s="1"/>
  <c r="J174" i="1"/>
  <c r="K174" i="1" s="1"/>
  <c r="J173" i="1"/>
  <c r="K173" i="1" s="1"/>
  <c r="J172" i="1"/>
  <c r="K172" i="1" s="1"/>
  <c r="L171" i="1"/>
  <c r="J171" i="1"/>
  <c r="K171" i="1" s="1"/>
  <c r="L170" i="1"/>
  <c r="J170" i="1"/>
  <c r="K170" i="1" s="1"/>
  <c r="L169" i="1"/>
  <c r="J169" i="1" s="1"/>
  <c r="K169" i="1" s="1"/>
  <c r="L168" i="1"/>
  <c r="J168" i="1" s="1"/>
  <c r="K168" i="1" s="1"/>
  <c r="L167" i="1"/>
  <c r="J167" i="1"/>
  <c r="K167" i="1" s="1"/>
  <c r="J166" i="1"/>
  <c r="K166" i="1" s="1"/>
  <c r="L165" i="1"/>
  <c r="J165" i="1" s="1"/>
  <c r="K165" i="1" s="1"/>
  <c r="L164" i="1"/>
  <c r="J164" i="1"/>
  <c r="K164" i="1" s="1"/>
  <c r="L163" i="1"/>
  <c r="J163" i="1" s="1"/>
  <c r="K163" i="1" s="1"/>
  <c r="L162" i="1"/>
  <c r="J162" i="1" s="1"/>
  <c r="K162" i="1" s="1"/>
  <c r="L161" i="1"/>
  <c r="J161" i="1" s="1"/>
  <c r="K161" i="1" s="1"/>
  <c r="L160" i="1"/>
  <c r="J160" i="1" s="1"/>
  <c r="K160" i="1" s="1"/>
  <c r="L159" i="1"/>
  <c r="J159" i="1"/>
  <c r="K159" i="1" s="1"/>
  <c r="L158" i="1"/>
  <c r="J158" i="1" s="1"/>
  <c r="K158" i="1" s="1"/>
  <c r="J157" i="1"/>
  <c r="K157" i="1" s="1"/>
  <c r="L156" i="1"/>
  <c r="J156" i="1"/>
  <c r="K156" i="1" s="1"/>
  <c r="J155" i="1"/>
  <c r="K155" i="1" s="1"/>
  <c r="J154" i="1"/>
  <c r="K154" i="1" s="1"/>
  <c r="L153" i="1"/>
  <c r="J153" i="1" s="1"/>
  <c r="K153" i="1" s="1"/>
  <c r="L152" i="1"/>
  <c r="J152" i="1" s="1"/>
  <c r="K152" i="1" s="1"/>
  <c r="L151" i="1"/>
  <c r="J151" i="1"/>
  <c r="K151" i="1" s="1"/>
  <c r="L150" i="1"/>
  <c r="J150" i="1"/>
  <c r="K150" i="1" s="1"/>
  <c r="L149" i="1"/>
  <c r="J149" i="1" s="1"/>
  <c r="K149" i="1" s="1"/>
  <c r="L148" i="1"/>
  <c r="J148" i="1" s="1"/>
  <c r="K148" i="1" s="1"/>
  <c r="L147" i="1"/>
  <c r="J147" i="1" s="1"/>
  <c r="K147" i="1" s="1"/>
  <c r="L146" i="1"/>
  <c r="J146" i="1"/>
  <c r="K146" i="1" s="1"/>
  <c r="L145" i="1"/>
  <c r="J145" i="1" s="1"/>
  <c r="K145" i="1" s="1"/>
  <c r="L144" i="1"/>
  <c r="J144" i="1" s="1"/>
  <c r="K144" i="1" s="1"/>
  <c r="J143" i="1"/>
  <c r="K143" i="1" s="1"/>
  <c r="L142" i="1"/>
  <c r="J142" i="1" s="1"/>
  <c r="K142" i="1" s="1"/>
  <c r="L141" i="1"/>
  <c r="J141" i="1" s="1"/>
  <c r="K141" i="1" s="1"/>
  <c r="J140" i="1"/>
  <c r="K140" i="1" s="1"/>
  <c r="L139" i="1"/>
  <c r="J139" i="1" s="1"/>
  <c r="K139" i="1" s="1"/>
  <c r="J138" i="1"/>
  <c r="K138" i="1" s="1"/>
  <c r="L137" i="1"/>
  <c r="J137" i="1" s="1"/>
  <c r="K137" i="1" s="1"/>
  <c r="L136" i="1"/>
  <c r="J136" i="1" s="1"/>
  <c r="K136" i="1" s="1"/>
  <c r="L135" i="1"/>
  <c r="J135" i="1" s="1"/>
  <c r="K135" i="1" s="1"/>
  <c r="L134" i="1"/>
  <c r="J134" i="1" s="1"/>
  <c r="K134" i="1" s="1"/>
  <c r="J133" i="1"/>
  <c r="K133" i="1" s="1"/>
  <c r="L132" i="1"/>
  <c r="J132" i="1" s="1"/>
  <c r="K132" i="1" s="1"/>
  <c r="L131" i="1"/>
  <c r="J131" i="1"/>
  <c r="K131" i="1" s="1"/>
  <c r="L130" i="1"/>
  <c r="J130" i="1"/>
  <c r="K130" i="1" s="1"/>
  <c r="L129" i="1"/>
  <c r="J129" i="1" s="1"/>
  <c r="K129" i="1" s="1"/>
  <c r="J128" i="1"/>
  <c r="K128" i="1" s="1"/>
  <c r="L127" i="1"/>
  <c r="J127" i="1" s="1"/>
  <c r="K127" i="1" s="1"/>
  <c r="L126" i="1"/>
  <c r="J126" i="1" s="1"/>
  <c r="K126" i="1" s="1"/>
  <c r="J125" i="1"/>
  <c r="K125" i="1" s="1"/>
  <c r="L124" i="1"/>
  <c r="J124" i="1" s="1"/>
  <c r="K124" i="1" s="1"/>
  <c r="L123" i="1"/>
  <c r="J123" i="1" s="1"/>
  <c r="K123" i="1" s="1"/>
  <c r="J122" i="1"/>
  <c r="K122" i="1" s="1"/>
  <c r="L121" i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K84" i="1"/>
  <c r="J84" i="1"/>
  <c r="J83" i="1"/>
  <c r="K83" i="1" s="1"/>
  <c r="J82" i="1"/>
  <c r="K82" i="1" s="1"/>
  <c r="J313" i="1" l="1"/>
  <c r="K313" i="1"/>
  <c r="L313" i="1"/>
  <c r="K74" i="1" l="1"/>
  <c r="K78" i="1" s="1"/>
  <c r="J74" i="1"/>
  <c r="J78" i="1" s="1"/>
  <c r="J79" i="1" l="1"/>
  <c r="K79" i="1" l="1"/>
</calcChain>
</file>

<file path=xl/sharedStrings.xml><?xml version="1.0" encoding="utf-8"?>
<sst xmlns="http://schemas.openxmlformats.org/spreadsheetml/2006/main" count="1634" uniqueCount="797">
  <si>
    <t>BELI</t>
  </si>
  <si>
    <t>DPP</t>
  </si>
  <si>
    <t>PPN</t>
  </si>
  <si>
    <t>80.146.833.1-047.000</t>
  </si>
  <si>
    <t>PT KENKO SINAR INDONESIA</t>
  </si>
  <si>
    <t>Normal</t>
  </si>
  <si>
    <t>Approval Sukses</t>
  </si>
  <si>
    <t>SUDIARTO</t>
  </si>
  <si>
    <t>01.773.514.3-047.000</t>
  </si>
  <si>
    <t>PT SEMBILAN-SEMBILAN JAYA UTAMA</t>
  </si>
  <si>
    <t>03.040.614.4-047.000</t>
  </si>
  <si>
    <t>PT ATALI MAKMUR</t>
  </si>
  <si>
    <t>31.340.482.4-037.000</t>
  </si>
  <si>
    <t>PT MITRA GLOBAL NIAGA</t>
  </si>
  <si>
    <t>JUAL</t>
  </si>
  <si>
    <t>TOTAL</t>
  </si>
  <si>
    <t>04.021.035.3-602.000</t>
  </si>
  <si>
    <t>LILY JULIAWATI  ( TOKO REJO AGUNG )</t>
  </si>
  <si>
    <t>JOMBANG</t>
  </si>
  <si>
    <t xml:space="preserve">PENJUALAN </t>
  </si>
  <si>
    <t>01.706.181.3-521.000</t>
  </si>
  <si>
    <t>CV PELITA JAYA  ( TOKO ANUGERAH SEJAHTERA )</t>
  </si>
  <si>
    <t>PURWOKERTO</t>
  </si>
  <si>
    <t>42.884.805.5-501.000</t>
  </si>
  <si>
    <t>CV SINAR CAHAYA NIRMALA</t>
  </si>
  <si>
    <t>BREBES</t>
  </si>
  <si>
    <t>PENJUALAN FAKTUR</t>
  </si>
  <si>
    <t>02.683.580.1-542.000</t>
  </si>
  <si>
    <t>CV DWI JAYA</t>
  </si>
  <si>
    <t>YOGYAKARTA</t>
  </si>
  <si>
    <t>01.454.876.2-533.000</t>
  </si>
  <si>
    <t>CV GANESHA</t>
  </si>
  <si>
    <t>WONOSOBO</t>
  </si>
  <si>
    <t>PENJUALAN DI GUNGGUNG</t>
  </si>
  <si>
    <t>08.887.807.9-521.000</t>
  </si>
  <si>
    <t>SANTOSO BUDIONO ( TOKO ARMADA )</t>
  </si>
  <si>
    <t>MALANG</t>
  </si>
  <si>
    <t>91.924.273.5-629.000</t>
  </si>
  <si>
    <t>CV UTAMA PUTRA</t>
  </si>
  <si>
    <t>TULUNGAGUNG</t>
  </si>
  <si>
    <t>04.017.931.9-502.000</t>
  </si>
  <si>
    <t>HARNOYO ( TOKO BENDAN)</t>
  </si>
  <si>
    <t>PEKALONGAN</t>
  </si>
  <si>
    <t>SAHABAT BARU</t>
  </si>
  <si>
    <t>PARAKAN</t>
  </si>
  <si>
    <t>CIREBON</t>
  </si>
  <si>
    <t>MANGGALA SAKTI</t>
  </si>
  <si>
    <t>ANEKA</t>
  </si>
  <si>
    <t>2 4</t>
  </si>
  <si>
    <t>MERPATI</t>
  </si>
  <si>
    <t>PERDANA</t>
  </si>
  <si>
    <t>SISWA</t>
  </si>
  <si>
    <t>MUNTILAN</t>
  </si>
  <si>
    <t>SUKSES</t>
  </si>
  <si>
    <t>SALATIGA</t>
  </si>
  <si>
    <t>KUDUS</t>
  </si>
  <si>
    <t>MERDEKA</t>
  </si>
  <si>
    <t>MADIUN</t>
  </si>
  <si>
    <t>BASA</t>
  </si>
  <si>
    <t>TEGAL</t>
  </si>
  <si>
    <t>RINGAN</t>
  </si>
  <si>
    <t>SASA</t>
  </si>
  <si>
    <t>BOJONEGORO</t>
  </si>
  <si>
    <t>HT JAYA</t>
  </si>
  <si>
    <t>JUWANA</t>
  </si>
  <si>
    <t>KUTOARJO</t>
  </si>
  <si>
    <t>EKARIA</t>
  </si>
  <si>
    <t>POJOK BLAURAN</t>
  </si>
  <si>
    <t>TEJO MULYO</t>
  </si>
  <si>
    <t>SEMARANG</t>
  </si>
  <si>
    <t>INDOFOTOCOPY</t>
  </si>
  <si>
    <t>SUMBER BUKIT</t>
  </si>
  <si>
    <t>WANGON</t>
  </si>
  <si>
    <t>SOLO</t>
  </si>
  <si>
    <t>SIDOARJO</t>
  </si>
  <si>
    <t>RAJA MURAH</t>
  </si>
  <si>
    <t>SUKSES MAKMUR</t>
  </si>
  <si>
    <t>COMAL</t>
  </si>
  <si>
    <t>TELADAN</t>
  </si>
  <si>
    <t>PUAS</t>
  </si>
  <si>
    <t>PATI</t>
  </si>
  <si>
    <t>MITRA KAMPUS</t>
  </si>
  <si>
    <t>MEDIA</t>
  </si>
  <si>
    <t>CILACAP</t>
  </si>
  <si>
    <t>ENAM</t>
  </si>
  <si>
    <t>KONDANG</t>
  </si>
  <si>
    <t>TEMANGGUNG</t>
  </si>
  <si>
    <t>BANJARNEGARA</t>
  </si>
  <si>
    <t>MANGGALAM</t>
  </si>
  <si>
    <t>SUKOHARJO</t>
  </si>
  <si>
    <t>SINKONG</t>
  </si>
  <si>
    <t>PURWOREJO</t>
  </si>
  <si>
    <t>BATANG</t>
  </si>
  <si>
    <t>PURBALINGGA</t>
  </si>
  <si>
    <t>INDOBARU</t>
  </si>
  <si>
    <t>METRO JAYA</t>
  </si>
  <si>
    <t>KROYA</t>
  </si>
  <si>
    <t>PEMALANG</t>
  </si>
  <si>
    <t>MEMORY</t>
  </si>
  <si>
    <t>MAKMUR</t>
  </si>
  <si>
    <t>PUSTAKA BARU</t>
  </si>
  <si>
    <t>TUBAN</t>
  </si>
  <si>
    <t>BAHTERA</t>
  </si>
  <si>
    <t>KLATEN</t>
  </si>
  <si>
    <t>MAGELANG</t>
  </si>
  <si>
    <t>METRO</t>
  </si>
  <si>
    <t>MUDA JAYA</t>
  </si>
  <si>
    <t>KADAR BUDHI</t>
  </si>
  <si>
    <t>RITA</t>
  </si>
  <si>
    <t>SINAR KONDANG</t>
  </si>
  <si>
    <t>BLORA</t>
  </si>
  <si>
    <t>NABILA</t>
  </si>
  <si>
    <t>SARJI</t>
  </si>
  <si>
    <t>PURWODADI</t>
  </si>
  <si>
    <t>DUTA ILAHI</t>
  </si>
  <si>
    <t>LASEM</t>
  </si>
  <si>
    <t>KURNIA</t>
  </si>
  <si>
    <t>BANTUL</t>
  </si>
  <si>
    <t>ARTHA JAYA</t>
  </si>
  <si>
    <t>DIAN ILMU</t>
  </si>
  <si>
    <t>SIANA (PECINAN)</t>
  </si>
  <si>
    <t>SCORPIO</t>
  </si>
  <si>
    <t>84.906.697.2-623.000</t>
  </si>
  <si>
    <t>CV LANCAR JAYA SENTOSA</t>
  </si>
  <si>
    <t>14.241.150.3-629.000</t>
  </si>
  <si>
    <t>GUNAWAN HARTONO KUSUMA (TOKO NIKI SAE )</t>
  </si>
  <si>
    <t>WINARTI</t>
  </si>
  <si>
    <t>AYP</t>
  </si>
  <si>
    <t>MITRA</t>
  </si>
  <si>
    <t>MENARA</t>
  </si>
  <si>
    <t>PANTES</t>
  </si>
  <si>
    <t>TRISNO</t>
  </si>
  <si>
    <t>TRIO PLAZA</t>
  </si>
  <si>
    <t>SUMBER REJO</t>
  </si>
  <si>
    <t>TERMINAL II</t>
  </si>
  <si>
    <t>LESTARI ADHI</t>
  </si>
  <si>
    <t>RAHARJO</t>
  </si>
  <si>
    <t>ABC</t>
  </si>
  <si>
    <t>KEBUMEN</t>
  </si>
  <si>
    <t>AMBARAWA</t>
  </si>
  <si>
    <t>INDRASARI</t>
  </si>
  <si>
    <t>MRANGGEN</t>
  </si>
  <si>
    <t>LARIS BARU</t>
  </si>
  <si>
    <t>SILVIA</t>
  </si>
  <si>
    <t>80.148.130.0-619.000</t>
  </si>
  <si>
    <t>CV PARAMA CREATIVINDO</t>
  </si>
  <si>
    <t>07.181.449.5-619.000</t>
  </si>
  <si>
    <t>LIE ARMAND</t>
  </si>
  <si>
    <t>01.848.507.8-521.000</t>
  </si>
  <si>
    <t>CV  WISUDA</t>
  </si>
  <si>
    <t>NAJIH</t>
  </si>
  <si>
    <t>JEPARA</t>
  </si>
  <si>
    <t>SANTOSO</t>
  </si>
  <si>
    <t>AWAL MANDIRI</t>
  </si>
  <si>
    <t>SRAGEN</t>
  </si>
  <si>
    <t>PELAJAR</t>
  </si>
  <si>
    <t>TEMMY</t>
  </si>
  <si>
    <t>SURYA</t>
  </si>
  <si>
    <t>SAHID</t>
  </si>
  <si>
    <t>SALIKAH</t>
  </si>
  <si>
    <t>SINAR DUNIA / SIDU</t>
  </si>
  <si>
    <t>DHIAN</t>
  </si>
  <si>
    <t>BINA ILMU</t>
  </si>
  <si>
    <t>BATU</t>
  </si>
  <si>
    <t>010.008-23.16217964</t>
  </si>
  <si>
    <t>Tue Aug 29 00:00:00 WIB 2023</t>
  </si>
  <si>
    <t>Mon Sep 18 09:59:25 WIB 2023</t>
  </si>
  <si>
    <t>Fri Sep 15 10:36:54 WIB 2023</t>
  </si>
  <si>
    <t>010.008-23.16217965</t>
  </si>
  <si>
    <t>Fri Sep 15 10:38:04 WIB 2023</t>
  </si>
  <si>
    <t>03.281.005.3-041.000</t>
  </si>
  <si>
    <t>PT RAPINAN BROTHER</t>
  </si>
  <si>
    <t>010.008-23.45264192</t>
  </si>
  <si>
    <t>Tue Aug 08 00:00:00 WIB 2023</t>
  </si>
  <si>
    <t>Mon Sep 18 09:59:26 WIB 2023</t>
  </si>
  <si>
    <t>Fri Sep 15 10:42:56 WIB 2023</t>
  </si>
  <si>
    <t>010.010-23.33241535</t>
  </si>
  <si>
    <t>Fri Aug 11 00:00:00 WIB 2023</t>
  </si>
  <si>
    <t>Fri Sep 15 10:44:11 WIB 2023</t>
  </si>
  <si>
    <t>010.002-23.26048022</t>
  </si>
  <si>
    <t>Tue Aug 01 00:00:00 WIB 2023</t>
  </si>
  <si>
    <t>Fri Sep 15 10:45:23 WIB 2023</t>
  </si>
  <si>
    <t>010.002-23.26048024</t>
  </si>
  <si>
    <t>Fri Sep 15 10:46:22 WIB 2023</t>
  </si>
  <si>
    <t>010.002-23.26048169</t>
  </si>
  <si>
    <t>Fri Sep 15 11:09:31 WIB 2023</t>
  </si>
  <si>
    <t>010.002-23.26048198</t>
  </si>
  <si>
    <t>Fri Sep 15 11:38:57 WIB 2023</t>
  </si>
  <si>
    <t>010.002-23.26048481</t>
  </si>
  <si>
    <t>Thu Aug 03 00:00:00 WIB 2023</t>
  </si>
  <si>
    <t>Fri Sep 15 11:39:59 WIB 2023</t>
  </si>
  <si>
    <t>010.002-23.26048586</t>
  </si>
  <si>
    <t>Fri Aug 04 00:00:00 WIB 2023</t>
  </si>
  <si>
    <t>Fri Sep 15 11:41:03 WIB 2023</t>
  </si>
  <si>
    <t>010.002-23.26048674</t>
  </si>
  <si>
    <t>Sat Aug 05 00:00:00 WIB 2023</t>
  </si>
  <si>
    <t>Mon Sep 18 09:59:28 WIB 2023</t>
  </si>
  <si>
    <t>Fri Sep 15 11:42:27 WIB 2023</t>
  </si>
  <si>
    <t>010.002-23.26048764</t>
  </si>
  <si>
    <t>Mon Aug 07 00:00:00 WIB 2023</t>
  </si>
  <si>
    <t>Fri Sep 15 11:43:35 WIB 2023</t>
  </si>
  <si>
    <t>010.002-23.26048896</t>
  </si>
  <si>
    <t>Mon Sep 18 09:59:27 WIB 2023</t>
  </si>
  <si>
    <t>Fri Sep 15 11:44:34 WIB 2023</t>
  </si>
  <si>
    <t>010.002-23.26048981</t>
  </si>
  <si>
    <t>Wed Aug 09 00:00:00 WIB 2023</t>
  </si>
  <si>
    <t>Fri Sep 15 11:45:29 WIB 2023</t>
  </si>
  <si>
    <t>010.002-23.26049094</t>
  </si>
  <si>
    <t>Thu Aug 10 00:00:00 WIB 2023</t>
  </si>
  <si>
    <t>Fri Sep 15 11:46:19 WIB 2023</t>
  </si>
  <si>
    <t>010.002-23.26049259</t>
  </si>
  <si>
    <t>Sat Aug 12 00:00:00 WIB 2023</t>
  </si>
  <si>
    <t>Fri Sep 15 11:47:33 WIB 2023</t>
  </si>
  <si>
    <t>010.002-23.26049359</t>
  </si>
  <si>
    <t>Mon Aug 14 00:00:00 WIB 2023</t>
  </si>
  <si>
    <t>Fri Sep 15 13:03:02 WIB 2023</t>
  </si>
  <si>
    <t>010.002-23.26049365</t>
  </si>
  <si>
    <t>Fri Sep 15 13:04:04 WIB 2023</t>
  </si>
  <si>
    <t>010.002-23.26049390</t>
  </si>
  <si>
    <t>Fri Sep 15 13:04:53 WIB 2023</t>
  </si>
  <si>
    <t>010.002-23.26049474</t>
  </si>
  <si>
    <t>Tue Aug 15 00:00:00 WIB 2023</t>
  </si>
  <si>
    <t>Fri Sep 15 13:05:33 WIB 2023</t>
  </si>
  <si>
    <t>010.002-23.26049662</t>
  </si>
  <si>
    <t>Fri Aug 18 00:00:00 WIB 2023</t>
  </si>
  <si>
    <t>Fri Sep 15 13:06:53 WIB 2023</t>
  </si>
  <si>
    <t>010.002-23.26049798</t>
  </si>
  <si>
    <t>Sat Aug 19 00:00:00 WIB 2023</t>
  </si>
  <si>
    <t>Fri Sep 15 13:07:52 WIB 2023</t>
  </si>
  <si>
    <t>010.002-23.26049804</t>
  </si>
  <si>
    <t>Fri Sep 15 13:08:52 WIB 2023</t>
  </si>
  <si>
    <t>010.002-23.26049964</t>
  </si>
  <si>
    <t>Tue Aug 22 00:00:00 WIB 2023</t>
  </si>
  <si>
    <t>Fri Sep 15 13:09:41 WIB 2023</t>
  </si>
  <si>
    <t>010.002-23.26050128</t>
  </si>
  <si>
    <t>Wed Aug 23 00:00:00 WIB 2023</t>
  </si>
  <si>
    <t>Mon Sep 18 09:59:31 WIB 2023</t>
  </si>
  <si>
    <t>Fri Sep 15 13:10:23 WIB 2023</t>
  </si>
  <si>
    <t>010.002-23.26050258</t>
  </si>
  <si>
    <t>Thu Aug 24 00:00:00 WIB 2023</t>
  </si>
  <si>
    <t>Fri Sep 15 14:37:48 WIB 2023</t>
  </si>
  <si>
    <t>010.002-23.26050354</t>
  </si>
  <si>
    <t>Fri Aug 25 00:00:00 WIB 2023</t>
  </si>
  <si>
    <t>Fri Sep 15 14:38:40 WIB 2023</t>
  </si>
  <si>
    <t>010.002-23.26050434</t>
  </si>
  <si>
    <t>Sat Aug 26 00:00:00 WIB 2023</t>
  </si>
  <si>
    <t>Fri Sep 15 14:39:24 WIB 2023</t>
  </si>
  <si>
    <t>010.002-23.26050514</t>
  </si>
  <si>
    <t>Mon Aug 28 00:00:00 WIB 2023</t>
  </si>
  <si>
    <t>Fri Sep 15 14:40:14 WIB 2023</t>
  </si>
  <si>
    <t>010.002-23.26050540</t>
  </si>
  <si>
    <t>Mon Sep 18 09:59:29 WIB 2023</t>
  </si>
  <si>
    <t>Fri Sep 15 14:40:59 WIB 2023</t>
  </si>
  <si>
    <t>010.010-23.37795276</t>
  </si>
  <si>
    <t>Fri Sep 15 14:41:52 WIB 2023</t>
  </si>
  <si>
    <t>010.009-23.64526794</t>
  </si>
  <si>
    <t>Fri Sep 15 15:00:07 WIB 2023</t>
  </si>
  <si>
    <t>010.009-23.64526809</t>
  </si>
  <si>
    <t>Mon Aug 21 00:00:00 WIB 2023</t>
  </si>
  <si>
    <t>Fri Sep 15 15:01:01 WIB 2023</t>
  </si>
  <si>
    <t>010.008-23.96777087</t>
  </si>
  <si>
    <t>Sat Sep 16 09:18:29 WIB 2023</t>
  </si>
  <si>
    <t>010.008-23.96777631</t>
  </si>
  <si>
    <t>Sat Sep 16 09:19:47 WIB 2023</t>
  </si>
  <si>
    <t>010.008-23.96777632</t>
  </si>
  <si>
    <t>Sat Sep 16 09:20:37 WIB 2023</t>
  </si>
  <si>
    <t>010.008-23.96777992</t>
  </si>
  <si>
    <t>Sat Sep 16 09:21:46 WIB 2023</t>
  </si>
  <si>
    <t>010.010-23.71216963</t>
  </si>
  <si>
    <t>Sat Sep 16 09:22:31 WIB 2023</t>
  </si>
  <si>
    <t>010.010-23.71217294</t>
  </si>
  <si>
    <t>Sat Sep 16 09:23:23 WIB 2023</t>
  </si>
  <si>
    <t>010.010-23.71217357</t>
  </si>
  <si>
    <t>Mon Sep 18 09:59:30 WIB 2023</t>
  </si>
  <si>
    <t>Sat Sep 16 09:24:53 WIB 2023</t>
  </si>
  <si>
    <t>010.010-23.71217598</t>
  </si>
  <si>
    <t>Sat Sep 16 09:26:04 WIB 2023</t>
  </si>
  <si>
    <t>010.010-23.71217667</t>
  </si>
  <si>
    <t>Sat Sep 16 09:26:53 WIB 2023</t>
  </si>
  <si>
    <t>010.010-23.71217903</t>
  </si>
  <si>
    <t>Sat Sep 16 09:28:18 WIB 2023</t>
  </si>
  <si>
    <t>010.010-23.71217937</t>
  </si>
  <si>
    <t>Sat Sep 16 09:29:08 WIB 2023</t>
  </si>
  <si>
    <t>010.010-23.71218157</t>
  </si>
  <si>
    <t>Sat Sep 16 09:41:46 WIB 2023</t>
  </si>
  <si>
    <t>010.010-23.71218415</t>
  </si>
  <si>
    <t>Sat Sep 16 09:42:44 WIB 2023</t>
  </si>
  <si>
    <t>010.010-23.71218416</t>
  </si>
  <si>
    <t>Sat Sep 16 09:43:49 WIB 2023</t>
  </si>
  <si>
    <t>010.010-23.71218417</t>
  </si>
  <si>
    <t>Sat Sep 16 09:44:41 WIB 2023</t>
  </si>
  <si>
    <t>010.010-23.71218491</t>
  </si>
  <si>
    <t>Sat Sep 16 09:45:30 WIB 2023</t>
  </si>
  <si>
    <t>010.010-23.71218770</t>
  </si>
  <si>
    <t>Sat Sep 16 09:46:14 WIB 2023</t>
  </si>
  <si>
    <t>010.010-23.71218771</t>
  </si>
  <si>
    <t>Sat Sep 16 09:46:55 WIB 2023</t>
  </si>
  <si>
    <t>010.010-23.71219031</t>
  </si>
  <si>
    <t>Sat Sep 16 09:47:39 WIB 2023</t>
  </si>
  <si>
    <t>010.010-23.71219032</t>
  </si>
  <si>
    <t>Sat Sep 16 09:48:19 WIB 2023</t>
  </si>
  <si>
    <t>010.010-23.71219064</t>
  </si>
  <si>
    <t>Sat Sep 16 09:49:02 WIB 2023</t>
  </si>
  <si>
    <t>010.010-23.71219528</t>
  </si>
  <si>
    <t>Wed Aug 16 00:00:00 WIB 2023</t>
  </si>
  <si>
    <t>Mon Sep 18 09:35:50 WIB 2023</t>
  </si>
  <si>
    <t>010.010-23.71219693</t>
  </si>
  <si>
    <t>Mon Sep 18 09:36:50 WIB 2023</t>
  </si>
  <si>
    <t>010.010-23.71229696</t>
  </si>
  <si>
    <t>Mon Sep 18 09:59:32 WIB 2023</t>
  </si>
  <si>
    <t>Mon Sep 18 09:37:35 WIB 2023</t>
  </si>
  <si>
    <t>010.010-23.71220049</t>
  </si>
  <si>
    <t>Mon Sep 18 09:38:50 WIB 2023</t>
  </si>
  <si>
    <t>010.010-23.71220126</t>
  </si>
  <si>
    <t>Mon Sep 18 09:39:52 WIB 2023</t>
  </si>
  <si>
    <t>010.010-23.71220127</t>
  </si>
  <si>
    <t>Mon Sep 18 09:41:27 WIB 2023</t>
  </si>
  <si>
    <t>010.010-23.71220275</t>
  </si>
  <si>
    <t>Mon Sep 18 09:42:16 WIB 2023</t>
  </si>
  <si>
    <t>010.010-23.71220315</t>
  </si>
  <si>
    <t>Mon Sep 18 09:45:03 WIB 2023</t>
  </si>
  <si>
    <t>010.010-23.71220618</t>
  </si>
  <si>
    <t>Mon Sep 18 09:45:54 WIB 2023</t>
  </si>
  <si>
    <t>010.010-23.71220888</t>
  </si>
  <si>
    <t>Mon Sep 18 09:46:55 WIB 2023</t>
  </si>
  <si>
    <t>010.010-23.71221114</t>
  </si>
  <si>
    <t>Mon Sep 18 09:48:01 WIB 2023</t>
  </si>
  <si>
    <t>010.010-23.71221310</t>
  </si>
  <si>
    <t>Mon Sep 18 09:48:50 WIB 2023</t>
  </si>
  <si>
    <t>010.010-23.71221499</t>
  </si>
  <si>
    <t>Mon Sep 18 09:59:33 WIB 2023</t>
  </si>
  <si>
    <t>Mon Sep 18 09:49:41 WIB 2023</t>
  </si>
  <si>
    <t>010.010-23.71221695</t>
  </si>
  <si>
    <t>Mon Sep 18 09:50:31 WIB 2023</t>
  </si>
  <si>
    <t>010.010-23.71221728</t>
  </si>
  <si>
    <t>Mon Sep 18 09:51:12 WIB 2023</t>
  </si>
  <si>
    <t>010.010-23.71221913</t>
  </si>
  <si>
    <t>Wed Aug 30 00:00:00 WIB 2023</t>
  </si>
  <si>
    <t>Mon Sep 18 09:52:01 WIB 2023</t>
  </si>
  <si>
    <t>03.262.318.3-047.000</t>
  </si>
  <si>
    <t>PT KALINDO SUKSES</t>
  </si>
  <si>
    <t>010.009-23.34455854</t>
  </si>
  <si>
    <t>Mon Sep 18 09:52:58 WIB 2023</t>
  </si>
  <si>
    <t>010.009-23.34455879</t>
  </si>
  <si>
    <t>Mon Sep 18 09:53:37 WIB 2023</t>
  </si>
  <si>
    <t>AM 23080001</t>
  </si>
  <si>
    <t>KO 1822</t>
  </si>
  <si>
    <t>82.982.280.8-521.000</t>
  </si>
  <si>
    <t>CV TRINITY CENTRAAL</t>
  </si>
  <si>
    <t>010.010-23.05829863</t>
  </si>
  <si>
    <t>AM 23080002</t>
  </si>
  <si>
    <t>G 2692</t>
  </si>
  <si>
    <t>010.010-23.05829864</t>
  </si>
  <si>
    <t>AM 23080003</t>
  </si>
  <si>
    <t>KO 1825</t>
  </si>
  <si>
    <t>010.010-23.05829865</t>
  </si>
  <si>
    <t>AM 23080004</t>
  </si>
  <si>
    <t>KO 1829</t>
  </si>
  <si>
    <t>010.010-23.05829866</t>
  </si>
  <si>
    <t>AM 23080005</t>
  </si>
  <si>
    <t>G 3001</t>
  </si>
  <si>
    <t>010.010-23.05829867</t>
  </si>
  <si>
    <t>AM 23080006</t>
  </si>
  <si>
    <t>KO 1840</t>
  </si>
  <si>
    <t>010.010-23.05829868</t>
  </si>
  <si>
    <t>AM 23080007</t>
  </si>
  <si>
    <t>KO 1566</t>
  </si>
  <si>
    <t>82.986.844.7-603.000</t>
  </si>
  <si>
    <t>CV RAINBOW NUSANTARA ( PELANGI )</t>
  </si>
  <si>
    <t>010.010-23.05829869</t>
  </si>
  <si>
    <t>AM 23080008</t>
  </si>
  <si>
    <t>G 1649</t>
  </si>
  <si>
    <t>14.125.069.6-542.000</t>
  </si>
  <si>
    <t>MUHAMMAD AGUS MUNADI ( TOKO SINAR BHAKTI )</t>
  </si>
  <si>
    <t>010.010-23.05829870</t>
  </si>
  <si>
    <t>AM 23080009</t>
  </si>
  <si>
    <t>G 1916</t>
  </si>
  <si>
    <t>010.010-23.05829871</t>
  </si>
  <si>
    <t>AM 23080010</t>
  </si>
  <si>
    <t>KO 1921</t>
  </si>
  <si>
    <t>010.010-23.05829872</t>
  </si>
  <si>
    <t>AM 23080011</t>
  </si>
  <si>
    <t>G 1923</t>
  </si>
  <si>
    <t>010.010-23.05829873</t>
  </si>
  <si>
    <t>AM 23080012</t>
  </si>
  <si>
    <t>G 1926</t>
  </si>
  <si>
    <t>010.010-23.05829874</t>
  </si>
  <si>
    <t>AM 23080013</t>
  </si>
  <si>
    <t>G 1927</t>
  </si>
  <si>
    <t>010.010-23.05829875</t>
  </si>
  <si>
    <t>AM 23080014</t>
  </si>
  <si>
    <t>KO 1574</t>
  </si>
  <si>
    <t>010.010-23.05829876</t>
  </si>
  <si>
    <t>AM 23080015</t>
  </si>
  <si>
    <t>KO 3008</t>
  </si>
  <si>
    <t>010.010-23.05829877</t>
  </si>
  <si>
    <t>AM 23080016</t>
  </si>
  <si>
    <t>A 1930</t>
  </si>
  <si>
    <t>83.694.842.2-523.000</t>
  </si>
  <si>
    <t>CV FM. 90 (FAMILY / RENI JATIMULYO)</t>
  </si>
  <si>
    <t>010.010-23.05829878</t>
  </si>
  <si>
    <t>AM 23080017</t>
  </si>
  <si>
    <t>G 1932</t>
  </si>
  <si>
    <t>010.010-23.05829879</t>
  </si>
  <si>
    <t>AM 23080018</t>
  </si>
  <si>
    <t>KO 1300</t>
  </si>
  <si>
    <t>010.010-23.05829880</t>
  </si>
  <si>
    <t>AM 23080019</t>
  </si>
  <si>
    <t>G 3022</t>
  </si>
  <si>
    <t>010.010-23.05829881</t>
  </si>
  <si>
    <t>AM 23080020</t>
  </si>
  <si>
    <t>G 3036</t>
  </si>
  <si>
    <t>010.010-23.05829882</t>
  </si>
  <si>
    <t>AM 23080021</t>
  </si>
  <si>
    <t>KO 3033</t>
  </si>
  <si>
    <t>010.010-23.05829883</t>
  </si>
  <si>
    <t>AM 23080022</t>
  </si>
  <si>
    <t>KO 3035</t>
  </si>
  <si>
    <t>010.010-23.05829884</t>
  </si>
  <si>
    <t>AM 23080023</t>
  </si>
  <si>
    <t>KO 3047</t>
  </si>
  <si>
    <t>010.010-23.05829885</t>
  </si>
  <si>
    <t>AM 23080024</t>
  </si>
  <si>
    <t>G 3502</t>
  </si>
  <si>
    <t>010.010-23.05829886</t>
  </si>
  <si>
    <t>AM 23080025</t>
  </si>
  <si>
    <t>KO 1585</t>
  </si>
  <si>
    <t>010.010-23.05829887</t>
  </si>
  <si>
    <t>AM 23080026</t>
  </si>
  <si>
    <t>KO 3516</t>
  </si>
  <si>
    <t>010.010-23.05829888</t>
  </si>
  <si>
    <t>AM 23080027</t>
  </si>
  <si>
    <t>KO 3520</t>
  </si>
  <si>
    <t>010.010-23.05829889</t>
  </si>
  <si>
    <t>AM 23080028</t>
  </si>
  <si>
    <t>G 3589</t>
  </si>
  <si>
    <t>010.010-23.05829890</t>
  </si>
  <si>
    <t>AM 23080029</t>
  </si>
  <si>
    <t>KO 3572</t>
  </si>
  <si>
    <t>010.010-23.05829891</t>
  </si>
  <si>
    <t>AM 23080030</t>
  </si>
  <si>
    <t>KO 3591</t>
  </si>
  <si>
    <t>010.010-23.05829892</t>
  </si>
  <si>
    <t>AM 23080031</t>
  </si>
  <si>
    <t>KO 3599</t>
  </si>
  <si>
    <t>010.010-23.05829893</t>
  </si>
  <si>
    <t>AM 23080032</t>
  </si>
  <si>
    <t>KO 3605</t>
  </si>
  <si>
    <t>010.010-23.05829894</t>
  </si>
  <si>
    <t>AM 23080033</t>
  </si>
  <si>
    <t>KO 3615</t>
  </si>
  <si>
    <t>010.010-23.05829895</t>
  </si>
  <si>
    <t>AM 23080034</t>
  </si>
  <si>
    <t>KO 1591</t>
  </si>
  <si>
    <t>010.010-23.05829896</t>
  </si>
  <si>
    <t>AM 23080035</t>
  </si>
  <si>
    <t>KO 3626</t>
  </si>
  <si>
    <t>010.010-23.05829897</t>
  </si>
  <si>
    <t>AM 23080036</t>
  </si>
  <si>
    <t>KO 3606</t>
  </si>
  <si>
    <t>010.010-23.05829898</t>
  </si>
  <si>
    <t>AM 23080037</t>
  </si>
  <si>
    <t>KO 3620</t>
  </si>
  <si>
    <t>010.010-23.05829899</t>
  </si>
  <si>
    <t>AM 23080038</t>
  </si>
  <si>
    <t>KO 3046</t>
  </si>
  <si>
    <t>010.010-23.05829900</t>
  </si>
  <si>
    <t>AM 23080039</t>
  </si>
  <si>
    <t>KO 1990</t>
  </si>
  <si>
    <t>010.010-23.05829901</t>
  </si>
  <si>
    <t>AM 23080040</t>
  </si>
  <si>
    <t>KO 4845 3005 3255</t>
  </si>
  <si>
    <t>AM 23080041</t>
  </si>
  <si>
    <t>KO 4846</t>
  </si>
  <si>
    <t>PERTIWI</t>
  </si>
  <si>
    <t>LAWANG</t>
  </si>
  <si>
    <t>AM 23080042</t>
  </si>
  <si>
    <t>KO 4847 4848 3251</t>
  </si>
  <si>
    <t>AM 23080043</t>
  </si>
  <si>
    <t>KO 4849 3014 3252</t>
  </si>
  <si>
    <t>AM 23080044</t>
  </si>
  <si>
    <t>KO 4850</t>
  </si>
  <si>
    <t>AM 23080045</t>
  </si>
  <si>
    <t>KO 1819 2694 3002</t>
  </si>
  <si>
    <t>AM 23080046</t>
  </si>
  <si>
    <t>KO 1812 1903 1936</t>
  </si>
  <si>
    <t>AM 23080047</t>
  </si>
  <si>
    <t>KO 1823</t>
  </si>
  <si>
    <t>AM 23080048</t>
  </si>
  <si>
    <t>G 1824 3031</t>
  </si>
  <si>
    <t>AM 23080049</t>
  </si>
  <si>
    <t>KO 1826 3007 3023</t>
  </si>
  <si>
    <t>AM 23080050</t>
  </si>
  <si>
    <t>KO 2690 1828 1648</t>
  </si>
  <si>
    <t>AM 23080051</t>
  </si>
  <si>
    <t>G 1830 3012 3593</t>
  </si>
  <si>
    <t>AM 23080052</t>
  </si>
  <si>
    <t>KO 1831</t>
  </si>
  <si>
    <t>BARU SWALAYAN</t>
  </si>
  <si>
    <t>BUMIAYU</t>
  </si>
  <si>
    <t>AM 23080053</t>
  </si>
  <si>
    <t>G 1832 1843 1844</t>
  </si>
  <si>
    <t>LIEZ</t>
  </si>
  <si>
    <t>AM 23080054</t>
  </si>
  <si>
    <t>G 1833 1849 2699</t>
  </si>
  <si>
    <t>AM 23080055</t>
  </si>
  <si>
    <t>G 1835 1963 3624</t>
  </si>
  <si>
    <t>AM 23080056</t>
  </si>
  <si>
    <t>KO 2693 1836 3619</t>
  </si>
  <si>
    <t>AM 23080057</t>
  </si>
  <si>
    <t>KO 1837</t>
  </si>
  <si>
    <t>BARU CUTE</t>
  </si>
  <si>
    <t>AM 23080058</t>
  </si>
  <si>
    <t>KO 1838 30301920</t>
  </si>
  <si>
    <t>AM 23080059</t>
  </si>
  <si>
    <t>KO 1839</t>
  </si>
  <si>
    <t>BARU</t>
  </si>
  <si>
    <t>AM 23080060</t>
  </si>
  <si>
    <t>A 1841 3009 3039</t>
  </si>
  <si>
    <t>AM 23080061</t>
  </si>
  <si>
    <t>G/A 1842 3592 3048</t>
  </si>
  <si>
    <t>DWI JAYA</t>
  </si>
  <si>
    <t>AM 23080062</t>
  </si>
  <si>
    <t>KO 1845</t>
  </si>
  <si>
    <t>AM 23080063</t>
  </si>
  <si>
    <t>G 2698 1846 3041</t>
  </si>
  <si>
    <t>AM 23080064</t>
  </si>
  <si>
    <t>G 1848 3021 1939</t>
  </si>
  <si>
    <t>AM 23080065</t>
  </si>
  <si>
    <t>A 1850 3037 3590</t>
  </si>
  <si>
    <t>AM 23080066</t>
  </si>
  <si>
    <t>KO 1635 3032 1919</t>
  </si>
  <si>
    <t>AM 23080067</t>
  </si>
  <si>
    <t>G 1636 1637</t>
  </si>
  <si>
    <t>REJEKI</t>
  </si>
  <si>
    <t>AM 23080068</t>
  </si>
  <si>
    <t>KO 1638 1640 3505</t>
  </si>
  <si>
    <t>AM 23080069</t>
  </si>
  <si>
    <t>G 1639 3013 3587</t>
  </si>
  <si>
    <t>AM 23080070</t>
  </si>
  <si>
    <t>G 1641 1642 1942</t>
  </si>
  <si>
    <t>AM 23080071</t>
  </si>
  <si>
    <t>G 1643 1644 3501</t>
  </si>
  <si>
    <t>PRISMA</t>
  </si>
  <si>
    <t>AM 23080072</t>
  </si>
  <si>
    <t>A 1645 3506</t>
  </si>
  <si>
    <t>AM 23080073</t>
  </si>
  <si>
    <t>G 1646</t>
  </si>
  <si>
    <t>MERAH 2</t>
  </si>
  <si>
    <t>AM 23080074</t>
  </si>
  <si>
    <t>G 1647</t>
  </si>
  <si>
    <t>ANDI STAR</t>
  </si>
  <si>
    <t>AM 23080075</t>
  </si>
  <si>
    <t>KO 1571 1573 1583</t>
  </si>
  <si>
    <t>AM 23080076</t>
  </si>
  <si>
    <t>G 1650</t>
  </si>
  <si>
    <t>AM 23080077</t>
  </si>
  <si>
    <t>KO 2691 3044 1914</t>
  </si>
  <si>
    <t>AM 23080078</t>
  </si>
  <si>
    <t>G 2695 3042 1931</t>
  </si>
  <si>
    <t>AM 23080079</t>
  </si>
  <si>
    <t>G 2696 3596 3613</t>
  </si>
  <si>
    <t>AL FAIZ</t>
  </si>
  <si>
    <t>AM 23080080</t>
  </si>
  <si>
    <t>KO 2697 3025 3504</t>
  </si>
  <si>
    <t>AM 23080081</t>
  </si>
  <si>
    <t>KO 2700 3024 3045</t>
  </si>
  <si>
    <t>AM 23080082</t>
  </si>
  <si>
    <t>KO 3003 1969</t>
  </si>
  <si>
    <t>AM 23080083</t>
  </si>
  <si>
    <t>KO 3004 1949 3559</t>
  </si>
  <si>
    <t>AM 23080084</t>
  </si>
  <si>
    <t>KO 1904 3006 3029</t>
  </si>
  <si>
    <t>AM 23080085</t>
  </si>
  <si>
    <t>A 3010</t>
  </si>
  <si>
    <t>PRIMA</t>
  </si>
  <si>
    <t>AM 23080086</t>
  </si>
  <si>
    <t>A 1928 3011 3034</t>
  </si>
  <si>
    <t>DR</t>
  </si>
  <si>
    <t>AM 23080087</t>
  </si>
  <si>
    <t>KO 3015 3254</t>
  </si>
  <si>
    <t>AM 23080088</t>
  </si>
  <si>
    <t>KO 1909 3016 1917</t>
  </si>
  <si>
    <t>AM 23080089</t>
  </si>
  <si>
    <t>G 3017 3554</t>
  </si>
  <si>
    <t>AM 23080090</t>
  </si>
  <si>
    <t>G 3018 3026 3553</t>
  </si>
  <si>
    <t>AM 23080091</t>
  </si>
  <si>
    <t>G 3020</t>
  </si>
  <si>
    <t>A R</t>
  </si>
  <si>
    <t>AM 23080092</t>
  </si>
  <si>
    <t>KO 3028</t>
  </si>
  <si>
    <t>AM 23080093</t>
  </si>
  <si>
    <t>KO 3038</t>
  </si>
  <si>
    <t>AM 23080094</t>
  </si>
  <si>
    <t>A 3040 3586 3418</t>
  </si>
  <si>
    <t>AM 23080095</t>
  </si>
  <si>
    <t>KO 3043</t>
  </si>
  <si>
    <t>MAKRO</t>
  </si>
  <si>
    <t>AM 23080096</t>
  </si>
  <si>
    <t>G 1901</t>
  </si>
  <si>
    <t>AM 23080097</t>
  </si>
  <si>
    <t>A 1902</t>
  </si>
  <si>
    <t>AM 23080098</t>
  </si>
  <si>
    <t>G 1905</t>
  </si>
  <si>
    <t>TRENGGALEK</t>
  </si>
  <si>
    <t>AM 23080099</t>
  </si>
  <si>
    <t>A 1906</t>
  </si>
  <si>
    <t>PANDA</t>
  </si>
  <si>
    <t>AM 23080100</t>
  </si>
  <si>
    <t>G 1907 1915 3585</t>
  </si>
  <si>
    <t>AM 23080101</t>
  </si>
  <si>
    <t>KO 1910 3557</t>
  </si>
  <si>
    <t>AM 23080102</t>
  </si>
  <si>
    <t>G 1911 1962 3512</t>
  </si>
  <si>
    <t>AM 23080103</t>
  </si>
  <si>
    <t>G 1912 1948 1986</t>
  </si>
  <si>
    <t>AM 23080104</t>
  </si>
  <si>
    <t>A 1913</t>
  </si>
  <si>
    <t>AM 23080105</t>
  </si>
  <si>
    <t>KO 1918 1980 3514</t>
  </si>
  <si>
    <t>AM 23080106</t>
  </si>
  <si>
    <t>KO 1922 3575</t>
  </si>
  <si>
    <t>PROGO</t>
  </si>
  <si>
    <t>AM 23080107</t>
  </si>
  <si>
    <t>KO 1924 3571</t>
  </si>
  <si>
    <t>AM 23080108</t>
  </si>
  <si>
    <t>KO 1925 3569 3595</t>
  </si>
  <si>
    <t>AM 23080109</t>
  </si>
  <si>
    <t>KO 1929 3579 1964</t>
  </si>
  <si>
    <t>AM 23080110</t>
  </si>
  <si>
    <t>KO 1933 3597</t>
  </si>
  <si>
    <t>AM 23080111</t>
  </si>
  <si>
    <t>A 1937 1977</t>
  </si>
  <si>
    <t>AM 23080112</t>
  </si>
  <si>
    <t>KO 1938</t>
  </si>
  <si>
    <t>AM 23080113</t>
  </si>
  <si>
    <t>G 1940</t>
  </si>
  <si>
    <t>AM 23080114</t>
  </si>
  <si>
    <t>G 1941</t>
  </si>
  <si>
    <t>AM 23080115</t>
  </si>
  <si>
    <t>KO 1943 3567 3580</t>
  </si>
  <si>
    <t>AM 23080116</t>
  </si>
  <si>
    <t>G 1945</t>
  </si>
  <si>
    <t>AM 23080117</t>
  </si>
  <si>
    <t>G 1946</t>
  </si>
  <si>
    <t>AM 23080118</t>
  </si>
  <si>
    <t>G 1950 3578 3607</t>
  </si>
  <si>
    <t>AM 23080119</t>
  </si>
  <si>
    <t>KO 3551 3598 1981</t>
  </si>
  <si>
    <t>AM 23080120</t>
  </si>
  <si>
    <t>A 3552</t>
  </si>
  <si>
    <t>MADONA</t>
  </si>
  <si>
    <t>AM 23080122</t>
  </si>
  <si>
    <t>G 3556 3577 1960</t>
  </si>
  <si>
    <t>AM 23080123</t>
  </si>
  <si>
    <t>A 3558</t>
  </si>
  <si>
    <t>AM 23080124</t>
  </si>
  <si>
    <t>KO 3560</t>
  </si>
  <si>
    <t>AM 23080125</t>
  </si>
  <si>
    <t>G 3561 3562 3563</t>
  </si>
  <si>
    <t>AM 23080126</t>
  </si>
  <si>
    <t>A 3565</t>
  </si>
  <si>
    <t>AM 23080127</t>
  </si>
  <si>
    <t>A 3566</t>
  </si>
  <si>
    <t>IMANUEL</t>
  </si>
  <si>
    <t>AM 23080128</t>
  </si>
  <si>
    <t>KO 3568 3581</t>
  </si>
  <si>
    <t>AM 23080129</t>
  </si>
  <si>
    <t>A 3570</t>
  </si>
  <si>
    <t>IVONE</t>
  </si>
  <si>
    <t>AM 23080130</t>
  </si>
  <si>
    <t>A 3582 3574</t>
  </si>
  <si>
    <t>AM 23080131</t>
  </si>
  <si>
    <t>KO 3576 3600 1987</t>
  </si>
  <si>
    <t>AM 23080132</t>
  </si>
  <si>
    <t>A 3583</t>
  </si>
  <si>
    <t>AM 23080133</t>
  </si>
  <si>
    <t>A 3508 3584 3517</t>
  </si>
  <si>
    <t>AM 23080134</t>
  </si>
  <si>
    <t>A 3588</t>
  </si>
  <si>
    <t>AM 23080135</t>
  </si>
  <si>
    <t>G 3594</t>
  </si>
  <si>
    <t>ANEKA SISWA BARU</t>
  </si>
  <si>
    <t>AM 23080136</t>
  </si>
  <si>
    <t>KO 3253 3256 3257</t>
  </si>
  <si>
    <t>AM 23080137</t>
  </si>
  <si>
    <t>KO 1579 3258 3260</t>
  </si>
  <si>
    <t>AM 23080138</t>
  </si>
  <si>
    <t>KO 1582 3259 1588</t>
  </si>
  <si>
    <t>AM 23080139</t>
  </si>
  <si>
    <t>KO 1951</t>
  </si>
  <si>
    <t>AM 23080140</t>
  </si>
  <si>
    <t>G 1952</t>
  </si>
  <si>
    <t>AM 23080141</t>
  </si>
  <si>
    <t>G 1953 3611</t>
  </si>
  <si>
    <t>AM 23080142</t>
  </si>
  <si>
    <t>G 1954</t>
  </si>
  <si>
    <t>AM 23080143</t>
  </si>
  <si>
    <t>G 1955 3509</t>
  </si>
  <si>
    <t>AM 23080144</t>
  </si>
  <si>
    <t>G 1956</t>
  </si>
  <si>
    <t>SINAR</t>
  </si>
  <si>
    <t>AM 23080145</t>
  </si>
  <si>
    <t>KO 1957</t>
  </si>
  <si>
    <t>AM 23080146</t>
  </si>
  <si>
    <t>G 1958 3510 3511</t>
  </si>
  <si>
    <t>AM 23080147</t>
  </si>
  <si>
    <t>G 1961 3049</t>
  </si>
  <si>
    <t>AM 23080148</t>
  </si>
  <si>
    <t>G 1965</t>
  </si>
  <si>
    <t>CAHAYA BUSUR</t>
  </si>
  <si>
    <t>AM 23080149</t>
  </si>
  <si>
    <t>G 1966 3614</t>
  </si>
  <si>
    <t>AM 23080150</t>
  </si>
  <si>
    <t>KO 1967</t>
  </si>
  <si>
    <t>AM 23080151</t>
  </si>
  <si>
    <t>KO 1968</t>
  </si>
  <si>
    <t>AM 23080152</t>
  </si>
  <si>
    <t>KO 1970 1971</t>
  </si>
  <si>
    <t>AM 23080153</t>
  </si>
  <si>
    <t>KO 1972</t>
  </si>
  <si>
    <t>AM 23080154</t>
  </si>
  <si>
    <t>G 1973 1974</t>
  </si>
  <si>
    <t>SISWA CEMERLANG</t>
  </si>
  <si>
    <t>AM 23080155</t>
  </si>
  <si>
    <t>KO 1975</t>
  </si>
  <si>
    <t>AM 23080156</t>
  </si>
  <si>
    <t>G 1976</t>
  </si>
  <si>
    <t>PUKAT MAS</t>
  </si>
  <si>
    <t>AM 23080157</t>
  </si>
  <si>
    <t>A 1978</t>
  </si>
  <si>
    <t>AM 23080158</t>
  </si>
  <si>
    <t>G 1979</t>
  </si>
  <si>
    <t>JUNIOR</t>
  </si>
  <si>
    <t>PARE</t>
  </si>
  <si>
    <t>AM 23080159</t>
  </si>
  <si>
    <t>KO 1982</t>
  </si>
  <si>
    <t>AM 23080160</t>
  </si>
  <si>
    <t>KO 1983</t>
  </si>
  <si>
    <t>AM 23080161</t>
  </si>
  <si>
    <t>G 1984</t>
  </si>
  <si>
    <t>AM 23080162</t>
  </si>
  <si>
    <t>KO 1985</t>
  </si>
  <si>
    <t>AM 23080163</t>
  </si>
  <si>
    <t>KO 1989</t>
  </si>
  <si>
    <t>AM 23080164</t>
  </si>
  <si>
    <t>G 3503</t>
  </si>
  <si>
    <t>AM 23080165</t>
  </si>
  <si>
    <t>KO 3513 3609</t>
  </si>
  <si>
    <t>AM 23080166</t>
  </si>
  <si>
    <t>A 3515 3521</t>
  </si>
  <si>
    <t>AM 23080167</t>
  </si>
  <si>
    <t>KO 3519</t>
  </si>
  <si>
    <t>AM 23080168</t>
  </si>
  <si>
    <t>KO 1572 1581</t>
  </si>
  <si>
    <t>AM 23080169</t>
  </si>
  <si>
    <t>KO 1575</t>
  </si>
  <si>
    <t>SUKSES I</t>
  </si>
  <si>
    <t>AM 23080170</t>
  </si>
  <si>
    <t>KO 1576</t>
  </si>
  <si>
    <t>AM 23080171</t>
  </si>
  <si>
    <t>KO 1580 1584</t>
  </si>
  <si>
    <t>AM 23080172</t>
  </si>
  <si>
    <t>KO 1586 1587</t>
  </si>
  <si>
    <t>AM 23080173</t>
  </si>
  <si>
    <t>KO 1590</t>
  </si>
  <si>
    <t>AM 23080174</t>
  </si>
  <si>
    <t>G 3050 3507 3601</t>
  </si>
  <si>
    <t>AM 23080175</t>
  </si>
  <si>
    <t>KO 4116 4117 4118</t>
  </si>
  <si>
    <t>AM 23080176</t>
  </si>
  <si>
    <t>KO 4119 4120 4121</t>
  </si>
  <si>
    <t>AM 23080177</t>
  </si>
  <si>
    <t>KO 0162 0163 0164</t>
  </si>
  <si>
    <t>AM 23080178</t>
  </si>
  <si>
    <t>G 3602</t>
  </si>
  <si>
    <t>AM 23080179</t>
  </si>
  <si>
    <t>KO 3603 3604</t>
  </si>
  <si>
    <t>ANEKA SWALAYAN</t>
  </si>
  <si>
    <t>AM 23080180</t>
  </si>
  <si>
    <t>KO 3608</t>
  </si>
  <si>
    <t>AM 23080181</t>
  </si>
  <si>
    <t>KO 3610</t>
  </si>
  <si>
    <t>AM 23080182</t>
  </si>
  <si>
    <t>G 3616 3623</t>
  </si>
  <si>
    <t>AM 23080183</t>
  </si>
  <si>
    <t>KO 3617</t>
  </si>
  <si>
    <t>AM 23080184</t>
  </si>
  <si>
    <t>KO 3618</t>
  </si>
  <si>
    <t>AM 23080185</t>
  </si>
  <si>
    <t>KO 3621</t>
  </si>
  <si>
    <t>AM 23080186</t>
  </si>
  <si>
    <t>KO 3622</t>
  </si>
  <si>
    <t>AM 23080187</t>
  </si>
  <si>
    <t>G 3625</t>
  </si>
  <si>
    <t>R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</si>
</sst>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13809]dd/mm/yyyy;@"/>
    <numFmt numFmtId="165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2" fillId="0" borderId="1" xfId="0" applyNumberFormat="1" applyFont="1" applyBorder="1"/>
    <xf numFmtId="3" fontId="0" fillId="0" borderId="0" xfId="0" applyNumberFormat="1"/>
    <xf numFmtId="0" fontId="0" fillId="0" borderId="0" xfId="0" applyFont="1" applyFill="1" applyBorder="1" applyAlignment="1"/>
    <xf numFmtId="3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3" fontId="0" fillId="0" borderId="0" xfId="0" applyNumberFormat="1" applyFont="1" applyFill="1" applyBorder="1" applyAlignment="1"/>
    <xf numFmtId="3" fontId="2" fillId="0" borderId="2" xfId="0" applyNumberFormat="1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165" fontId="0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left"/>
    </xf>
    <xf numFmtId="4" fontId="3" fillId="0" borderId="0" xfId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vertical="center"/>
    </xf>
    <xf numFmtId="41" fontId="2" fillId="0" borderId="1" xfId="0" applyNumberFormat="1" applyFont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164" fontId="0" fillId="0" borderId="0" xfId="0" applyNumberFormat="1" applyFont="1" applyBorder="1"/>
    <xf numFmtId="4" fontId="3" fillId="0" borderId="0" xfId="1" applyNumberFormat="1" applyFont="1" applyFill="1" applyBorder="1" applyAlignment="1"/>
    <xf numFmtId="0" fontId="0" fillId="0" borderId="0" xfId="0" applyFont="1" applyBorder="1" applyAlignment="1"/>
    <xf numFmtId="3" fontId="0" fillId="0" borderId="0" xfId="0" applyNumberFormat="1" applyAlignment="1">
      <alignment vertical="center"/>
    </xf>
    <xf numFmtId="3" fontId="3" fillId="0" borderId="0" xfId="1" applyNumberFormat="1" applyFont="1" applyFill="1" applyBorder="1" applyAlignment="1"/>
    <xf numFmtId="41" fontId="3" fillId="0" borderId="0" xfId="1" applyNumberFormat="1" applyFont="1" applyFill="1" applyBorder="1" applyAlignment="1"/>
    <xf numFmtId="0" fontId="3" fillId="0" borderId="0" xfId="0" applyFont="1" applyFill="1" applyBorder="1" applyAlignment="1"/>
    <xf numFmtId="3" fontId="4" fillId="0" borderId="1" xfId="1" applyNumberFormat="1" applyFont="1" applyFill="1" applyBorder="1" applyAlignment="1"/>
    <xf numFmtId="4" fontId="4" fillId="0" borderId="1" xfId="1" applyNumberFormat="1" applyFont="1" applyFill="1" applyBorder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3"/>
  <sheetViews>
    <sheetView tabSelected="1" topLeftCell="E75" workbookViewId="0">
      <selection activeCell="Q94" sqref="Q94:Q96"/>
    </sheetView>
  </sheetViews>
  <sheetFormatPr defaultRowHeight="15" x14ac:dyDescent="0.25"/>
  <cols>
    <col min="1" max="1" width="5.7109375" style="4" customWidth="1"/>
    <col min="2" max="2" width="13.140625" customWidth="1"/>
    <col min="4" max="4" width="19.28515625" bestFit="1" customWidth="1"/>
    <col min="6" max="6" width="15.5703125" bestFit="1" customWidth="1"/>
    <col min="8" max="8" width="10.85546875" bestFit="1" customWidth="1"/>
    <col min="9" max="9" width="12.5703125" bestFit="1" customWidth="1"/>
    <col min="10" max="10" width="13.5703125" style="7" bestFit="1" customWidth="1"/>
    <col min="11" max="11" width="13.85546875" style="7" bestFit="1" customWidth="1"/>
    <col min="12" max="12" width="15.42578125" bestFit="1" customWidth="1"/>
    <col min="17" max="17" width="15.42578125" style="7" bestFit="1" customWidth="1"/>
    <col min="19" max="19" width="12.7109375" bestFit="1" customWidth="1"/>
  </cols>
  <sheetData>
    <row r="1" spans="1:19" s="2" customFormat="1" x14ac:dyDescent="0.25">
      <c r="A1" s="1" t="s">
        <v>0</v>
      </c>
      <c r="J1" s="3" t="s">
        <v>1</v>
      </c>
      <c r="K1" s="3" t="s">
        <v>2</v>
      </c>
      <c r="Q1" s="3"/>
    </row>
    <row r="2" spans="1:19" x14ac:dyDescent="0.25">
      <c r="A2" s="4">
        <v>1</v>
      </c>
      <c r="B2" s="5" t="s">
        <v>8</v>
      </c>
      <c r="C2" s="5" t="s">
        <v>9</v>
      </c>
      <c r="D2" s="5" t="s">
        <v>164</v>
      </c>
      <c r="E2" s="5" t="s">
        <v>165</v>
      </c>
      <c r="F2" s="5">
        <v>8</v>
      </c>
      <c r="G2" s="5">
        <v>2023</v>
      </c>
      <c r="H2" s="5" t="s">
        <v>5</v>
      </c>
      <c r="I2" s="5">
        <v>1</v>
      </c>
      <c r="J2" s="35">
        <v>21307536</v>
      </c>
      <c r="K2" s="35">
        <v>2343828</v>
      </c>
      <c r="L2" s="5">
        <v>0</v>
      </c>
      <c r="M2" s="5" t="s">
        <v>6</v>
      </c>
      <c r="N2" s="5" t="s">
        <v>166</v>
      </c>
      <c r="O2" s="5" t="s">
        <v>6</v>
      </c>
      <c r="P2" s="5" t="s">
        <v>7</v>
      </c>
      <c r="Q2" s="5" t="s">
        <v>167</v>
      </c>
      <c r="R2" s="5" t="s">
        <v>7</v>
      </c>
      <c r="S2" s="5"/>
    </row>
    <row r="3" spans="1:19" x14ac:dyDescent="0.25">
      <c r="A3" s="4">
        <v>2</v>
      </c>
      <c r="B3" s="5" t="s">
        <v>8</v>
      </c>
      <c r="C3" s="5" t="s">
        <v>9</v>
      </c>
      <c r="D3" s="5" t="s">
        <v>168</v>
      </c>
      <c r="E3" s="5" t="s">
        <v>165</v>
      </c>
      <c r="F3" s="5">
        <v>8</v>
      </c>
      <c r="G3" s="5">
        <v>2023</v>
      </c>
      <c r="H3" s="5" t="s">
        <v>5</v>
      </c>
      <c r="I3" s="5">
        <v>1</v>
      </c>
      <c r="J3" s="35">
        <v>14205024</v>
      </c>
      <c r="K3" s="35">
        <v>1562552</v>
      </c>
      <c r="L3" s="5">
        <v>0</v>
      </c>
      <c r="M3" s="5" t="s">
        <v>6</v>
      </c>
      <c r="N3" s="5" t="s">
        <v>166</v>
      </c>
      <c r="O3" s="5" t="s">
        <v>6</v>
      </c>
      <c r="P3" s="5" t="s">
        <v>7</v>
      </c>
      <c r="Q3" s="5" t="s">
        <v>169</v>
      </c>
      <c r="R3" s="5" t="s">
        <v>7</v>
      </c>
      <c r="S3" s="5"/>
    </row>
    <row r="4" spans="1:19" x14ac:dyDescent="0.25">
      <c r="A4" s="4">
        <v>3</v>
      </c>
      <c r="B4" s="5" t="s">
        <v>170</v>
      </c>
      <c r="C4" s="5" t="s">
        <v>171</v>
      </c>
      <c r="D4" s="5" t="s">
        <v>172</v>
      </c>
      <c r="E4" s="5" t="s">
        <v>173</v>
      </c>
      <c r="F4" s="5">
        <v>8</v>
      </c>
      <c r="G4" s="5">
        <v>2023</v>
      </c>
      <c r="H4" s="5" t="s">
        <v>5</v>
      </c>
      <c r="I4" s="5">
        <v>1</v>
      </c>
      <c r="J4" s="35">
        <v>44462703</v>
      </c>
      <c r="K4" s="35">
        <v>4890897</v>
      </c>
      <c r="L4" s="5">
        <v>0</v>
      </c>
      <c r="M4" s="5" t="s">
        <v>6</v>
      </c>
      <c r="N4" s="5" t="s">
        <v>174</v>
      </c>
      <c r="O4" s="5" t="s">
        <v>6</v>
      </c>
      <c r="P4" s="5" t="s">
        <v>7</v>
      </c>
      <c r="Q4" s="5" t="s">
        <v>175</v>
      </c>
      <c r="R4" s="5" t="s">
        <v>7</v>
      </c>
      <c r="S4" s="5"/>
    </row>
    <row r="5" spans="1:19" x14ac:dyDescent="0.25">
      <c r="A5" s="4">
        <v>4</v>
      </c>
      <c r="B5" s="5" t="s">
        <v>12</v>
      </c>
      <c r="C5" s="5" t="s">
        <v>13</v>
      </c>
      <c r="D5" s="5" t="s">
        <v>176</v>
      </c>
      <c r="E5" s="5" t="s">
        <v>177</v>
      </c>
      <c r="F5" s="5">
        <v>8</v>
      </c>
      <c r="G5" s="5">
        <v>2023</v>
      </c>
      <c r="H5" s="5" t="s">
        <v>5</v>
      </c>
      <c r="I5" s="5">
        <v>1</v>
      </c>
      <c r="J5" s="35">
        <v>22702720</v>
      </c>
      <c r="K5" s="35">
        <v>2497299</v>
      </c>
      <c r="L5" s="5">
        <v>0</v>
      </c>
      <c r="M5" s="5" t="s">
        <v>6</v>
      </c>
      <c r="N5" s="5" t="s">
        <v>174</v>
      </c>
      <c r="O5" s="5" t="s">
        <v>6</v>
      </c>
      <c r="P5" s="5" t="s">
        <v>7</v>
      </c>
      <c r="Q5" s="5" t="s">
        <v>178</v>
      </c>
      <c r="R5" s="5" t="s">
        <v>7</v>
      </c>
      <c r="S5" s="5"/>
    </row>
    <row r="6" spans="1:19" x14ac:dyDescent="0.25">
      <c r="A6" s="4">
        <v>5</v>
      </c>
      <c r="B6" s="5" t="s">
        <v>3</v>
      </c>
      <c r="C6" s="5" t="s">
        <v>4</v>
      </c>
      <c r="D6" s="5" t="s">
        <v>179</v>
      </c>
      <c r="E6" s="5" t="s">
        <v>180</v>
      </c>
      <c r="F6" s="5">
        <v>8</v>
      </c>
      <c r="G6" s="5">
        <v>2023</v>
      </c>
      <c r="H6" s="5" t="s">
        <v>5</v>
      </c>
      <c r="I6" s="5">
        <v>1</v>
      </c>
      <c r="J6" s="35">
        <v>19354702</v>
      </c>
      <c r="K6" s="35">
        <v>2129017</v>
      </c>
      <c r="L6" s="5">
        <v>0</v>
      </c>
      <c r="M6" s="5" t="s">
        <v>6</v>
      </c>
      <c r="N6" s="5" t="s">
        <v>174</v>
      </c>
      <c r="O6" s="5" t="s">
        <v>6</v>
      </c>
      <c r="P6" s="5" t="s">
        <v>7</v>
      </c>
      <c r="Q6" s="5" t="s">
        <v>181</v>
      </c>
      <c r="R6" s="5" t="s">
        <v>7</v>
      </c>
      <c r="S6" s="5"/>
    </row>
    <row r="7" spans="1:19" x14ac:dyDescent="0.25">
      <c r="A7" s="4">
        <v>6</v>
      </c>
      <c r="B7" s="5" t="s">
        <v>3</v>
      </c>
      <c r="C7" s="5" t="s">
        <v>4</v>
      </c>
      <c r="D7" s="5" t="s">
        <v>182</v>
      </c>
      <c r="E7" s="5" t="s">
        <v>180</v>
      </c>
      <c r="F7" s="5">
        <v>8</v>
      </c>
      <c r="G7" s="5">
        <v>2023</v>
      </c>
      <c r="H7" s="5" t="s">
        <v>5</v>
      </c>
      <c r="I7" s="5">
        <v>1</v>
      </c>
      <c r="J7" s="35">
        <v>11547318</v>
      </c>
      <c r="K7" s="35">
        <v>1270205</v>
      </c>
      <c r="L7" s="5">
        <v>0</v>
      </c>
      <c r="M7" s="5" t="s">
        <v>6</v>
      </c>
      <c r="N7" s="5" t="s">
        <v>174</v>
      </c>
      <c r="O7" s="5" t="s">
        <v>6</v>
      </c>
      <c r="P7" s="5" t="s">
        <v>7</v>
      </c>
      <c r="Q7" s="5" t="s">
        <v>183</v>
      </c>
      <c r="R7" s="5" t="s">
        <v>7</v>
      </c>
      <c r="S7" s="5"/>
    </row>
    <row r="8" spans="1:19" x14ac:dyDescent="0.25">
      <c r="A8" s="4">
        <v>7</v>
      </c>
      <c r="B8" s="5" t="s">
        <v>3</v>
      </c>
      <c r="C8" s="5" t="s">
        <v>4</v>
      </c>
      <c r="D8" s="5" t="s">
        <v>184</v>
      </c>
      <c r="E8" s="5" t="s">
        <v>180</v>
      </c>
      <c r="F8" s="5">
        <v>8</v>
      </c>
      <c r="G8" s="5">
        <v>2023</v>
      </c>
      <c r="H8" s="5" t="s">
        <v>5</v>
      </c>
      <c r="I8" s="5">
        <v>1</v>
      </c>
      <c r="J8" s="35">
        <v>13351783</v>
      </c>
      <c r="K8" s="35">
        <v>1468696</v>
      </c>
      <c r="L8" s="5">
        <v>0</v>
      </c>
      <c r="M8" s="5" t="s">
        <v>6</v>
      </c>
      <c r="N8" s="5" t="s">
        <v>174</v>
      </c>
      <c r="O8" s="5" t="s">
        <v>6</v>
      </c>
      <c r="P8" s="5" t="s">
        <v>7</v>
      </c>
      <c r="Q8" s="5" t="s">
        <v>185</v>
      </c>
      <c r="R8" s="5" t="s">
        <v>7</v>
      </c>
      <c r="S8" s="5"/>
    </row>
    <row r="9" spans="1:19" x14ac:dyDescent="0.25">
      <c r="A9" s="4">
        <v>8</v>
      </c>
      <c r="B9" s="5" t="s">
        <v>3</v>
      </c>
      <c r="C9" s="5" t="s">
        <v>4</v>
      </c>
      <c r="D9" s="5" t="s">
        <v>186</v>
      </c>
      <c r="E9" s="5" t="s">
        <v>180</v>
      </c>
      <c r="F9" s="5">
        <v>8</v>
      </c>
      <c r="G9" s="5">
        <v>2023</v>
      </c>
      <c r="H9" s="5" t="s">
        <v>5</v>
      </c>
      <c r="I9" s="5">
        <v>1</v>
      </c>
      <c r="J9" s="35">
        <v>19709135</v>
      </c>
      <c r="K9" s="35">
        <v>2168004</v>
      </c>
      <c r="L9" s="5">
        <v>0</v>
      </c>
      <c r="M9" s="5" t="s">
        <v>6</v>
      </c>
      <c r="N9" s="5" t="s">
        <v>174</v>
      </c>
      <c r="O9" s="5" t="s">
        <v>6</v>
      </c>
      <c r="P9" s="5" t="s">
        <v>7</v>
      </c>
      <c r="Q9" s="5" t="s">
        <v>187</v>
      </c>
      <c r="R9" s="5" t="s">
        <v>7</v>
      </c>
      <c r="S9" s="5"/>
    </row>
    <row r="10" spans="1:19" x14ac:dyDescent="0.25">
      <c r="A10" s="4">
        <v>9</v>
      </c>
      <c r="B10" s="5" t="s">
        <v>3</v>
      </c>
      <c r="C10" s="5" t="s">
        <v>4</v>
      </c>
      <c r="D10" s="5" t="s">
        <v>188</v>
      </c>
      <c r="E10" s="5" t="s">
        <v>189</v>
      </c>
      <c r="F10" s="5">
        <v>8</v>
      </c>
      <c r="G10" s="5">
        <v>2023</v>
      </c>
      <c r="H10" s="5" t="s">
        <v>5</v>
      </c>
      <c r="I10" s="5">
        <v>1</v>
      </c>
      <c r="J10" s="35">
        <v>34645545</v>
      </c>
      <c r="K10" s="35">
        <v>3811010</v>
      </c>
      <c r="L10" s="5">
        <v>0</v>
      </c>
      <c r="M10" s="5" t="s">
        <v>6</v>
      </c>
      <c r="N10" s="5" t="s">
        <v>174</v>
      </c>
      <c r="O10" s="5" t="s">
        <v>6</v>
      </c>
      <c r="P10" s="5" t="s">
        <v>7</v>
      </c>
      <c r="Q10" s="5" t="s">
        <v>190</v>
      </c>
      <c r="R10" s="5" t="s">
        <v>7</v>
      </c>
      <c r="S10" s="5"/>
    </row>
    <row r="11" spans="1:19" x14ac:dyDescent="0.25">
      <c r="A11" s="4">
        <v>10</v>
      </c>
      <c r="B11" s="5" t="s">
        <v>3</v>
      </c>
      <c r="C11" s="5" t="s">
        <v>4</v>
      </c>
      <c r="D11" s="5" t="s">
        <v>191</v>
      </c>
      <c r="E11" s="5" t="s">
        <v>192</v>
      </c>
      <c r="F11" s="5">
        <v>8</v>
      </c>
      <c r="G11" s="5">
        <v>2023</v>
      </c>
      <c r="H11" s="5" t="s">
        <v>5</v>
      </c>
      <c r="I11" s="5">
        <v>1</v>
      </c>
      <c r="J11" s="35">
        <v>19055902</v>
      </c>
      <c r="K11" s="35">
        <v>2096149</v>
      </c>
      <c r="L11" s="5">
        <v>0</v>
      </c>
      <c r="M11" s="5" t="s">
        <v>6</v>
      </c>
      <c r="N11" s="5" t="s">
        <v>174</v>
      </c>
      <c r="O11" s="5" t="s">
        <v>6</v>
      </c>
      <c r="P11" s="5" t="s">
        <v>7</v>
      </c>
      <c r="Q11" s="5" t="s">
        <v>193</v>
      </c>
      <c r="R11" s="5" t="s">
        <v>7</v>
      </c>
      <c r="S11" s="5"/>
    </row>
    <row r="12" spans="1:19" x14ac:dyDescent="0.25">
      <c r="A12" s="4">
        <v>11</v>
      </c>
      <c r="B12" s="5" t="s">
        <v>3</v>
      </c>
      <c r="C12" s="5" t="s">
        <v>4</v>
      </c>
      <c r="D12" s="5" t="s">
        <v>194</v>
      </c>
      <c r="E12" s="5" t="s">
        <v>195</v>
      </c>
      <c r="F12" s="5">
        <v>8</v>
      </c>
      <c r="G12" s="5">
        <v>2023</v>
      </c>
      <c r="H12" s="5" t="s">
        <v>5</v>
      </c>
      <c r="I12" s="5">
        <v>1</v>
      </c>
      <c r="J12" s="35">
        <v>8842864</v>
      </c>
      <c r="K12" s="35">
        <v>972715</v>
      </c>
      <c r="L12" s="5">
        <v>0</v>
      </c>
      <c r="M12" s="5" t="s">
        <v>6</v>
      </c>
      <c r="N12" s="5" t="s">
        <v>196</v>
      </c>
      <c r="O12" s="5" t="s">
        <v>6</v>
      </c>
      <c r="P12" s="5" t="s">
        <v>7</v>
      </c>
      <c r="Q12" s="5" t="s">
        <v>197</v>
      </c>
      <c r="R12" s="5" t="s">
        <v>7</v>
      </c>
      <c r="S12" s="5"/>
    </row>
    <row r="13" spans="1:19" x14ac:dyDescent="0.25">
      <c r="A13" s="4">
        <v>12</v>
      </c>
      <c r="B13" s="5" t="s">
        <v>3</v>
      </c>
      <c r="C13" s="5" t="s">
        <v>4</v>
      </c>
      <c r="D13" s="5" t="s">
        <v>198</v>
      </c>
      <c r="E13" s="5" t="s">
        <v>199</v>
      </c>
      <c r="F13" s="5">
        <v>8</v>
      </c>
      <c r="G13" s="5">
        <v>2023</v>
      </c>
      <c r="H13" s="5" t="s">
        <v>5</v>
      </c>
      <c r="I13" s="5">
        <v>1</v>
      </c>
      <c r="J13" s="35">
        <v>25866389</v>
      </c>
      <c r="K13" s="35">
        <v>2845302</v>
      </c>
      <c r="L13" s="5">
        <v>0</v>
      </c>
      <c r="M13" s="5" t="s">
        <v>6</v>
      </c>
      <c r="N13" s="5" t="s">
        <v>174</v>
      </c>
      <c r="O13" s="5" t="s">
        <v>6</v>
      </c>
      <c r="P13" s="5" t="s">
        <v>7</v>
      </c>
      <c r="Q13" s="5" t="s">
        <v>200</v>
      </c>
      <c r="R13" s="5" t="s">
        <v>7</v>
      </c>
      <c r="S13" s="5"/>
    </row>
    <row r="14" spans="1:19" x14ac:dyDescent="0.25">
      <c r="A14" s="4">
        <v>13</v>
      </c>
      <c r="B14" s="5" t="s">
        <v>3</v>
      </c>
      <c r="C14" s="5" t="s">
        <v>4</v>
      </c>
      <c r="D14" s="5" t="s">
        <v>201</v>
      </c>
      <c r="E14" s="5" t="s">
        <v>173</v>
      </c>
      <c r="F14" s="5">
        <v>8</v>
      </c>
      <c r="G14" s="5">
        <v>2023</v>
      </c>
      <c r="H14" s="5" t="s">
        <v>5</v>
      </c>
      <c r="I14" s="5">
        <v>1</v>
      </c>
      <c r="J14" s="35">
        <v>7656637</v>
      </c>
      <c r="K14" s="35">
        <v>842230</v>
      </c>
      <c r="L14" s="5">
        <v>0</v>
      </c>
      <c r="M14" s="5" t="s">
        <v>6</v>
      </c>
      <c r="N14" s="5" t="s">
        <v>202</v>
      </c>
      <c r="O14" s="5" t="s">
        <v>6</v>
      </c>
      <c r="P14" s="5" t="s">
        <v>7</v>
      </c>
      <c r="Q14" s="5" t="s">
        <v>203</v>
      </c>
      <c r="R14" s="5" t="s">
        <v>7</v>
      </c>
      <c r="S14" s="5"/>
    </row>
    <row r="15" spans="1:19" x14ac:dyDescent="0.25">
      <c r="A15" s="4">
        <v>14</v>
      </c>
      <c r="B15" s="5" t="s">
        <v>3</v>
      </c>
      <c r="C15" s="5" t="s">
        <v>4</v>
      </c>
      <c r="D15" s="5" t="s">
        <v>204</v>
      </c>
      <c r="E15" s="5" t="s">
        <v>205</v>
      </c>
      <c r="F15" s="5">
        <v>8</v>
      </c>
      <c r="G15" s="5">
        <v>2023</v>
      </c>
      <c r="H15" s="5" t="s">
        <v>5</v>
      </c>
      <c r="I15" s="5">
        <v>1</v>
      </c>
      <c r="J15" s="35">
        <v>7308486</v>
      </c>
      <c r="K15" s="35">
        <v>803933</v>
      </c>
      <c r="L15" s="5">
        <v>0</v>
      </c>
      <c r="M15" s="5" t="s">
        <v>6</v>
      </c>
      <c r="N15" s="5" t="s">
        <v>202</v>
      </c>
      <c r="O15" s="5" t="s">
        <v>6</v>
      </c>
      <c r="P15" s="5" t="s">
        <v>7</v>
      </c>
      <c r="Q15" s="5" t="s">
        <v>206</v>
      </c>
      <c r="R15" s="5" t="s">
        <v>7</v>
      </c>
      <c r="S15" s="5"/>
    </row>
    <row r="16" spans="1:19" x14ac:dyDescent="0.25">
      <c r="A16" s="4">
        <v>15</v>
      </c>
      <c r="B16" s="5" t="s">
        <v>3</v>
      </c>
      <c r="C16" s="5" t="s">
        <v>4</v>
      </c>
      <c r="D16" s="5" t="s">
        <v>207</v>
      </c>
      <c r="E16" s="5" t="s">
        <v>208</v>
      </c>
      <c r="F16" s="5">
        <v>8</v>
      </c>
      <c r="G16" s="5">
        <v>2023</v>
      </c>
      <c r="H16" s="5" t="s">
        <v>5</v>
      </c>
      <c r="I16" s="5">
        <v>1</v>
      </c>
      <c r="J16" s="35">
        <v>13311405</v>
      </c>
      <c r="K16" s="35">
        <v>1464254</v>
      </c>
      <c r="L16" s="5">
        <v>0</v>
      </c>
      <c r="M16" s="5" t="s">
        <v>6</v>
      </c>
      <c r="N16" s="5" t="s">
        <v>202</v>
      </c>
      <c r="O16" s="5" t="s">
        <v>6</v>
      </c>
      <c r="P16" s="5" t="s">
        <v>7</v>
      </c>
      <c r="Q16" s="5" t="s">
        <v>209</v>
      </c>
      <c r="R16" s="5" t="s">
        <v>7</v>
      </c>
      <c r="S16" s="5"/>
    </row>
    <row r="17" spans="1:19" x14ac:dyDescent="0.25">
      <c r="A17" s="4">
        <v>16</v>
      </c>
      <c r="B17" s="5" t="s">
        <v>3</v>
      </c>
      <c r="C17" s="5" t="s">
        <v>4</v>
      </c>
      <c r="D17" s="5" t="s">
        <v>210</v>
      </c>
      <c r="E17" s="5" t="s">
        <v>211</v>
      </c>
      <c r="F17" s="5">
        <v>8</v>
      </c>
      <c r="G17" s="5">
        <v>2023</v>
      </c>
      <c r="H17" s="5" t="s">
        <v>5</v>
      </c>
      <c r="I17" s="5">
        <v>1</v>
      </c>
      <c r="J17" s="35">
        <v>44928572</v>
      </c>
      <c r="K17" s="35">
        <v>4942143</v>
      </c>
      <c r="L17" s="5">
        <v>0</v>
      </c>
      <c r="M17" s="5" t="s">
        <v>6</v>
      </c>
      <c r="N17" s="5" t="s">
        <v>202</v>
      </c>
      <c r="O17" s="5" t="s">
        <v>6</v>
      </c>
      <c r="P17" s="5" t="s">
        <v>7</v>
      </c>
      <c r="Q17" s="5" t="s">
        <v>212</v>
      </c>
      <c r="R17" s="5" t="s">
        <v>7</v>
      </c>
      <c r="S17" s="5"/>
    </row>
    <row r="18" spans="1:19" x14ac:dyDescent="0.25">
      <c r="A18" s="4">
        <v>17</v>
      </c>
      <c r="B18" s="5" t="s">
        <v>3</v>
      </c>
      <c r="C18" s="5" t="s">
        <v>4</v>
      </c>
      <c r="D18" s="5" t="s">
        <v>213</v>
      </c>
      <c r="E18" s="5" t="s">
        <v>214</v>
      </c>
      <c r="F18" s="5">
        <v>8</v>
      </c>
      <c r="G18" s="5">
        <v>2023</v>
      </c>
      <c r="H18" s="5" t="s">
        <v>5</v>
      </c>
      <c r="I18" s="5">
        <v>1</v>
      </c>
      <c r="J18" s="35">
        <v>11864962</v>
      </c>
      <c r="K18" s="35">
        <v>1305145</v>
      </c>
      <c r="L18" s="5">
        <v>0</v>
      </c>
      <c r="M18" s="5" t="s">
        <v>6</v>
      </c>
      <c r="N18" s="5" t="s">
        <v>202</v>
      </c>
      <c r="O18" s="5" t="s">
        <v>6</v>
      </c>
      <c r="P18" s="5" t="s">
        <v>7</v>
      </c>
      <c r="Q18" s="5" t="s">
        <v>215</v>
      </c>
      <c r="R18" s="5" t="s">
        <v>7</v>
      </c>
      <c r="S18" s="5"/>
    </row>
    <row r="19" spans="1:19" x14ac:dyDescent="0.25">
      <c r="A19" s="4">
        <v>18</v>
      </c>
      <c r="B19" s="5" t="s">
        <v>3</v>
      </c>
      <c r="C19" s="5" t="s">
        <v>4</v>
      </c>
      <c r="D19" s="5" t="s">
        <v>216</v>
      </c>
      <c r="E19" s="5" t="s">
        <v>214</v>
      </c>
      <c r="F19" s="5">
        <v>8</v>
      </c>
      <c r="G19" s="5">
        <v>2023</v>
      </c>
      <c r="H19" s="5" t="s">
        <v>5</v>
      </c>
      <c r="I19" s="5">
        <v>1</v>
      </c>
      <c r="J19" s="35">
        <v>14225751</v>
      </c>
      <c r="K19" s="35">
        <v>1564832</v>
      </c>
      <c r="L19" s="5">
        <v>0</v>
      </c>
      <c r="M19" s="5" t="s">
        <v>6</v>
      </c>
      <c r="N19" s="5" t="s">
        <v>202</v>
      </c>
      <c r="O19" s="5" t="s">
        <v>6</v>
      </c>
      <c r="P19" s="5" t="s">
        <v>7</v>
      </c>
      <c r="Q19" s="5" t="s">
        <v>217</v>
      </c>
      <c r="R19" s="5" t="s">
        <v>7</v>
      </c>
      <c r="S19" s="5"/>
    </row>
    <row r="20" spans="1:19" x14ac:dyDescent="0.25">
      <c r="A20" s="4">
        <v>19</v>
      </c>
      <c r="B20" s="5" t="s">
        <v>3</v>
      </c>
      <c r="C20" s="5" t="s">
        <v>4</v>
      </c>
      <c r="D20" s="5" t="s">
        <v>218</v>
      </c>
      <c r="E20" s="5" t="s">
        <v>214</v>
      </c>
      <c r="F20" s="5">
        <v>8</v>
      </c>
      <c r="G20" s="5">
        <v>2023</v>
      </c>
      <c r="H20" s="5" t="s">
        <v>5</v>
      </c>
      <c r="I20" s="5">
        <v>1</v>
      </c>
      <c r="J20" s="35">
        <v>9320825</v>
      </c>
      <c r="K20" s="35">
        <v>1025290</v>
      </c>
      <c r="L20" s="5">
        <v>0</v>
      </c>
      <c r="M20" s="5" t="s">
        <v>6</v>
      </c>
      <c r="N20" s="5" t="s">
        <v>202</v>
      </c>
      <c r="O20" s="5" t="s">
        <v>6</v>
      </c>
      <c r="P20" s="5" t="s">
        <v>7</v>
      </c>
      <c r="Q20" s="5" t="s">
        <v>219</v>
      </c>
      <c r="R20" s="5" t="s">
        <v>7</v>
      </c>
      <c r="S20" s="5"/>
    </row>
    <row r="21" spans="1:19" x14ac:dyDescent="0.25">
      <c r="A21" s="4">
        <v>20</v>
      </c>
      <c r="B21" s="5" t="s">
        <v>3</v>
      </c>
      <c r="C21" s="5" t="s">
        <v>4</v>
      </c>
      <c r="D21" s="5" t="s">
        <v>220</v>
      </c>
      <c r="E21" s="5" t="s">
        <v>221</v>
      </c>
      <c r="F21" s="5">
        <v>8</v>
      </c>
      <c r="G21" s="5">
        <v>2023</v>
      </c>
      <c r="H21" s="5" t="s">
        <v>5</v>
      </c>
      <c r="I21" s="5">
        <v>1</v>
      </c>
      <c r="J21" s="35">
        <v>22248486</v>
      </c>
      <c r="K21" s="35">
        <v>2447333</v>
      </c>
      <c r="L21" s="5">
        <v>0</v>
      </c>
      <c r="M21" s="5" t="s">
        <v>6</v>
      </c>
      <c r="N21" s="5" t="s">
        <v>202</v>
      </c>
      <c r="O21" s="5" t="s">
        <v>6</v>
      </c>
      <c r="P21" s="5" t="s">
        <v>7</v>
      </c>
      <c r="Q21" s="5" t="s">
        <v>222</v>
      </c>
      <c r="R21" s="5" t="s">
        <v>7</v>
      </c>
      <c r="S21" s="5"/>
    </row>
    <row r="22" spans="1:19" x14ac:dyDescent="0.25">
      <c r="A22" s="4">
        <v>21</v>
      </c>
      <c r="B22" s="5" t="s">
        <v>3</v>
      </c>
      <c r="C22" s="5" t="s">
        <v>4</v>
      </c>
      <c r="D22" s="5" t="s">
        <v>223</v>
      </c>
      <c r="E22" s="5" t="s">
        <v>224</v>
      </c>
      <c r="F22" s="5">
        <v>8</v>
      </c>
      <c r="G22" s="5">
        <v>2023</v>
      </c>
      <c r="H22" s="5" t="s">
        <v>5</v>
      </c>
      <c r="I22" s="5">
        <v>1</v>
      </c>
      <c r="J22" s="35">
        <v>43303447</v>
      </c>
      <c r="K22" s="35">
        <v>4763379</v>
      </c>
      <c r="L22" s="5">
        <v>0</v>
      </c>
      <c r="M22" s="5" t="s">
        <v>6</v>
      </c>
      <c r="N22" s="5" t="s">
        <v>196</v>
      </c>
      <c r="O22" s="5" t="s">
        <v>6</v>
      </c>
      <c r="P22" s="5" t="s">
        <v>7</v>
      </c>
      <c r="Q22" s="5" t="s">
        <v>225</v>
      </c>
      <c r="R22" s="5" t="s">
        <v>7</v>
      </c>
      <c r="S22" s="5"/>
    </row>
    <row r="23" spans="1:19" x14ac:dyDescent="0.25">
      <c r="A23" s="4">
        <v>22</v>
      </c>
      <c r="B23" s="5" t="s">
        <v>3</v>
      </c>
      <c r="C23" s="5" t="s">
        <v>4</v>
      </c>
      <c r="D23" s="5" t="s">
        <v>226</v>
      </c>
      <c r="E23" s="5" t="s">
        <v>227</v>
      </c>
      <c r="F23" s="5">
        <v>8</v>
      </c>
      <c r="G23" s="5">
        <v>2023</v>
      </c>
      <c r="H23" s="5" t="s">
        <v>5</v>
      </c>
      <c r="I23" s="5">
        <v>1</v>
      </c>
      <c r="J23" s="35">
        <v>47467027</v>
      </c>
      <c r="K23" s="35">
        <v>5221372</v>
      </c>
      <c r="L23" s="5">
        <v>0</v>
      </c>
      <c r="M23" s="5" t="s">
        <v>6</v>
      </c>
      <c r="N23" s="5" t="s">
        <v>196</v>
      </c>
      <c r="O23" s="5" t="s">
        <v>6</v>
      </c>
      <c r="P23" s="5" t="s">
        <v>7</v>
      </c>
      <c r="Q23" s="5" t="s">
        <v>228</v>
      </c>
      <c r="R23" s="5" t="s">
        <v>7</v>
      </c>
      <c r="S23" s="5"/>
    </row>
    <row r="24" spans="1:19" x14ac:dyDescent="0.25">
      <c r="A24" s="4">
        <v>23</v>
      </c>
      <c r="B24" s="5" t="s">
        <v>3</v>
      </c>
      <c r="C24" s="5" t="s">
        <v>4</v>
      </c>
      <c r="D24" s="5" t="s">
        <v>229</v>
      </c>
      <c r="E24" s="5" t="s">
        <v>227</v>
      </c>
      <c r="F24" s="5">
        <v>8</v>
      </c>
      <c r="G24" s="5">
        <v>2023</v>
      </c>
      <c r="H24" s="5" t="s">
        <v>5</v>
      </c>
      <c r="I24" s="5">
        <v>1</v>
      </c>
      <c r="J24" s="35">
        <v>10463024</v>
      </c>
      <c r="K24" s="35">
        <v>1150932</v>
      </c>
      <c r="L24" s="5">
        <v>0</v>
      </c>
      <c r="M24" s="5" t="s">
        <v>6</v>
      </c>
      <c r="N24" s="5" t="s">
        <v>196</v>
      </c>
      <c r="O24" s="5" t="s">
        <v>6</v>
      </c>
      <c r="P24" s="5" t="s">
        <v>7</v>
      </c>
      <c r="Q24" s="5" t="s">
        <v>230</v>
      </c>
      <c r="R24" s="5" t="s">
        <v>7</v>
      </c>
      <c r="S24" s="5"/>
    </row>
    <row r="25" spans="1:19" x14ac:dyDescent="0.25">
      <c r="A25" s="4">
        <v>24</v>
      </c>
      <c r="B25" s="5" t="s">
        <v>3</v>
      </c>
      <c r="C25" s="5" t="s">
        <v>4</v>
      </c>
      <c r="D25" s="5" t="s">
        <v>231</v>
      </c>
      <c r="E25" s="5" t="s">
        <v>232</v>
      </c>
      <c r="F25" s="5">
        <v>8</v>
      </c>
      <c r="G25" s="5">
        <v>2023</v>
      </c>
      <c r="H25" s="5" t="s">
        <v>5</v>
      </c>
      <c r="I25" s="5">
        <v>1</v>
      </c>
      <c r="J25" s="35">
        <v>19369956</v>
      </c>
      <c r="K25" s="35">
        <v>2130695</v>
      </c>
      <c r="L25" s="5">
        <v>0</v>
      </c>
      <c r="M25" s="5" t="s">
        <v>6</v>
      </c>
      <c r="N25" s="5" t="s">
        <v>196</v>
      </c>
      <c r="O25" s="5" t="s">
        <v>6</v>
      </c>
      <c r="P25" s="5" t="s">
        <v>7</v>
      </c>
      <c r="Q25" s="5" t="s">
        <v>233</v>
      </c>
      <c r="R25" s="5" t="s">
        <v>7</v>
      </c>
      <c r="S25" s="5"/>
    </row>
    <row r="26" spans="1:19" x14ac:dyDescent="0.25">
      <c r="A26" s="4">
        <v>25</v>
      </c>
      <c r="B26" s="5" t="s">
        <v>3</v>
      </c>
      <c r="C26" s="5" t="s">
        <v>4</v>
      </c>
      <c r="D26" s="5" t="s">
        <v>234</v>
      </c>
      <c r="E26" s="5" t="s">
        <v>235</v>
      </c>
      <c r="F26" s="5">
        <v>8</v>
      </c>
      <c r="G26" s="5">
        <v>2023</v>
      </c>
      <c r="H26" s="5" t="s">
        <v>5</v>
      </c>
      <c r="I26" s="5">
        <v>1</v>
      </c>
      <c r="J26" s="35">
        <v>12074301</v>
      </c>
      <c r="K26" s="35">
        <v>1328173</v>
      </c>
      <c r="L26" s="5">
        <v>0</v>
      </c>
      <c r="M26" s="5" t="s">
        <v>6</v>
      </c>
      <c r="N26" s="5" t="s">
        <v>236</v>
      </c>
      <c r="O26" s="5" t="s">
        <v>6</v>
      </c>
      <c r="P26" s="5" t="s">
        <v>7</v>
      </c>
      <c r="Q26" s="5" t="s">
        <v>237</v>
      </c>
      <c r="R26" s="5" t="s">
        <v>7</v>
      </c>
      <c r="S26" s="5"/>
    </row>
    <row r="27" spans="1:19" x14ac:dyDescent="0.25">
      <c r="A27" s="4">
        <v>26</v>
      </c>
      <c r="B27" s="5" t="s">
        <v>3</v>
      </c>
      <c r="C27" s="5" t="s">
        <v>4</v>
      </c>
      <c r="D27" s="5" t="s">
        <v>238</v>
      </c>
      <c r="E27" s="5" t="s">
        <v>239</v>
      </c>
      <c r="F27" s="5">
        <v>8</v>
      </c>
      <c r="G27" s="5">
        <v>2023</v>
      </c>
      <c r="H27" s="5" t="s">
        <v>5</v>
      </c>
      <c r="I27" s="5">
        <v>1</v>
      </c>
      <c r="J27" s="35">
        <v>8111567</v>
      </c>
      <c r="K27" s="35">
        <v>892272</v>
      </c>
      <c r="L27" s="5">
        <v>0</v>
      </c>
      <c r="M27" s="5" t="s">
        <v>6</v>
      </c>
      <c r="N27" s="5" t="s">
        <v>236</v>
      </c>
      <c r="O27" s="5" t="s">
        <v>6</v>
      </c>
      <c r="P27" s="5" t="s">
        <v>7</v>
      </c>
      <c r="Q27" s="5" t="s">
        <v>240</v>
      </c>
      <c r="R27" s="5" t="s">
        <v>7</v>
      </c>
      <c r="S27" s="5"/>
    </row>
    <row r="28" spans="1:19" x14ac:dyDescent="0.25">
      <c r="A28" s="4">
        <v>27</v>
      </c>
      <c r="B28" s="5" t="s">
        <v>3</v>
      </c>
      <c r="C28" s="5" t="s">
        <v>4</v>
      </c>
      <c r="D28" s="5" t="s">
        <v>241</v>
      </c>
      <c r="E28" s="5" t="s">
        <v>242</v>
      </c>
      <c r="F28" s="5">
        <v>8</v>
      </c>
      <c r="G28" s="5">
        <v>2023</v>
      </c>
      <c r="H28" s="5" t="s">
        <v>5</v>
      </c>
      <c r="I28" s="5">
        <v>1</v>
      </c>
      <c r="J28" s="35">
        <v>21768432</v>
      </c>
      <c r="K28" s="35">
        <v>2394527</v>
      </c>
      <c r="L28" s="5">
        <v>0</v>
      </c>
      <c r="M28" s="5" t="s">
        <v>6</v>
      </c>
      <c r="N28" s="5" t="s">
        <v>196</v>
      </c>
      <c r="O28" s="5" t="s">
        <v>6</v>
      </c>
      <c r="P28" s="5" t="s">
        <v>7</v>
      </c>
      <c r="Q28" s="5" t="s">
        <v>243</v>
      </c>
      <c r="R28" s="5" t="s">
        <v>7</v>
      </c>
      <c r="S28" s="5"/>
    </row>
    <row r="29" spans="1:19" x14ac:dyDescent="0.25">
      <c r="A29" s="4">
        <v>28</v>
      </c>
      <c r="B29" s="5" t="s">
        <v>3</v>
      </c>
      <c r="C29" s="5" t="s">
        <v>4</v>
      </c>
      <c r="D29" s="5" t="s">
        <v>244</v>
      </c>
      <c r="E29" s="5" t="s">
        <v>245</v>
      </c>
      <c r="F29" s="5">
        <v>8</v>
      </c>
      <c r="G29" s="5">
        <v>2023</v>
      </c>
      <c r="H29" s="5" t="s">
        <v>5</v>
      </c>
      <c r="I29" s="5">
        <v>1</v>
      </c>
      <c r="J29" s="35">
        <v>7239394</v>
      </c>
      <c r="K29" s="35">
        <v>796333</v>
      </c>
      <c r="L29" s="5">
        <v>0</v>
      </c>
      <c r="M29" s="5" t="s">
        <v>6</v>
      </c>
      <c r="N29" s="5" t="s">
        <v>196</v>
      </c>
      <c r="O29" s="5" t="s">
        <v>6</v>
      </c>
      <c r="P29" s="5" t="s">
        <v>7</v>
      </c>
      <c r="Q29" s="5" t="s">
        <v>246</v>
      </c>
      <c r="R29" s="5" t="s">
        <v>7</v>
      </c>
      <c r="S29" s="5"/>
    </row>
    <row r="30" spans="1:19" x14ac:dyDescent="0.25">
      <c r="A30" s="4">
        <v>29</v>
      </c>
      <c r="B30" s="5" t="s">
        <v>3</v>
      </c>
      <c r="C30" s="5" t="s">
        <v>4</v>
      </c>
      <c r="D30" s="5" t="s">
        <v>247</v>
      </c>
      <c r="E30" s="5" t="s">
        <v>248</v>
      </c>
      <c r="F30" s="5">
        <v>8</v>
      </c>
      <c r="G30" s="5">
        <v>2023</v>
      </c>
      <c r="H30" s="5" t="s">
        <v>5</v>
      </c>
      <c r="I30" s="5">
        <v>1</v>
      </c>
      <c r="J30" s="35">
        <v>5836619</v>
      </c>
      <c r="K30" s="35">
        <v>642028</v>
      </c>
      <c r="L30" s="5">
        <v>0</v>
      </c>
      <c r="M30" s="5" t="s">
        <v>6</v>
      </c>
      <c r="N30" s="5" t="s">
        <v>196</v>
      </c>
      <c r="O30" s="5" t="s">
        <v>6</v>
      </c>
      <c r="P30" s="5" t="s">
        <v>7</v>
      </c>
      <c r="Q30" s="5" t="s">
        <v>249</v>
      </c>
      <c r="R30" s="5" t="s">
        <v>7</v>
      </c>
      <c r="S30" s="5"/>
    </row>
    <row r="31" spans="1:19" x14ac:dyDescent="0.25">
      <c r="A31" s="4">
        <v>30</v>
      </c>
      <c r="B31" s="5" t="s">
        <v>3</v>
      </c>
      <c r="C31" s="5" t="s">
        <v>4</v>
      </c>
      <c r="D31" s="5" t="s">
        <v>250</v>
      </c>
      <c r="E31" s="5" t="s">
        <v>165</v>
      </c>
      <c r="F31" s="5">
        <v>8</v>
      </c>
      <c r="G31" s="5">
        <v>2023</v>
      </c>
      <c r="H31" s="5" t="s">
        <v>5</v>
      </c>
      <c r="I31" s="5">
        <v>1</v>
      </c>
      <c r="J31" s="35">
        <v>32141189</v>
      </c>
      <c r="K31" s="35">
        <v>3535530</v>
      </c>
      <c r="L31" s="5">
        <v>0</v>
      </c>
      <c r="M31" s="5" t="s">
        <v>6</v>
      </c>
      <c r="N31" s="5" t="s">
        <v>251</v>
      </c>
      <c r="O31" s="5" t="s">
        <v>6</v>
      </c>
      <c r="P31" s="5" t="s">
        <v>7</v>
      </c>
      <c r="Q31" s="5" t="s">
        <v>252</v>
      </c>
      <c r="R31" s="5" t="s">
        <v>7</v>
      </c>
      <c r="S31" s="5"/>
    </row>
    <row r="32" spans="1:19" x14ac:dyDescent="0.25">
      <c r="A32" s="4">
        <v>31</v>
      </c>
      <c r="B32" s="5" t="s">
        <v>144</v>
      </c>
      <c r="C32" s="5" t="s">
        <v>145</v>
      </c>
      <c r="D32" s="5" t="s">
        <v>253</v>
      </c>
      <c r="E32" s="5" t="s">
        <v>208</v>
      </c>
      <c r="F32" s="5">
        <v>8</v>
      </c>
      <c r="G32" s="5">
        <v>2023</v>
      </c>
      <c r="H32" s="5" t="s">
        <v>5</v>
      </c>
      <c r="I32" s="5">
        <v>1</v>
      </c>
      <c r="J32" s="35">
        <v>4961797</v>
      </c>
      <c r="K32" s="35">
        <v>545798</v>
      </c>
      <c r="L32" s="5">
        <v>0</v>
      </c>
      <c r="M32" s="5" t="s">
        <v>6</v>
      </c>
      <c r="N32" s="5" t="s">
        <v>251</v>
      </c>
      <c r="O32" s="5" t="s">
        <v>6</v>
      </c>
      <c r="P32" s="5" t="s">
        <v>7</v>
      </c>
      <c r="Q32" s="5" t="s">
        <v>254</v>
      </c>
      <c r="R32" s="5" t="s">
        <v>7</v>
      </c>
      <c r="S32" s="5"/>
    </row>
    <row r="33" spans="1:19" x14ac:dyDescent="0.25">
      <c r="A33" s="4">
        <v>32</v>
      </c>
      <c r="B33" s="5" t="s">
        <v>146</v>
      </c>
      <c r="C33" s="5" t="s">
        <v>147</v>
      </c>
      <c r="D33" s="5" t="s">
        <v>255</v>
      </c>
      <c r="E33" s="5" t="s">
        <v>199</v>
      </c>
      <c r="F33" s="5">
        <v>8</v>
      </c>
      <c r="G33" s="5">
        <v>2023</v>
      </c>
      <c r="H33" s="5" t="s">
        <v>5</v>
      </c>
      <c r="I33" s="5">
        <v>1</v>
      </c>
      <c r="J33" s="35">
        <v>7827000</v>
      </c>
      <c r="K33" s="35">
        <v>860970</v>
      </c>
      <c r="L33" s="5">
        <v>0</v>
      </c>
      <c r="M33" s="5" t="s">
        <v>6</v>
      </c>
      <c r="N33" s="5" t="s">
        <v>236</v>
      </c>
      <c r="O33" s="5" t="s">
        <v>6</v>
      </c>
      <c r="P33" s="5" t="s">
        <v>7</v>
      </c>
      <c r="Q33" s="5" t="s">
        <v>256</v>
      </c>
      <c r="R33" s="5" t="s">
        <v>7</v>
      </c>
      <c r="S33" s="5"/>
    </row>
    <row r="34" spans="1:19" x14ac:dyDescent="0.25">
      <c r="A34" s="4">
        <v>33</v>
      </c>
      <c r="B34" s="5" t="s">
        <v>146</v>
      </c>
      <c r="C34" s="5" t="s">
        <v>147</v>
      </c>
      <c r="D34" s="5" t="s">
        <v>257</v>
      </c>
      <c r="E34" s="5" t="s">
        <v>258</v>
      </c>
      <c r="F34" s="5">
        <v>8</v>
      </c>
      <c r="G34" s="5">
        <v>2023</v>
      </c>
      <c r="H34" s="5" t="s">
        <v>5</v>
      </c>
      <c r="I34" s="5">
        <v>1</v>
      </c>
      <c r="J34" s="35">
        <v>10471000</v>
      </c>
      <c r="K34" s="35">
        <v>1151810</v>
      </c>
      <c r="L34" s="5">
        <v>0</v>
      </c>
      <c r="M34" s="5" t="s">
        <v>6</v>
      </c>
      <c r="N34" s="5" t="s">
        <v>251</v>
      </c>
      <c r="O34" s="5" t="s">
        <v>6</v>
      </c>
      <c r="P34" s="5" t="s">
        <v>7</v>
      </c>
      <c r="Q34" s="5" t="s">
        <v>259</v>
      </c>
      <c r="R34" s="5" t="s">
        <v>7</v>
      </c>
      <c r="S34" s="5"/>
    </row>
    <row r="35" spans="1:19" x14ac:dyDescent="0.25">
      <c r="A35" s="4">
        <v>34</v>
      </c>
      <c r="B35" s="5" t="s">
        <v>10</v>
      </c>
      <c r="C35" s="5" t="s">
        <v>11</v>
      </c>
      <c r="D35" s="5" t="s">
        <v>260</v>
      </c>
      <c r="E35" s="5" t="s">
        <v>180</v>
      </c>
      <c r="F35" s="5">
        <v>8</v>
      </c>
      <c r="G35" s="5">
        <v>2023</v>
      </c>
      <c r="H35" s="5" t="s">
        <v>5</v>
      </c>
      <c r="I35" s="5">
        <v>1</v>
      </c>
      <c r="J35" s="35">
        <v>2817263</v>
      </c>
      <c r="K35" s="35">
        <v>309898</v>
      </c>
      <c r="L35" s="5">
        <v>0</v>
      </c>
      <c r="M35" s="5" t="s">
        <v>6</v>
      </c>
      <c r="N35" s="5" t="s">
        <v>251</v>
      </c>
      <c r="O35" s="5" t="s">
        <v>6</v>
      </c>
      <c r="P35" s="5" t="s">
        <v>7</v>
      </c>
      <c r="Q35" s="5" t="s">
        <v>261</v>
      </c>
      <c r="R35" s="5" t="s">
        <v>7</v>
      </c>
      <c r="S35" s="5"/>
    </row>
    <row r="36" spans="1:19" x14ac:dyDescent="0.25">
      <c r="A36" s="4">
        <v>35</v>
      </c>
      <c r="B36" s="5" t="s">
        <v>10</v>
      </c>
      <c r="C36" s="5" t="s">
        <v>11</v>
      </c>
      <c r="D36" s="5" t="s">
        <v>262</v>
      </c>
      <c r="E36" s="5" t="s">
        <v>189</v>
      </c>
      <c r="F36" s="5">
        <v>8</v>
      </c>
      <c r="G36" s="5">
        <v>2023</v>
      </c>
      <c r="H36" s="5" t="s">
        <v>5</v>
      </c>
      <c r="I36" s="5">
        <v>1</v>
      </c>
      <c r="J36" s="35">
        <v>32480157</v>
      </c>
      <c r="K36" s="35">
        <v>3572817</v>
      </c>
      <c r="L36" s="5">
        <v>0</v>
      </c>
      <c r="M36" s="5" t="s">
        <v>6</v>
      </c>
      <c r="N36" s="5" t="s">
        <v>251</v>
      </c>
      <c r="O36" s="5" t="s">
        <v>6</v>
      </c>
      <c r="P36" s="5" t="s">
        <v>7</v>
      </c>
      <c r="Q36" s="5" t="s">
        <v>263</v>
      </c>
      <c r="R36" s="5" t="s">
        <v>7</v>
      </c>
      <c r="S36" s="5"/>
    </row>
    <row r="37" spans="1:19" x14ac:dyDescent="0.25">
      <c r="A37" s="4">
        <v>36</v>
      </c>
      <c r="B37" s="5" t="s">
        <v>10</v>
      </c>
      <c r="C37" s="5" t="s">
        <v>11</v>
      </c>
      <c r="D37" s="5" t="s">
        <v>264</v>
      </c>
      <c r="E37" s="5" t="s">
        <v>189</v>
      </c>
      <c r="F37" s="5">
        <v>8</v>
      </c>
      <c r="G37" s="5">
        <v>2023</v>
      </c>
      <c r="H37" s="5" t="s">
        <v>5</v>
      </c>
      <c r="I37" s="5">
        <v>1</v>
      </c>
      <c r="J37" s="35">
        <v>3019459</v>
      </c>
      <c r="K37" s="35">
        <v>332140</v>
      </c>
      <c r="L37" s="5">
        <v>0</v>
      </c>
      <c r="M37" s="5" t="s">
        <v>6</v>
      </c>
      <c r="N37" s="5" t="s">
        <v>251</v>
      </c>
      <c r="O37" s="5" t="s">
        <v>6</v>
      </c>
      <c r="P37" s="5" t="s">
        <v>7</v>
      </c>
      <c r="Q37" s="5" t="s">
        <v>265</v>
      </c>
      <c r="R37" s="5" t="s">
        <v>7</v>
      </c>
      <c r="S37" s="5"/>
    </row>
    <row r="38" spans="1:19" x14ac:dyDescent="0.25">
      <c r="A38" s="4">
        <v>37</v>
      </c>
      <c r="B38" s="5" t="s">
        <v>10</v>
      </c>
      <c r="C38" s="5" t="s">
        <v>11</v>
      </c>
      <c r="D38" s="5" t="s">
        <v>266</v>
      </c>
      <c r="E38" s="5" t="s">
        <v>192</v>
      </c>
      <c r="F38" s="5">
        <v>8</v>
      </c>
      <c r="G38" s="5">
        <v>2023</v>
      </c>
      <c r="H38" s="5" t="s">
        <v>5</v>
      </c>
      <c r="I38" s="5">
        <v>1</v>
      </c>
      <c r="J38" s="35">
        <v>544581</v>
      </c>
      <c r="K38" s="35">
        <v>59903</v>
      </c>
      <c r="L38" s="5">
        <v>0</v>
      </c>
      <c r="M38" s="5" t="s">
        <v>6</v>
      </c>
      <c r="N38" s="5" t="s">
        <v>251</v>
      </c>
      <c r="O38" s="5" t="s">
        <v>6</v>
      </c>
      <c r="P38" s="5" t="s">
        <v>7</v>
      </c>
      <c r="Q38" s="5" t="s">
        <v>267</v>
      </c>
      <c r="R38" s="5" t="s">
        <v>7</v>
      </c>
      <c r="S38" s="5"/>
    </row>
    <row r="39" spans="1:19" x14ac:dyDescent="0.25">
      <c r="A39" s="4">
        <v>38</v>
      </c>
      <c r="B39" s="5" t="s">
        <v>10</v>
      </c>
      <c r="C39" s="5" t="s">
        <v>11</v>
      </c>
      <c r="D39" s="5" t="s">
        <v>268</v>
      </c>
      <c r="E39" s="5" t="s">
        <v>195</v>
      </c>
      <c r="F39" s="5">
        <v>8</v>
      </c>
      <c r="G39" s="5">
        <v>2023</v>
      </c>
      <c r="H39" s="5" t="s">
        <v>5</v>
      </c>
      <c r="I39" s="5">
        <v>1</v>
      </c>
      <c r="J39" s="35">
        <v>7300621</v>
      </c>
      <c r="K39" s="35">
        <v>803068</v>
      </c>
      <c r="L39" s="5">
        <v>0</v>
      </c>
      <c r="M39" s="5" t="s">
        <v>6</v>
      </c>
      <c r="N39" s="5" t="s">
        <v>251</v>
      </c>
      <c r="O39" s="5" t="s">
        <v>6</v>
      </c>
      <c r="P39" s="5" t="s">
        <v>7</v>
      </c>
      <c r="Q39" s="5" t="s">
        <v>269</v>
      </c>
      <c r="R39" s="5" t="s">
        <v>7</v>
      </c>
      <c r="S39" s="5"/>
    </row>
    <row r="40" spans="1:19" x14ac:dyDescent="0.25">
      <c r="A40" s="4">
        <v>39</v>
      </c>
      <c r="B40" s="5" t="s">
        <v>10</v>
      </c>
      <c r="C40" s="5" t="s">
        <v>11</v>
      </c>
      <c r="D40" s="5" t="s">
        <v>270</v>
      </c>
      <c r="E40" s="5" t="s">
        <v>199</v>
      </c>
      <c r="F40" s="5">
        <v>8</v>
      </c>
      <c r="G40" s="5">
        <v>2023</v>
      </c>
      <c r="H40" s="5" t="s">
        <v>5</v>
      </c>
      <c r="I40" s="5">
        <v>1</v>
      </c>
      <c r="J40" s="35">
        <v>26000349</v>
      </c>
      <c r="K40" s="35">
        <v>2860038</v>
      </c>
      <c r="L40" s="5">
        <v>0</v>
      </c>
      <c r="M40" s="5" t="s">
        <v>6</v>
      </c>
      <c r="N40" s="5" t="s">
        <v>251</v>
      </c>
      <c r="O40" s="5" t="s">
        <v>6</v>
      </c>
      <c r="P40" s="5" t="s">
        <v>7</v>
      </c>
      <c r="Q40" s="5" t="s">
        <v>271</v>
      </c>
      <c r="R40" s="5" t="s">
        <v>7</v>
      </c>
      <c r="S40" s="5"/>
    </row>
    <row r="41" spans="1:19" x14ac:dyDescent="0.25">
      <c r="A41" s="4">
        <v>40</v>
      </c>
      <c r="B41" s="5" t="s">
        <v>10</v>
      </c>
      <c r="C41" s="5" t="s">
        <v>11</v>
      </c>
      <c r="D41" s="5" t="s">
        <v>272</v>
      </c>
      <c r="E41" s="5" t="s">
        <v>199</v>
      </c>
      <c r="F41" s="5">
        <v>8</v>
      </c>
      <c r="G41" s="5">
        <v>2023</v>
      </c>
      <c r="H41" s="5" t="s">
        <v>5</v>
      </c>
      <c r="I41" s="5">
        <v>1</v>
      </c>
      <c r="J41" s="35">
        <v>55414459</v>
      </c>
      <c r="K41" s="35">
        <v>6095590</v>
      </c>
      <c r="L41" s="5">
        <v>0</v>
      </c>
      <c r="M41" s="5" t="s">
        <v>6</v>
      </c>
      <c r="N41" s="5" t="s">
        <v>273</v>
      </c>
      <c r="O41" s="5" t="s">
        <v>6</v>
      </c>
      <c r="P41" s="5" t="s">
        <v>7</v>
      </c>
      <c r="Q41" s="5" t="s">
        <v>274</v>
      </c>
      <c r="R41" s="5" t="s">
        <v>7</v>
      </c>
      <c r="S41" s="5"/>
    </row>
    <row r="42" spans="1:19" x14ac:dyDescent="0.25">
      <c r="A42" s="4">
        <v>41</v>
      </c>
      <c r="B42" s="5" t="s">
        <v>10</v>
      </c>
      <c r="C42" s="5" t="s">
        <v>11</v>
      </c>
      <c r="D42" s="5" t="s">
        <v>275</v>
      </c>
      <c r="E42" s="5" t="s">
        <v>173</v>
      </c>
      <c r="F42" s="5">
        <v>8</v>
      </c>
      <c r="G42" s="5">
        <v>2023</v>
      </c>
      <c r="H42" s="5" t="s">
        <v>5</v>
      </c>
      <c r="I42" s="5">
        <v>1</v>
      </c>
      <c r="J42" s="35">
        <v>14264391</v>
      </c>
      <c r="K42" s="35">
        <v>1569083</v>
      </c>
      <c r="L42" s="5">
        <v>0</v>
      </c>
      <c r="M42" s="5" t="s">
        <v>6</v>
      </c>
      <c r="N42" s="5" t="s">
        <v>273</v>
      </c>
      <c r="O42" s="5" t="s">
        <v>6</v>
      </c>
      <c r="P42" s="5" t="s">
        <v>7</v>
      </c>
      <c r="Q42" s="5" t="s">
        <v>276</v>
      </c>
      <c r="R42" s="5" t="s">
        <v>7</v>
      </c>
      <c r="S42" s="5"/>
    </row>
    <row r="43" spans="1:19" x14ac:dyDescent="0.25">
      <c r="A43" s="4">
        <v>42</v>
      </c>
      <c r="B43" s="5" t="s">
        <v>10</v>
      </c>
      <c r="C43" s="5" t="s">
        <v>11</v>
      </c>
      <c r="D43" s="5" t="s">
        <v>277</v>
      </c>
      <c r="E43" s="5" t="s">
        <v>173</v>
      </c>
      <c r="F43" s="5">
        <v>8</v>
      </c>
      <c r="G43" s="5">
        <v>2023</v>
      </c>
      <c r="H43" s="5" t="s">
        <v>5</v>
      </c>
      <c r="I43" s="5">
        <v>1</v>
      </c>
      <c r="J43" s="35">
        <v>8219797</v>
      </c>
      <c r="K43" s="35">
        <v>904177</v>
      </c>
      <c r="L43" s="5">
        <v>0</v>
      </c>
      <c r="M43" s="5" t="s">
        <v>6</v>
      </c>
      <c r="N43" s="5" t="s">
        <v>273</v>
      </c>
      <c r="O43" s="5" t="s">
        <v>6</v>
      </c>
      <c r="P43" s="5" t="s">
        <v>7</v>
      </c>
      <c r="Q43" s="5" t="s">
        <v>278</v>
      </c>
      <c r="R43" s="5" t="s">
        <v>7</v>
      </c>
      <c r="S43" s="5"/>
    </row>
    <row r="44" spans="1:19" x14ac:dyDescent="0.25">
      <c r="A44" s="4">
        <v>43</v>
      </c>
      <c r="B44" s="5" t="s">
        <v>10</v>
      </c>
      <c r="C44" s="5" t="s">
        <v>11</v>
      </c>
      <c r="D44" s="5" t="s">
        <v>279</v>
      </c>
      <c r="E44" s="5" t="s">
        <v>205</v>
      </c>
      <c r="F44" s="5">
        <v>8</v>
      </c>
      <c r="G44" s="5">
        <v>2023</v>
      </c>
      <c r="H44" s="5" t="s">
        <v>5</v>
      </c>
      <c r="I44" s="5">
        <v>1</v>
      </c>
      <c r="J44" s="35">
        <v>2174729</v>
      </c>
      <c r="K44" s="35">
        <v>239220</v>
      </c>
      <c r="L44" s="5">
        <v>0</v>
      </c>
      <c r="M44" s="5" t="s">
        <v>6</v>
      </c>
      <c r="N44" s="5" t="s">
        <v>273</v>
      </c>
      <c r="O44" s="5" t="s">
        <v>6</v>
      </c>
      <c r="P44" s="5" t="s">
        <v>7</v>
      </c>
      <c r="Q44" s="5" t="s">
        <v>280</v>
      </c>
      <c r="R44" s="5" t="s">
        <v>7</v>
      </c>
      <c r="S44" s="5"/>
    </row>
    <row r="45" spans="1:19" x14ac:dyDescent="0.25">
      <c r="A45" s="4">
        <v>44</v>
      </c>
      <c r="B45" s="5" t="s">
        <v>10</v>
      </c>
      <c r="C45" s="5" t="s">
        <v>11</v>
      </c>
      <c r="D45" s="5" t="s">
        <v>281</v>
      </c>
      <c r="E45" s="5" t="s">
        <v>205</v>
      </c>
      <c r="F45" s="5">
        <v>8</v>
      </c>
      <c r="G45" s="5">
        <v>2023</v>
      </c>
      <c r="H45" s="5" t="s">
        <v>5</v>
      </c>
      <c r="I45" s="5">
        <v>1</v>
      </c>
      <c r="J45" s="35">
        <v>47765067</v>
      </c>
      <c r="K45" s="35">
        <v>5254157</v>
      </c>
      <c r="L45" s="5">
        <v>0</v>
      </c>
      <c r="M45" s="5" t="s">
        <v>6</v>
      </c>
      <c r="N45" s="5" t="s">
        <v>273</v>
      </c>
      <c r="O45" s="5" t="s">
        <v>6</v>
      </c>
      <c r="P45" s="5" t="s">
        <v>7</v>
      </c>
      <c r="Q45" s="5" t="s">
        <v>282</v>
      </c>
      <c r="R45" s="5" t="s">
        <v>7</v>
      </c>
      <c r="S45" s="5"/>
    </row>
    <row r="46" spans="1:19" x14ac:dyDescent="0.25">
      <c r="A46" s="4">
        <v>45</v>
      </c>
      <c r="B46" s="5" t="s">
        <v>10</v>
      </c>
      <c r="C46" s="5" t="s">
        <v>11</v>
      </c>
      <c r="D46" s="5" t="s">
        <v>283</v>
      </c>
      <c r="E46" s="5" t="s">
        <v>208</v>
      </c>
      <c r="F46" s="5">
        <v>8</v>
      </c>
      <c r="G46" s="5">
        <v>2023</v>
      </c>
      <c r="H46" s="5" t="s">
        <v>5</v>
      </c>
      <c r="I46" s="5">
        <v>1</v>
      </c>
      <c r="J46" s="35">
        <v>2547668</v>
      </c>
      <c r="K46" s="35">
        <v>280243</v>
      </c>
      <c r="L46" s="5">
        <v>0</v>
      </c>
      <c r="M46" s="5" t="s">
        <v>6</v>
      </c>
      <c r="N46" s="5" t="s">
        <v>273</v>
      </c>
      <c r="O46" s="5" t="s">
        <v>6</v>
      </c>
      <c r="P46" s="5" t="s">
        <v>7</v>
      </c>
      <c r="Q46" s="5" t="s">
        <v>284</v>
      </c>
      <c r="R46" s="5" t="s">
        <v>7</v>
      </c>
      <c r="S46" s="5"/>
    </row>
    <row r="47" spans="1:19" x14ac:dyDescent="0.25">
      <c r="A47" s="4">
        <v>46</v>
      </c>
      <c r="B47" s="5" t="s">
        <v>10</v>
      </c>
      <c r="C47" s="5" t="s">
        <v>11</v>
      </c>
      <c r="D47" s="5" t="s">
        <v>285</v>
      </c>
      <c r="E47" s="5" t="s">
        <v>177</v>
      </c>
      <c r="F47" s="5">
        <v>8</v>
      </c>
      <c r="G47" s="5">
        <v>2023</v>
      </c>
      <c r="H47" s="5" t="s">
        <v>5</v>
      </c>
      <c r="I47" s="5">
        <v>1</v>
      </c>
      <c r="J47" s="35">
        <v>11563810</v>
      </c>
      <c r="K47" s="35">
        <v>1272019</v>
      </c>
      <c r="L47" s="5">
        <v>0</v>
      </c>
      <c r="M47" s="5" t="s">
        <v>6</v>
      </c>
      <c r="N47" s="5" t="s">
        <v>236</v>
      </c>
      <c r="O47" s="5" t="s">
        <v>6</v>
      </c>
      <c r="P47" s="5" t="s">
        <v>7</v>
      </c>
      <c r="Q47" s="5" t="s">
        <v>286</v>
      </c>
      <c r="R47" s="5" t="s">
        <v>7</v>
      </c>
      <c r="S47" s="5"/>
    </row>
    <row r="48" spans="1:19" x14ac:dyDescent="0.25">
      <c r="A48" s="4">
        <v>47</v>
      </c>
      <c r="B48" s="5" t="s">
        <v>10</v>
      </c>
      <c r="C48" s="5" t="s">
        <v>11</v>
      </c>
      <c r="D48" s="5" t="s">
        <v>287</v>
      </c>
      <c r="E48" s="5" t="s">
        <v>177</v>
      </c>
      <c r="F48" s="5">
        <v>8</v>
      </c>
      <c r="G48" s="5">
        <v>2023</v>
      </c>
      <c r="H48" s="5" t="s">
        <v>5</v>
      </c>
      <c r="I48" s="5">
        <v>1</v>
      </c>
      <c r="J48" s="35">
        <v>8526827</v>
      </c>
      <c r="K48" s="35">
        <v>937951</v>
      </c>
      <c r="L48" s="5">
        <v>0</v>
      </c>
      <c r="M48" s="5" t="s">
        <v>6</v>
      </c>
      <c r="N48" s="5" t="s">
        <v>273</v>
      </c>
      <c r="O48" s="5" t="s">
        <v>6</v>
      </c>
      <c r="P48" s="5" t="s">
        <v>7</v>
      </c>
      <c r="Q48" s="5" t="s">
        <v>288</v>
      </c>
      <c r="R48" s="5" t="s">
        <v>7</v>
      </c>
      <c r="S48" s="5"/>
    </row>
    <row r="49" spans="1:19" x14ac:dyDescent="0.25">
      <c r="A49" s="4">
        <v>48</v>
      </c>
      <c r="B49" s="5" t="s">
        <v>10</v>
      </c>
      <c r="C49" s="5" t="s">
        <v>11</v>
      </c>
      <c r="D49" s="5" t="s">
        <v>289</v>
      </c>
      <c r="E49" s="5" t="s">
        <v>177</v>
      </c>
      <c r="F49" s="5">
        <v>8</v>
      </c>
      <c r="G49" s="5">
        <v>2023</v>
      </c>
      <c r="H49" s="5" t="s">
        <v>5</v>
      </c>
      <c r="I49" s="5">
        <v>1</v>
      </c>
      <c r="J49" s="35">
        <v>6792648</v>
      </c>
      <c r="K49" s="35">
        <v>747191</v>
      </c>
      <c r="L49" s="5">
        <v>0</v>
      </c>
      <c r="M49" s="5" t="s">
        <v>6</v>
      </c>
      <c r="N49" s="5" t="s">
        <v>273</v>
      </c>
      <c r="O49" s="5" t="s">
        <v>6</v>
      </c>
      <c r="P49" s="5" t="s">
        <v>7</v>
      </c>
      <c r="Q49" s="5" t="s">
        <v>290</v>
      </c>
      <c r="R49" s="5" t="s">
        <v>7</v>
      </c>
      <c r="S49" s="5"/>
    </row>
    <row r="50" spans="1:19" x14ac:dyDescent="0.25">
      <c r="A50" s="4">
        <v>49</v>
      </c>
      <c r="B50" s="5" t="s">
        <v>10</v>
      </c>
      <c r="C50" s="5" t="s">
        <v>11</v>
      </c>
      <c r="D50" s="5" t="s">
        <v>291</v>
      </c>
      <c r="E50" s="5" t="s">
        <v>177</v>
      </c>
      <c r="F50" s="5">
        <v>8</v>
      </c>
      <c r="G50" s="5">
        <v>2023</v>
      </c>
      <c r="H50" s="5" t="s">
        <v>5</v>
      </c>
      <c r="I50" s="5">
        <v>1</v>
      </c>
      <c r="J50" s="35">
        <v>3502108</v>
      </c>
      <c r="K50" s="35">
        <v>385231</v>
      </c>
      <c r="L50" s="5">
        <v>0</v>
      </c>
      <c r="M50" s="5" t="s">
        <v>6</v>
      </c>
      <c r="N50" s="5" t="s">
        <v>236</v>
      </c>
      <c r="O50" s="5" t="s">
        <v>6</v>
      </c>
      <c r="P50" s="5" t="s">
        <v>7</v>
      </c>
      <c r="Q50" s="5" t="s">
        <v>292</v>
      </c>
      <c r="R50" s="5" t="s">
        <v>7</v>
      </c>
      <c r="S50" s="5"/>
    </row>
    <row r="51" spans="1:19" x14ac:dyDescent="0.25">
      <c r="A51" s="4">
        <v>50</v>
      </c>
      <c r="B51" s="5" t="s">
        <v>10</v>
      </c>
      <c r="C51" s="5" t="s">
        <v>11</v>
      </c>
      <c r="D51" s="5" t="s">
        <v>293</v>
      </c>
      <c r="E51" s="5" t="s">
        <v>211</v>
      </c>
      <c r="F51" s="5">
        <v>8</v>
      </c>
      <c r="G51" s="5">
        <v>2023</v>
      </c>
      <c r="H51" s="5" t="s">
        <v>5</v>
      </c>
      <c r="I51" s="5">
        <v>1</v>
      </c>
      <c r="J51" s="35">
        <v>24548534</v>
      </c>
      <c r="K51" s="35">
        <v>2700338</v>
      </c>
      <c r="L51" s="5">
        <v>0</v>
      </c>
      <c r="M51" s="5" t="s">
        <v>6</v>
      </c>
      <c r="N51" s="5" t="s">
        <v>236</v>
      </c>
      <c r="O51" s="5" t="s">
        <v>6</v>
      </c>
      <c r="P51" s="5" t="s">
        <v>7</v>
      </c>
      <c r="Q51" s="5" t="s">
        <v>294</v>
      </c>
      <c r="R51" s="5" t="s">
        <v>7</v>
      </c>
      <c r="S51" s="5"/>
    </row>
    <row r="52" spans="1:19" x14ac:dyDescent="0.25">
      <c r="A52" s="4">
        <v>51</v>
      </c>
      <c r="B52" s="5" t="s">
        <v>10</v>
      </c>
      <c r="C52" s="5" t="s">
        <v>11</v>
      </c>
      <c r="D52" s="5" t="s">
        <v>295</v>
      </c>
      <c r="E52" s="5" t="s">
        <v>211</v>
      </c>
      <c r="F52" s="5">
        <v>8</v>
      </c>
      <c r="G52" s="5">
        <v>2023</v>
      </c>
      <c r="H52" s="5" t="s">
        <v>5</v>
      </c>
      <c r="I52" s="5">
        <v>1</v>
      </c>
      <c r="J52" s="35">
        <v>1995000</v>
      </c>
      <c r="K52" s="35">
        <v>219450</v>
      </c>
      <c r="L52" s="5">
        <v>0</v>
      </c>
      <c r="M52" s="5" t="s">
        <v>6</v>
      </c>
      <c r="N52" s="5" t="s">
        <v>236</v>
      </c>
      <c r="O52" s="5" t="s">
        <v>6</v>
      </c>
      <c r="P52" s="5" t="s">
        <v>7</v>
      </c>
      <c r="Q52" s="5" t="s">
        <v>296</v>
      </c>
      <c r="R52" s="5" t="s">
        <v>7</v>
      </c>
      <c r="S52" s="5"/>
    </row>
    <row r="53" spans="1:19" x14ac:dyDescent="0.25">
      <c r="A53" s="4">
        <v>52</v>
      </c>
      <c r="B53" s="5" t="s">
        <v>10</v>
      </c>
      <c r="C53" s="5" t="s">
        <v>11</v>
      </c>
      <c r="D53" s="5" t="s">
        <v>297</v>
      </c>
      <c r="E53" s="5" t="s">
        <v>214</v>
      </c>
      <c r="F53" s="5">
        <v>8</v>
      </c>
      <c r="G53" s="5">
        <v>2023</v>
      </c>
      <c r="H53" s="5" t="s">
        <v>5</v>
      </c>
      <c r="I53" s="5">
        <v>1</v>
      </c>
      <c r="J53" s="35">
        <v>25913432</v>
      </c>
      <c r="K53" s="35">
        <v>2850477</v>
      </c>
      <c r="L53" s="5">
        <v>0</v>
      </c>
      <c r="M53" s="5" t="s">
        <v>6</v>
      </c>
      <c r="N53" s="5" t="s">
        <v>236</v>
      </c>
      <c r="O53" s="5" t="s">
        <v>6</v>
      </c>
      <c r="P53" s="5" t="s">
        <v>7</v>
      </c>
      <c r="Q53" s="5" t="s">
        <v>298</v>
      </c>
      <c r="R53" s="5" t="s">
        <v>7</v>
      </c>
      <c r="S53" s="5"/>
    </row>
    <row r="54" spans="1:19" x14ac:dyDescent="0.25">
      <c r="A54" s="4">
        <v>53</v>
      </c>
      <c r="B54" s="5" t="s">
        <v>10</v>
      </c>
      <c r="C54" s="5" t="s">
        <v>11</v>
      </c>
      <c r="D54" s="5" t="s">
        <v>299</v>
      </c>
      <c r="E54" s="5" t="s">
        <v>214</v>
      </c>
      <c r="F54" s="5">
        <v>8</v>
      </c>
      <c r="G54" s="5">
        <v>2023</v>
      </c>
      <c r="H54" s="5" t="s">
        <v>5</v>
      </c>
      <c r="I54" s="5">
        <v>1</v>
      </c>
      <c r="J54" s="35">
        <v>4808668</v>
      </c>
      <c r="K54" s="35">
        <v>528953</v>
      </c>
      <c r="L54" s="5">
        <v>0</v>
      </c>
      <c r="M54" s="5" t="s">
        <v>6</v>
      </c>
      <c r="N54" s="5" t="s">
        <v>236</v>
      </c>
      <c r="O54" s="5" t="s">
        <v>6</v>
      </c>
      <c r="P54" s="5" t="s">
        <v>7</v>
      </c>
      <c r="Q54" s="5" t="s">
        <v>300</v>
      </c>
      <c r="R54" s="5" t="s">
        <v>7</v>
      </c>
      <c r="S54" s="5"/>
    </row>
    <row r="55" spans="1:19" x14ac:dyDescent="0.25">
      <c r="A55" s="4">
        <v>54</v>
      </c>
      <c r="B55" s="5" t="s">
        <v>10</v>
      </c>
      <c r="C55" s="5" t="s">
        <v>11</v>
      </c>
      <c r="D55" s="5" t="s">
        <v>301</v>
      </c>
      <c r="E55" s="5" t="s">
        <v>214</v>
      </c>
      <c r="F55" s="5">
        <v>8</v>
      </c>
      <c r="G55" s="5">
        <v>2023</v>
      </c>
      <c r="H55" s="5" t="s">
        <v>5</v>
      </c>
      <c r="I55" s="5">
        <v>1</v>
      </c>
      <c r="J55" s="35">
        <v>2799290</v>
      </c>
      <c r="K55" s="35">
        <v>307921</v>
      </c>
      <c r="L55" s="5">
        <v>0</v>
      </c>
      <c r="M55" s="5" t="s">
        <v>6</v>
      </c>
      <c r="N55" s="5" t="s">
        <v>236</v>
      </c>
      <c r="O55" s="5" t="s">
        <v>6</v>
      </c>
      <c r="P55" s="5" t="s">
        <v>7</v>
      </c>
      <c r="Q55" s="5" t="s">
        <v>302</v>
      </c>
      <c r="R55" s="5" t="s">
        <v>7</v>
      </c>
      <c r="S55" s="5"/>
    </row>
    <row r="56" spans="1:19" x14ac:dyDescent="0.25">
      <c r="A56" s="4">
        <v>55</v>
      </c>
      <c r="B56" s="5" t="s">
        <v>10</v>
      </c>
      <c r="C56" s="5" t="s">
        <v>11</v>
      </c>
      <c r="D56" s="5" t="s">
        <v>303</v>
      </c>
      <c r="E56" s="5" t="s">
        <v>304</v>
      </c>
      <c r="F56" s="5">
        <v>8</v>
      </c>
      <c r="G56" s="5">
        <v>2023</v>
      </c>
      <c r="H56" s="5" t="s">
        <v>5</v>
      </c>
      <c r="I56" s="5">
        <v>1</v>
      </c>
      <c r="J56" s="35">
        <v>2415567</v>
      </c>
      <c r="K56" s="35">
        <v>265712</v>
      </c>
      <c r="L56" s="5">
        <v>0</v>
      </c>
      <c r="M56" s="5" t="s">
        <v>6</v>
      </c>
      <c r="N56" s="5" t="s">
        <v>236</v>
      </c>
      <c r="O56" s="5" t="s">
        <v>6</v>
      </c>
      <c r="P56" s="5" t="s">
        <v>7</v>
      </c>
      <c r="Q56" s="5" t="s">
        <v>305</v>
      </c>
      <c r="R56" s="5" t="s">
        <v>7</v>
      </c>
      <c r="S56" s="5"/>
    </row>
    <row r="57" spans="1:19" x14ac:dyDescent="0.25">
      <c r="A57" s="4">
        <v>56</v>
      </c>
      <c r="B57" s="5" t="s">
        <v>10</v>
      </c>
      <c r="C57" s="5" t="s">
        <v>11</v>
      </c>
      <c r="D57" s="5" t="s">
        <v>306</v>
      </c>
      <c r="E57" s="5" t="s">
        <v>224</v>
      </c>
      <c r="F57" s="5">
        <v>8</v>
      </c>
      <c r="G57" s="5">
        <v>2023</v>
      </c>
      <c r="H57" s="5" t="s">
        <v>5</v>
      </c>
      <c r="I57" s="5">
        <v>1</v>
      </c>
      <c r="J57" s="35">
        <v>5963432</v>
      </c>
      <c r="K57" s="35">
        <v>655977</v>
      </c>
      <c r="L57" s="5">
        <v>0</v>
      </c>
      <c r="M57" s="5" t="s">
        <v>6</v>
      </c>
      <c r="N57" s="5" t="s">
        <v>236</v>
      </c>
      <c r="O57" s="5" t="s">
        <v>6</v>
      </c>
      <c r="P57" s="5" t="s">
        <v>7</v>
      </c>
      <c r="Q57" s="5" t="s">
        <v>307</v>
      </c>
      <c r="R57" s="5" t="s">
        <v>7</v>
      </c>
      <c r="S57" s="5"/>
    </row>
    <row r="58" spans="1:19" x14ac:dyDescent="0.25">
      <c r="A58" s="4">
        <v>57</v>
      </c>
      <c r="B58" s="5" t="s">
        <v>10</v>
      </c>
      <c r="C58" s="5" t="s">
        <v>11</v>
      </c>
      <c r="D58" s="5" t="s">
        <v>308</v>
      </c>
      <c r="E58" s="5" t="s">
        <v>224</v>
      </c>
      <c r="F58" s="5">
        <v>8</v>
      </c>
      <c r="G58" s="5">
        <v>2023</v>
      </c>
      <c r="H58" s="5" t="s">
        <v>5</v>
      </c>
      <c r="I58" s="5">
        <v>1</v>
      </c>
      <c r="J58" s="35">
        <v>1857506</v>
      </c>
      <c r="K58" s="35">
        <v>204325</v>
      </c>
      <c r="L58" s="5">
        <v>0</v>
      </c>
      <c r="M58" s="5" t="s">
        <v>6</v>
      </c>
      <c r="N58" s="5" t="s">
        <v>309</v>
      </c>
      <c r="O58" s="5" t="s">
        <v>6</v>
      </c>
      <c r="P58" s="5" t="s">
        <v>7</v>
      </c>
      <c r="Q58" s="5" t="s">
        <v>310</v>
      </c>
      <c r="R58" s="5" t="s">
        <v>7</v>
      </c>
      <c r="S58" s="5"/>
    </row>
    <row r="59" spans="1:19" x14ac:dyDescent="0.25">
      <c r="A59" s="4">
        <v>58</v>
      </c>
      <c r="B59" s="5" t="s">
        <v>10</v>
      </c>
      <c r="C59" s="5" t="s">
        <v>11</v>
      </c>
      <c r="D59" s="5" t="s">
        <v>311</v>
      </c>
      <c r="E59" s="5" t="s">
        <v>258</v>
      </c>
      <c r="F59" s="5">
        <v>8</v>
      </c>
      <c r="G59" s="5">
        <v>2023</v>
      </c>
      <c r="H59" s="5" t="s">
        <v>5</v>
      </c>
      <c r="I59" s="5">
        <v>1</v>
      </c>
      <c r="J59" s="35">
        <v>3278270</v>
      </c>
      <c r="K59" s="35">
        <v>360609</v>
      </c>
      <c r="L59" s="5">
        <v>0</v>
      </c>
      <c r="M59" s="5" t="s">
        <v>6</v>
      </c>
      <c r="N59" s="5" t="s">
        <v>309</v>
      </c>
      <c r="O59" s="5" t="s">
        <v>6</v>
      </c>
      <c r="P59" s="5" t="s">
        <v>7</v>
      </c>
      <c r="Q59" s="5" t="s">
        <v>312</v>
      </c>
      <c r="R59" s="5" t="s">
        <v>7</v>
      </c>
      <c r="S59" s="5"/>
    </row>
    <row r="60" spans="1:19" x14ac:dyDescent="0.25">
      <c r="A60" s="4">
        <v>59</v>
      </c>
      <c r="B60" s="5" t="s">
        <v>10</v>
      </c>
      <c r="C60" s="5" t="s">
        <v>11</v>
      </c>
      <c r="D60" s="5" t="s">
        <v>313</v>
      </c>
      <c r="E60" s="5" t="s">
        <v>258</v>
      </c>
      <c r="F60" s="5">
        <v>8</v>
      </c>
      <c r="G60" s="5">
        <v>2023</v>
      </c>
      <c r="H60" s="5" t="s">
        <v>5</v>
      </c>
      <c r="I60" s="5">
        <v>1</v>
      </c>
      <c r="J60" s="35">
        <v>5963432</v>
      </c>
      <c r="K60" s="35">
        <v>655977</v>
      </c>
      <c r="L60" s="5">
        <v>0</v>
      </c>
      <c r="M60" s="5" t="s">
        <v>6</v>
      </c>
      <c r="N60" s="5" t="s">
        <v>309</v>
      </c>
      <c r="O60" s="5" t="s">
        <v>6</v>
      </c>
      <c r="P60" s="5" t="s">
        <v>7</v>
      </c>
      <c r="Q60" s="5" t="s">
        <v>314</v>
      </c>
      <c r="R60" s="5" t="s">
        <v>7</v>
      </c>
      <c r="S60" s="5"/>
    </row>
    <row r="61" spans="1:19" x14ac:dyDescent="0.25">
      <c r="A61" s="4">
        <v>60</v>
      </c>
      <c r="B61" s="5" t="s">
        <v>10</v>
      </c>
      <c r="C61" s="5" t="s">
        <v>11</v>
      </c>
      <c r="D61" s="5" t="s">
        <v>315</v>
      </c>
      <c r="E61" s="5" t="s">
        <v>258</v>
      </c>
      <c r="F61" s="5">
        <v>8</v>
      </c>
      <c r="G61" s="5">
        <v>2023</v>
      </c>
      <c r="H61" s="5" t="s">
        <v>5</v>
      </c>
      <c r="I61" s="5">
        <v>1</v>
      </c>
      <c r="J61" s="35">
        <v>1703837</v>
      </c>
      <c r="K61" s="35">
        <v>187422</v>
      </c>
      <c r="L61" s="5">
        <v>0</v>
      </c>
      <c r="M61" s="5" t="s">
        <v>6</v>
      </c>
      <c r="N61" s="5" t="s">
        <v>309</v>
      </c>
      <c r="O61" s="5" t="s">
        <v>6</v>
      </c>
      <c r="P61" s="5" t="s">
        <v>7</v>
      </c>
      <c r="Q61" s="5" t="s">
        <v>316</v>
      </c>
      <c r="R61" s="5" t="s">
        <v>7</v>
      </c>
      <c r="S61" s="5"/>
    </row>
    <row r="62" spans="1:19" x14ac:dyDescent="0.25">
      <c r="A62" s="4">
        <v>61</v>
      </c>
      <c r="B62" s="5" t="s">
        <v>10</v>
      </c>
      <c r="C62" s="5" t="s">
        <v>11</v>
      </c>
      <c r="D62" s="5" t="s">
        <v>317</v>
      </c>
      <c r="E62" s="5" t="s">
        <v>232</v>
      </c>
      <c r="F62" s="5">
        <v>8</v>
      </c>
      <c r="G62" s="5">
        <v>2023</v>
      </c>
      <c r="H62" s="5" t="s">
        <v>5</v>
      </c>
      <c r="I62" s="5">
        <v>1</v>
      </c>
      <c r="J62" s="35">
        <v>10580689</v>
      </c>
      <c r="K62" s="35">
        <v>1163875</v>
      </c>
      <c r="L62" s="5">
        <v>0</v>
      </c>
      <c r="M62" s="5" t="s">
        <v>6</v>
      </c>
      <c r="N62" s="5" t="s">
        <v>309</v>
      </c>
      <c r="O62" s="5" t="s">
        <v>6</v>
      </c>
      <c r="P62" s="5" t="s">
        <v>7</v>
      </c>
      <c r="Q62" s="5" t="s">
        <v>318</v>
      </c>
      <c r="R62" s="5" t="s">
        <v>7</v>
      </c>
      <c r="S62" s="5"/>
    </row>
    <row r="63" spans="1:19" x14ac:dyDescent="0.25">
      <c r="A63" s="4">
        <v>62</v>
      </c>
      <c r="B63" s="5" t="s">
        <v>10</v>
      </c>
      <c r="C63" s="5" t="s">
        <v>11</v>
      </c>
      <c r="D63" s="5" t="s">
        <v>319</v>
      </c>
      <c r="E63" s="5" t="s">
        <v>232</v>
      </c>
      <c r="F63" s="5">
        <v>8</v>
      </c>
      <c r="G63" s="5">
        <v>2023</v>
      </c>
      <c r="H63" s="5" t="s">
        <v>5</v>
      </c>
      <c r="I63" s="5">
        <v>1</v>
      </c>
      <c r="J63" s="35">
        <v>3407675</v>
      </c>
      <c r="K63" s="35">
        <v>374844</v>
      </c>
      <c r="L63" s="5">
        <v>0</v>
      </c>
      <c r="M63" s="5" t="s">
        <v>6</v>
      </c>
      <c r="N63" s="5" t="s">
        <v>309</v>
      </c>
      <c r="O63" s="5" t="s">
        <v>6</v>
      </c>
      <c r="P63" s="5" t="s">
        <v>7</v>
      </c>
      <c r="Q63" s="5" t="s">
        <v>320</v>
      </c>
      <c r="R63" s="5" t="s">
        <v>7</v>
      </c>
      <c r="S63" s="5"/>
    </row>
    <row r="64" spans="1:19" x14ac:dyDescent="0.25">
      <c r="A64" s="4">
        <v>63</v>
      </c>
      <c r="B64" s="5" t="s">
        <v>10</v>
      </c>
      <c r="C64" s="5" t="s">
        <v>11</v>
      </c>
      <c r="D64" s="5" t="s">
        <v>321</v>
      </c>
      <c r="E64" s="5" t="s">
        <v>235</v>
      </c>
      <c r="F64" s="5">
        <v>8</v>
      </c>
      <c r="G64" s="5">
        <v>2023</v>
      </c>
      <c r="H64" s="5" t="s">
        <v>5</v>
      </c>
      <c r="I64" s="5">
        <v>1</v>
      </c>
      <c r="J64" s="35">
        <v>9317189</v>
      </c>
      <c r="K64" s="35">
        <v>1024890</v>
      </c>
      <c r="L64" s="5">
        <v>0</v>
      </c>
      <c r="M64" s="5" t="s">
        <v>6</v>
      </c>
      <c r="N64" s="5" t="s">
        <v>309</v>
      </c>
      <c r="O64" s="5" t="s">
        <v>6</v>
      </c>
      <c r="P64" s="5" t="s">
        <v>7</v>
      </c>
      <c r="Q64" s="5" t="s">
        <v>322</v>
      </c>
      <c r="R64" s="5" t="s">
        <v>7</v>
      </c>
      <c r="S64" s="5"/>
    </row>
    <row r="65" spans="1:19" x14ac:dyDescent="0.25">
      <c r="A65" s="4">
        <v>64</v>
      </c>
      <c r="B65" s="5" t="s">
        <v>10</v>
      </c>
      <c r="C65" s="5" t="s">
        <v>11</v>
      </c>
      <c r="D65" s="5" t="s">
        <v>323</v>
      </c>
      <c r="E65" s="5" t="s">
        <v>239</v>
      </c>
      <c r="F65" s="5">
        <v>8</v>
      </c>
      <c r="G65" s="5">
        <v>2023</v>
      </c>
      <c r="H65" s="5" t="s">
        <v>5</v>
      </c>
      <c r="I65" s="5">
        <v>1</v>
      </c>
      <c r="J65" s="35">
        <v>580377</v>
      </c>
      <c r="K65" s="35">
        <v>63841</v>
      </c>
      <c r="L65" s="5">
        <v>0</v>
      </c>
      <c r="M65" s="5" t="s">
        <v>6</v>
      </c>
      <c r="N65" s="5" t="s">
        <v>309</v>
      </c>
      <c r="O65" s="5" t="s">
        <v>6</v>
      </c>
      <c r="P65" s="5" t="s">
        <v>7</v>
      </c>
      <c r="Q65" s="5" t="s">
        <v>324</v>
      </c>
      <c r="R65" s="5" t="s">
        <v>7</v>
      </c>
      <c r="S65" s="5"/>
    </row>
    <row r="66" spans="1:19" x14ac:dyDescent="0.25">
      <c r="A66" s="4">
        <v>65</v>
      </c>
      <c r="B66" s="5" t="s">
        <v>10</v>
      </c>
      <c r="C66" s="5" t="s">
        <v>11</v>
      </c>
      <c r="D66" s="5" t="s">
        <v>325</v>
      </c>
      <c r="E66" s="5" t="s">
        <v>242</v>
      </c>
      <c r="F66" s="5">
        <v>8</v>
      </c>
      <c r="G66" s="5">
        <v>2023</v>
      </c>
      <c r="H66" s="5" t="s">
        <v>5</v>
      </c>
      <c r="I66" s="5">
        <v>1</v>
      </c>
      <c r="J66" s="35">
        <v>7962027</v>
      </c>
      <c r="K66" s="35">
        <v>875822</v>
      </c>
      <c r="L66" s="5">
        <v>0</v>
      </c>
      <c r="M66" s="5" t="s">
        <v>6</v>
      </c>
      <c r="N66" s="5" t="s">
        <v>309</v>
      </c>
      <c r="O66" s="5" t="s">
        <v>6</v>
      </c>
      <c r="P66" s="5" t="s">
        <v>7</v>
      </c>
      <c r="Q66" s="5" t="s">
        <v>326</v>
      </c>
      <c r="R66" s="5" t="s">
        <v>7</v>
      </c>
      <c r="S66" s="5"/>
    </row>
    <row r="67" spans="1:19" x14ac:dyDescent="0.25">
      <c r="A67" s="4">
        <v>66</v>
      </c>
      <c r="B67" s="5" t="s">
        <v>10</v>
      </c>
      <c r="C67" s="5" t="s">
        <v>11</v>
      </c>
      <c r="D67" s="5" t="s">
        <v>327</v>
      </c>
      <c r="E67" s="5" t="s">
        <v>245</v>
      </c>
      <c r="F67" s="5">
        <v>8</v>
      </c>
      <c r="G67" s="5">
        <v>2023</v>
      </c>
      <c r="H67" s="5" t="s">
        <v>5</v>
      </c>
      <c r="I67" s="5">
        <v>1</v>
      </c>
      <c r="J67" s="35">
        <v>1581621</v>
      </c>
      <c r="K67" s="35">
        <v>173978</v>
      </c>
      <c r="L67" s="5">
        <v>0</v>
      </c>
      <c r="M67" s="5" t="s">
        <v>6</v>
      </c>
      <c r="N67" s="5" t="s">
        <v>309</v>
      </c>
      <c r="O67" s="5" t="s">
        <v>6</v>
      </c>
      <c r="P67" s="5" t="s">
        <v>7</v>
      </c>
      <c r="Q67" s="5" t="s">
        <v>328</v>
      </c>
      <c r="R67" s="5" t="s">
        <v>7</v>
      </c>
      <c r="S67" s="5"/>
    </row>
    <row r="68" spans="1:19" x14ac:dyDescent="0.25">
      <c r="A68" s="4">
        <v>67</v>
      </c>
      <c r="B68" s="5" t="s">
        <v>10</v>
      </c>
      <c r="C68" s="5" t="s">
        <v>11</v>
      </c>
      <c r="D68" s="5" t="s">
        <v>329</v>
      </c>
      <c r="E68" s="5" t="s">
        <v>248</v>
      </c>
      <c r="F68" s="5">
        <v>8</v>
      </c>
      <c r="G68" s="5">
        <v>2023</v>
      </c>
      <c r="H68" s="5" t="s">
        <v>5</v>
      </c>
      <c r="I68" s="5">
        <v>1</v>
      </c>
      <c r="J68" s="35">
        <v>2890054</v>
      </c>
      <c r="K68" s="35">
        <v>317905</v>
      </c>
      <c r="L68" s="5">
        <v>0</v>
      </c>
      <c r="M68" s="5" t="s">
        <v>6</v>
      </c>
      <c r="N68" s="5" t="s">
        <v>330</v>
      </c>
      <c r="O68" s="5" t="s">
        <v>6</v>
      </c>
      <c r="P68" s="5" t="s">
        <v>7</v>
      </c>
      <c r="Q68" s="5" t="s">
        <v>331</v>
      </c>
      <c r="R68" s="5" t="s">
        <v>7</v>
      </c>
      <c r="S68" s="5"/>
    </row>
    <row r="69" spans="1:19" x14ac:dyDescent="0.25">
      <c r="A69" s="4">
        <v>68</v>
      </c>
      <c r="B69" s="5" t="s">
        <v>10</v>
      </c>
      <c r="C69" s="5" t="s">
        <v>11</v>
      </c>
      <c r="D69" s="5" t="s">
        <v>332</v>
      </c>
      <c r="E69" s="5" t="s">
        <v>165</v>
      </c>
      <c r="F69" s="5">
        <v>8</v>
      </c>
      <c r="G69" s="5">
        <v>2023</v>
      </c>
      <c r="H69" s="5" t="s">
        <v>5</v>
      </c>
      <c r="I69" s="5">
        <v>1</v>
      </c>
      <c r="J69" s="35">
        <v>4798783</v>
      </c>
      <c r="K69" s="35">
        <v>527866</v>
      </c>
      <c r="L69" s="5">
        <v>0</v>
      </c>
      <c r="M69" s="5" t="s">
        <v>6</v>
      </c>
      <c r="N69" s="5" t="s">
        <v>330</v>
      </c>
      <c r="O69" s="5" t="s">
        <v>6</v>
      </c>
      <c r="P69" s="5" t="s">
        <v>7</v>
      </c>
      <c r="Q69" s="5" t="s">
        <v>333</v>
      </c>
      <c r="R69" s="5" t="s">
        <v>7</v>
      </c>
      <c r="S69" s="5"/>
    </row>
    <row r="70" spans="1:19" x14ac:dyDescent="0.25">
      <c r="A70" s="4">
        <v>69</v>
      </c>
      <c r="B70" s="5" t="s">
        <v>10</v>
      </c>
      <c r="C70" s="5" t="s">
        <v>11</v>
      </c>
      <c r="D70" s="5" t="s">
        <v>334</v>
      </c>
      <c r="E70" s="5" t="s">
        <v>165</v>
      </c>
      <c r="F70" s="5">
        <v>8</v>
      </c>
      <c r="G70" s="5">
        <v>2023</v>
      </c>
      <c r="H70" s="5" t="s">
        <v>5</v>
      </c>
      <c r="I70" s="5">
        <v>1</v>
      </c>
      <c r="J70" s="35">
        <v>5896483</v>
      </c>
      <c r="K70" s="35">
        <v>648613</v>
      </c>
      <c r="L70" s="5">
        <v>0</v>
      </c>
      <c r="M70" s="5" t="s">
        <v>6</v>
      </c>
      <c r="N70" s="5" t="s">
        <v>330</v>
      </c>
      <c r="O70" s="5" t="s">
        <v>6</v>
      </c>
      <c r="P70" s="5" t="s">
        <v>7</v>
      </c>
      <c r="Q70" s="5" t="s">
        <v>335</v>
      </c>
      <c r="R70" s="5" t="s">
        <v>7</v>
      </c>
      <c r="S70" s="5"/>
    </row>
    <row r="71" spans="1:19" x14ac:dyDescent="0.25">
      <c r="A71" s="4">
        <v>70</v>
      </c>
      <c r="B71" s="5" t="s">
        <v>10</v>
      </c>
      <c r="C71" s="5" t="s">
        <v>11</v>
      </c>
      <c r="D71" s="5" t="s">
        <v>336</v>
      </c>
      <c r="E71" s="5" t="s">
        <v>337</v>
      </c>
      <c r="F71" s="5">
        <v>8</v>
      </c>
      <c r="G71" s="5">
        <v>2023</v>
      </c>
      <c r="H71" s="5" t="s">
        <v>5</v>
      </c>
      <c r="I71" s="5">
        <v>1</v>
      </c>
      <c r="J71" s="35">
        <v>9698216</v>
      </c>
      <c r="K71" s="35">
        <v>1066803</v>
      </c>
      <c r="L71" s="5">
        <v>0</v>
      </c>
      <c r="M71" s="5" t="s">
        <v>6</v>
      </c>
      <c r="N71" s="5" t="s">
        <v>330</v>
      </c>
      <c r="O71" s="5" t="s">
        <v>6</v>
      </c>
      <c r="P71" s="5" t="s">
        <v>7</v>
      </c>
      <c r="Q71" s="5" t="s">
        <v>338</v>
      </c>
      <c r="R71" s="5" t="s">
        <v>7</v>
      </c>
      <c r="S71" s="5"/>
    </row>
    <row r="72" spans="1:19" x14ac:dyDescent="0.25">
      <c r="A72" s="4">
        <v>71</v>
      </c>
      <c r="B72" s="5" t="s">
        <v>339</v>
      </c>
      <c r="C72" s="5" t="s">
        <v>340</v>
      </c>
      <c r="D72" s="5" t="s">
        <v>341</v>
      </c>
      <c r="E72" s="5" t="s">
        <v>177</v>
      </c>
      <c r="F72" s="5">
        <v>8</v>
      </c>
      <c r="G72" s="5">
        <v>2023</v>
      </c>
      <c r="H72" s="5" t="s">
        <v>5</v>
      </c>
      <c r="I72" s="5">
        <v>1</v>
      </c>
      <c r="J72" s="35">
        <v>11322972</v>
      </c>
      <c r="K72" s="35">
        <v>1245527</v>
      </c>
      <c r="L72" s="5">
        <v>0</v>
      </c>
      <c r="M72" s="5" t="s">
        <v>6</v>
      </c>
      <c r="N72" s="5" t="s">
        <v>330</v>
      </c>
      <c r="O72" s="5" t="s">
        <v>6</v>
      </c>
      <c r="P72" s="5" t="s">
        <v>7</v>
      </c>
      <c r="Q72" s="5" t="s">
        <v>342</v>
      </c>
      <c r="R72" s="5" t="s">
        <v>7</v>
      </c>
      <c r="S72" s="5"/>
    </row>
    <row r="73" spans="1:19" x14ac:dyDescent="0.25">
      <c r="A73" s="4">
        <v>72</v>
      </c>
      <c r="B73" s="5" t="s">
        <v>339</v>
      </c>
      <c r="C73" s="5" t="s">
        <v>340</v>
      </c>
      <c r="D73" s="5" t="s">
        <v>343</v>
      </c>
      <c r="E73" s="5" t="s">
        <v>214</v>
      </c>
      <c r="F73" s="5">
        <v>8</v>
      </c>
      <c r="G73" s="5">
        <v>2023</v>
      </c>
      <c r="H73" s="5" t="s">
        <v>5</v>
      </c>
      <c r="I73" s="5">
        <v>1</v>
      </c>
      <c r="J73" s="35">
        <v>4223648</v>
      </c>
      <c r="K73" s="35">
        <v>464601</v>
      </c>
      <c r="L73" s="5">
        <v>0</v>
      </c>
      <c r="M73" s="5" t="s">
        <v>6</v>
      </c>
      <c r="N73" s="5" t="s">
        <v>330</v>
      </c>
      <c r="O73" s="5" t="s">
        <v>6</v>
      </c>
      <c r="P73" s="5" t="s">
        <v>7</v>
      </c>
      <c r="Q73" s="5" t="s">
        <v>344</v>
      </c>
      <c r="R73" s="5" t="s">
        <v>7</v>
      </c>
      <c r="S73" s="5"/>
    </row>
    <row r="74" spans="1:19" x14ac:dyDescent="0.25">
      <c r="J74" s="6">
        <f>SUM(J2:J73)</f>
        <v>1003392134</v>
      </c>
      <c r="K74" s="6">
        <f>SUM(K2:K73)</f>
        <v>110373105</v>
      </c>
    </row>
    <row r="76" spans="1:19" x14ac:dyDescent="0.25">
      <c r="I76" s="8"/>
      <c r="J76" s="9" t="s">
        <v>1</v>
      </c>
      <c r="K76" s="9" t="s">
        <v>2</v>
      </c>
    </row>
    <row r="77" spans="1:19" x14ac:dyDescent="0.25">
      <c r="I77" s="10" t="s">
        <v>14</v>
      </c>
      <c r="J77" s="11">
        <f>J268</f>
        <v>1270038810.8108103</v>
      </c>
      <c r="K77" s="11">
        <f>K268</f>
        <v>139704269.18918917</v>
      </c>
    </row>
    <row r="78" spans="1:19" ht="15.75" thickBot="1" x14ac:dyDescent="0.3">
      <c r="I78" s="10" t="s">
        <v>0</v>
      </c>
      <c r="J78" s="11">
        <f>J74</f>
        <v>1003392134</v>
      </c>
      <c r="K78" s="11">
        <f>K74</f>
        <v>110373105</v>
      </c>
    </row>
    <row r="79" spans="1:19" x14ac:dyDescent="0.25">
      <c r="I79" s="8"/>
      <c r="J79" s="12">
        <f>J77-J78</f>
        <v>266646676.81081033</v>
      </c>
      <c r="K79" s="12">
        <f>K77-K78</f>
        <v>29331164.189189166</v>
      </c>
    </row>
    <row r="81" spans="1:19" s="2" customFormat="1" x14ac:dyDescent="0.25">
      <c r="A81" s="1" t="s">
        <v>14</v>
      </c>
      <c r="J81" s="3" t="s">
        <v>1</v>
      </c>
      <c r="K81" s="3" t="s">
        <v>2</v>
      </c>
      <c r="L81" s="2" t="s">
        <v>15</v>
      </c>
      <c r="Q81" s="3"/>
    </row>
    <row r="82" spans="1:19" x14ac:dyDescent="0.25">
      <c r="A82" s="13">
        <v>1</v>
      </c>
      <c r="B82" s="14" t="s">
        <v>345</v>
      </c>
      <c r="C82" s="15" t="s">
        <v>346</v>
      </c>
      <c r="D82" s="16" t="s">
        <v>347</v>
      </c>
      <c r="E82" s="17" t="s">
        <v>348</v>
      </c>
      <c r="F82" s="28" t="s">
        <v>22</v>
      </c>
      <c r="G82" s="18" t="s">
        <v>349</v>
      </c>
      <c r="I82" s="29">
        <v>45140</v>
      </c>
      <c r="J82" s="37">
        <f>L82/1.11</f>
        <v>513513.51351351349</v>
      </c>
      <c r="K82" s="37">
        <f>J82*11%</f>
        <v>56486.486486486487</v>
      </c>
      <c r="L82" s="33">
        <v>570000</v>
      </c>
      <c r="N82" s="19" t="s">
        <v>19</v>
      </c>
      <c r="Q82" s="7">
        <f>SUM(L82:L267)</f>
        <v>1409743080</v>
      </c>
    </row>
    <row r="83" spans="1:19" x14ac:dyDescent="0.25">
      <c r="A83" s="13">
        <v>2</v>
      </c>
      <c r="B83" s="14" t="s">
        <v>350</v>
      </c>
      <c r="C83" s="18" t="s">
        <v>351</v>
      </c>
      <c r="D83" s="16" t="s">
        <v>16</v>
      </c>
      <c r="E83" s="17" t="s">
        <v>17</v>
      </c>
      <c r="F83" s="28" t="s">
        <v>18</v>
      </c>
      <c r="G83" s="18" t="s">
        <v>352</v>
      </c>
      <c r="I83" s="29">
        <v>45141</v>
      </c>
      <c r="J83" s="37">
        <f>L83/1.11</f>
        <v>4218918.9189189188</v>
      </c>
      <c r="K83" s="37">
        <f>J83*11%</f>
        <v>464081.08108108107</v>
      </c>
      <c r="L83" s="33">
        <v>4683000</v>
      </c>
      <c r="N83" s="19" t="s">
        <v>1</v>
      </c>
      <c r="Q83" s="7">
        <f>SUM(J82:J267)</f>
        <v>1270038810.8108103</v>
      </c>
    </row>
    <row r="84" spans="1:19" x14ac:dyDescent="0.25">
      <c r="A84" s="13">
        <v>3</v>
      </c>
      <c r="B84" s="14" t="s">
        <v>353</v>
      </c>
      <c r="C84" s="15" t="s">
        <v>354</v>
      </c>
      <c r="D84" s="30" t="s">
        <v>34</v>
      </c>
      <c r="E84" s="17" t="s">
        <v>35</v>
      </c>
      <c r="F84" s="28" t="s">
        <v>22</v>
      </c>
      <c r="G84" s="18" t="s">
        <v>355</v>
      </c>
      <c r="I84" s="29">
        <v>45142</v>
      </c>
      <c r="J84" s="37">
        <f t="shared" ref="J84:J147" si="0">L84/1.11</f>
        <v>4427027.0270270268</v>
      </c>
      <c r="K84" s="37">
        <f t="shared" ref="K84:K147" si="1">J84*11%</f>
        <v>486972.97297297296</v>
      </c>
      <c r="L84" s="33">
        <v>4914000</v>
      </c>
      <c r="N84" s="19" t="s">
        <v>2</v>
      </c>
      <c r="Q84" s="7">
        <f>SUM(K82:K267)</f>
        <v>139704269.18918917</v>
      </c>
    </row>
    <row r="85" spans="1:19" x14ac:dyDescent="0.25">
      <c r="A85" s="13">
        <v>4</v>
      </c>
      <c r="B85" s="14" t="s">
        <v>356</v>
      </c>
      <c r="C85" s="15" t="s">
        <v>357</v>
      </c>
      <c r="D85" s="16" t="s">
        <v>20</v>
      </c>
      <c r="E85" s="20" t="s">
        <v>21</v>
      </c>
      <c r="F85" s="28" t="s">
        <v>22</v>
      </c>
      <c r="G85" s="18" t="s">
        <v>358</v>
      </c>
      <c r="I85" s="29">
        <v>45142</v>
      </c>
      <c r="J85" s="37">
        <f t="shared" si="0"/>
        <v>2348280.1801801799</v>
      </c>
      <c r="K85" s="37">
        <f t="shared" si="1"/>
        <v>258310.81981981979</v>
      </c>
      <c r="L85" s="33">
        <v>2606591</v>
      </c>
      <c r="N85" s="19"/>
    </row>
    <row r="86" spans="1:19" x14ac:dyDescent="0.25">
      <c r="A86" s="13">
        <v>5</v>
      </c>
      <c r="B86" s="14" t="s">
        <v>359</v>
      </c>
      <c r="C86" s="15" t="s">
        <v>360</v>
      </c>
      <c r="D86" s="16" t="s">
        <v>124</v>
      </c>
      <c r="E86" s="17" t="s">
        <v>125</v>
      </c>
      <c r="F86" s="28" t="s">
        <v>39</v>
      </c>
      <c r="G86" s="18" t="s">
        <v>361</v>
      </c>
      <c r="I86" s="29">
        <v>45143</v>
      </c>
      <c r="J86" s="37">
        <f t="shared" si="0"/>
        <v>5414594.5945945941</v>
      </c>
      <c r="K86" s="37">
        <f t="shared" si="1"/>
        <v>595605.40540540533</v>
      </c>
      <c r="L86" s="33">
        <v>6010200</v>
      </c>
      <c r="N86" s="19" t="s">
        <v>26</v>
      </c>
      <c r="Q86" s="7">
        <f>SUM(L82:L120)</f>
        <v>234940003</v>
      </c>
    </row>
    <row r="87" spans="1:19" x14ac:dyDescent="0.25">
      <c r="A87" s="13">
        <v>6</v>
      </c>
      <c r="B87" s="14" t="s">
        <v>362</v>
      </c>
      <c r="C87" s="15" t="s">
        <v>363</v>
      </c>
      <c r="D87" s="16" t="s">
        <v>148</v>
      </c>
      <c r="E87" s="8" t="s">
        <v>149</v>
      </c>
      <c r="F87" s="8" t="s">
        <v>22</v>
      </c>
      <c r="G87" s="18" t="s">
        <v>364</v>
      </c>
      <c r="I87" s="29">
        <v>45145</v>
      </c>
      <c r="J87" s="37">
        <f t="shared" si="0"/>
        <v>315315.31531531527</v>
      </c>
      <c r="K87" s="37">
        <f t="shared" si="1"/>
        <v>34684.684684684682</v>
      </c>
      <c r="L87" s="33">
        <v>350000</v>
      </c>
      <c r="N87" s="19" t="s">
        <v>1</v>
      </c>
      <c r="Q87" s="7">
        <f>SUM(J82:J120)</f>
        <v>211657660.36036029</v>
      </c>
    </row>
    <row r="88" spans="1:19" x14ac:dyDescent="0.25">
      <c r="A88" s="13">
        <v>7</v>
      </c>
      <c r="B88" s="14" t="s">
        <v>365</v>
      </c>
      <c r="C88" s="15" t="s">
        <v>366</v>
      </c>
      <c r="D88" s="21" t="s">
        <v>367</v>
      </c>
      <c r="E88" s="20" t="s">
        <v>368</v>
      </c>
      <c r="F88" s="38" t="s">
        <v>74</v>
      </c>
      <c r="G88" s="18" t="s">
        <v>369</v>
      </c>
      <c r="I88" s="29">
        <v>45146</v>
      </c>
      <c r="J88" s="37">
        <f t="shared" si="0"/>
        <v>2079113.5135135134</v>
      </c>
      <c r="K88" s="37">
        <f t="shared" si="1"/>
        <v>228702.48648648648</v>
      </c>
      <c r="L88" s="33">
        <v>2307816</v>
      </c>
      <c r="N88" s="19" t="s">
        <v>2</v>
      </c>
      <c r="Q88" s="7">
        <f>SUM(K82:K120)</f>
        <v>23282342.639639635</v>
      </c>
    </row>
    <row r="89" spans="1:19" x14ac:dyDescent="0.25">
      <c r="A89" s="13">
        <v>8</v>
      </c>
      <c r="B89" s="14" t="s">
        <v>370</v>
      </c>
      <c r="C89" s="15" t="s">
        <v>371</v>
      </c>
      <c r="D89" s="16" t="s">
        <v>372</v>
      </c>
      <c r="E89" s="17" t="s">
        <v>373</v>
      </c>
      <c r="F89" s="28" t="s">
        <v>29</v>
      </c>
      <c r="G89" s="18" t="s">
        <v>374</v>
      </c>
      <c r="I89" s="29">
        <v>45146</v>
      </c>
      <c r="J89" s="37">
        <f t="shared" si="0"/>
        <v>303567.56756756752</v>
      </c>
      <c r="K89" s="37">
        <f t="shared" si="1"/>
        <v>33392.432432432426</v>
      </c>
      <c r="L89" s="33">
        <v>336960</v>
      </c>
      <c r="N89" s="19"/>
    </row>
    <row r="90" spans="1:19" x14ac:dyDescent="0.25">
      <c r="A90" s="13">
        <v>9</v>
      </c>
      <c r="B90" s="14" t="s">
        <v>375</v>
      </c>
      <c r="C90" s="15" t="s">
        <v>376</v>
      </c>
      <c r="D90" s="16" t="s">
        <v>16</v>
      </c>
      <c r="E90" s="17" t="s">
        <v>17</v>
      </c>
      <c r="F90" s="28" t="s">
        <v>18</v>
      </c>
      <c r="G90" s="18" t="s">
        <v>377</v>
      </c>
      <c r="I90" s="29">
        <v>45147</v>
      </c>
      <c r="J90" s="37">
        <f t="shared" si="0"/>
        <v>1793513.5135135134</v>
      </c>
      <c r="K90" s="37">
        <f t="shared" si="1"/>
        <v>197286.48648648648</v>
      </c>
      <c r="L90" s="33">
        <v>1990800</v>
      </c>
      <c r="N90" s="19" t="s">
        <v>33</v>
      </c>
      <c r="Q90" s="7">
        <f>SUM(L121:L267)</f>
        <v>1174803077</v>
      </c>
    </row>
    <row r="91" spans="1:19" x14ac:dyDescent="0.25">
      <c r="A91" s="13">
        <v>10</v>
      </c>
      <c r="B91" s="14" t="s">
        <v>378</v>
      </c>
      <c r="C91" s="15" t="s">
        <v>379</v>
      </c>
      <c r="D91" s="16" t="s">
        <v>20</v>
      </c>
      <c r="E91" s="20" t="s">
        <v>21</v>
      </c>
      <c r="F91" s="28" t="s">
        <v>22</v>
      </c>
      <c r="G91" s="18" t="s">
        <v>380</v>
      </c>
      <c r="I91" s="29">
        <v>45147</v>
      </c>
      <c r="J91" s="37">
        <f t="shared" si="0"/>
        <v>4965567.5675675673</v>
      </c>
      <c r="K91" s="37">
        <f t="shared" si="1"/>
        <v>546212.43243243243</v>
      </c>
      <c r="L91" s="33">
        <v>5511780</v>
      </c>
      <c r="N91" s="19" t="s">
        <v>1</v>
      </c>
      <c r="Q91" s="7">
        <f>SUM(J121:J267)</f>
        <v>1058381150.4504503</v>
      </c>
      <c r="S91" s="7"/>
    </row>
    <row r="92" spans="1:19" x14ac:dyDescent="0.25">
      <c r="A92" s="13">
        <v>11</v>
      </c>
      <c r="B92" s="14" t="s">
        <v>381</v>
      </c>
      <c r="C92" s="15" t="s">
        <v>382</v>
      </c>
      <c r="D92" s="16" t="s">
        <v>37</v>
      </c>
      <c r="E92" s="17" t="s">
        <v>38</v>
      </c>
      <c r="F92" s="28" t="s">
        <v>39</v>
      </c>
      <c r="G92" s="18" t="s">
        <v>383</v>
      </c>
      <c r="I92" s="29">
        <v>45148</v>
      </c>
      <c r="J92" s="37">
        <f t="shared" si="0"/>
        <v>1157837.8378378376</v>
      </c>
      <c r="K92" s="37">
        <f t="shared" si="1"/>
        <v>127362.16216216215</v>
      </c>
      <c r="L92" s="33">
        <v>1285200</v>
      </c>
      <c r="N92" s="19" t="s">
        <v>2</v>
      </c>
      <c r="Q92" s="7">
        <f>SUM(K121:K267)</f>
        <v>116421926.54954952</v>
      </c>
      <c r="S92" s="7"/>
    </row>
    <row r="93" spans="1:19" x14ac:dyDescent="0.25">
      <c r="A93" s="13">
        <v>12</v>
      </c>
      <c r="B93" s="14" t="s">
        <v>384</v>
      </c>
      <c r="C93" s="15" t="s">
        <v>385</v>
      </c>
      <c r="D93" s="16" t="s">
        <v>124</v>
      </c>
      <c r="E93" s="17" t="s">
        <v>125</v>
      </c>
      <c r="F93" s="28" t="s">
        <v>39</v>
      </c>
      <c r="G93" s="18" t="s">
        <v>386</v>
      </c>
      <c r="I93" s="29">
        <v>45148</v>
      </c>
      <c r="J93" s="37">
        <f t="shared" si="0"/>
        <v>3697297.297297297</v>
      </c>
      <c r="K93" s="37">
        <f t="shared" si="1"/>
        <v>406702.70270270266</v>
      </c>
      <c r="L93" s="33">
        <v>4104000</v>
      </c>
    </row>
    <row r="94" spans="1:19" x14ac:dyDescent="0.25">
      <c r="A94" s="13">
        <v>13</v>
      </c>
      <c r="B94" s="14" t="s">
        <v>387</v>
      </c>
      <c r="C94" s="15" t="s">
        <v>388</v>
      </c>
      <c r="D94" s="16" t="s">
        <v>16</v>
      </c>
      <c r="E94" s="17" t="s">
        <v>17</v>
      </c>
      <c r="F94" s="28" t="s">
        <v>18</v>
      </c>
      <c r="G94" s="18" t="s">
        <v>389</v>
      </c>
      <c r="I94" s="29">
        <v>45148</v>
      </c>
      <c r="J94" s="37">
        <f t="shared" si="0"/>
        <v>18486486.486486483</v>
      </c>
      <c r="K94" s="37">
        <f t="shared" si="1"/>
        <v>2033513.5135135131</v>
      </c>
      <c r="L94" s="33">
        <v>20520000</v>
      </c>
    </row>
    <row r="95" spans="1:19" x14ac:dyDescent="0.25">
      <c r="A95" s="13">
        <v>14</v>
      </c>
      <c r="B95" s="14" t="s">
        <v>390</v>
      </c>
      <c r="C95" s="15" t="s">
        <v>391</v>
      </c>
      <c r="D95" s="16" t="s">
        <v>122</v>
      </c>
      <c r="E95" s="8" t="s">
        <v>123</v>
      </c>
      <c r="F95" s="8" t="s">
        <v>36</v>
      </c>
      <c r="G95" s="18" t="s">
        <v>392</v>
      </c>
      <c r="I95" s="29">
        <v>45148</v>
      </c>
      <c r="J95" s="37">
        <f t="shared" si="0"/>
        <v>17519369.369369369</v>
      </c>
      <c r="K95" s="37">
        <f t="shared" si="1"/>
        <v>1927130.6306306305</v>
      </c>
      <c r="L95" s="33">
        <v>19446500</v>
      </c>
    </row>
    <row r="96" spans="1:19" x14ac:dyDescent="0.25">
      <c r="A96" s="13">
        <v>15</v>
      </c>
      <c r="B96" s="14" t="s">
        <v>393</v>
      </c>
      <c r="C96" s="15" t="s">
        <v>394</v>
      </c>
      <c r="D96" s="16" t="s">
        <v>20</v>
      </c>
      <c r="E96" s="20" t="s">
        <v>21</v>
      </c>
      <c r="F96" s="28" t="s">
        <v>22</v>
      </c>
      <c r="G96" s="18" t="s">
        <v>395</v>
      </c>
      <c r="I96" s="29">
        <v>45148</v>
      </c>
      <c r="J96" s="37">
        <f t="shared" si="0"/>
        <v>1675450.4504504504</v>
      </c>
      <c r="K96" s="37">
        <f t="shared" si="1"/>
        <v>184299.54954954956</v>
      </c>
      <c r="L96" s="33">
        <v>1859750</v>
      </c>
    </row>
    <row r="97" spans="1:12" x14ac:dyDescent="0.25">
      <c r="A97" s="13">
        <v>16</v>
      </c>
      <c r="B97" s="14" t="s">
        <v>396</v>
      </c>
      <c r="C97" s="15" t="s">
        <v>397</v>
      </c>
      <c r="D97" s="21" t="s">
        <v>398</v>
      </c>
      <c r="E97" s="20" t="s">
        <v>399</v>
      </c>
      <c r="F97" s="31" t="s">
        <v>138</v>
      </c>
      <c r="G97" s="18" t="s">
        <v>400</v>
      </c>
      <c r="I97" s="29">
        <v>45148</v>
      </c>
      <c r="J97" s="37">
        <f t="shared" si="0"/>
        <v>3697297.297297297</v>
      </c>
      <c r="K97" s="37">
        <f t="shared" si="1"/>
        <v>406702.70270270266</v>
      </c>
      <c r="L97" s="33">
        <v>4104000</v>
      </c>
    </row>
    <row r="98" spans="1:12" x14ac:dyDescent="0.25">
      <c r="A98" s="13">
        <v>17</v>
      </c>
      <c r="B98" s="14" t="s">
        <v>401</v>
      </c>
      <c r="C98" s="15" t="s">
        <v>402</v>
      </c>
      <c r="D98" s="16" t="s">
        <v>16</v>
      </c>
      <c r="E98" s="17" t="s">
        <v>17</v>
      </c>
      <c r="F98" s="28" t="s">
        <v>18</v>
      </c>
      <c r="G98" s="18" t="s">
        <v>403</v>
      </c>
      <c r="I98" s="29">
        <v>45149</v>
      </c>
      <c r="J98" s="37">
        <f t="shared" si="0"/>
        <v>12766486.486486485</v>
      </c>
      <c r="K98" s="37">
        <f t="shared" si="1"/>
        <v>1404313.5135135134</v>
      </c>
      <c r="L98" s="33">
        <v>14170800</v>
      </c>
    </row>
    <row r="99" spans="1:12" x14ac:dyDescent="0.25">
      <c r="A99" s="13">
        <v>18</v>
      </c>
      <c r="B99" s="14" t="s">
        <v>404</v>
      </c>
      <c r="C99" s="15" t="s">
        <v>405</v>
      </c>
      <c r="D99" s="16" t="s">
        <v>122</v>
      </c>
      <c r="E99" s="8" t="s">
        <v>123</v>
      </c>
      <c r="F99" s="8" t="s">
        <v>36</v>
      </c>
      <c r="G99" s="18" t="s">
        <v>406</v>
      </c>
      <c r="I99" s="29">
        <v>45150</v>
      </c>
      <c r="J99" s="37">
        <f t="shared" si="0"/>
        <v>3581081.0810810807</v>
      </c>
      <c r="K99" s="37">
        <f t="shared" si="1"/>
        <v>393918.91891891888</v>
      </c>
      <c r="L99" s="33">
        <v>3975000</v>
      </c>
    </row>
    <row r="100" spans="1:12" x14ac:dyDescent="0.25">
      <c r="A100" s="13">
        <v>19</v>
      </c>
      <c r="B100" s="14" t="s">
        <v>407</v>
      </c>
      <c r="C100" s="15" t="s">
        <v>408</v>
      </c>
      <c r="D100" s="16" t="s">
        <v>16</v>
      </c>
      <c r="E100" s="17" t="s">
        <v>17</v>
      </c>
      <c r="F100" s="28" t="s">
        <v>18</v>
      </c>
      <c r="G100" s="18" t="s">
        <v>409</v>
      </c>
      <c r="I100" s="29">
        <v>45150</v>
      </c>
      <c r="J100" s="37">
        <f t="shared" si="0"/>
        <v>9208783.7837837823</v>
      </c>
      <c r="K100" s="37">
        <f t="shared" si="1"/>
        <v>1012966.2162162161</v>
      </c>
      <c r="L100" s="33">
        <v>10221750</v>
      </c>
    </row>
    <row r="101" spans="1:12" x14ac:dyDescent="0.25">
      <c r="A101" s="13">
        <v>20</v>
      </c>
      <c r="B101" s="14" t="s">
        <v>410</v>
      </c>
      <c r="C101" s="15" t="s">
        <v>411</v>
      </c>
      <c r="D101" s="16" t="s">
        <v>16</v>
      </c>
      <c r="E101" s="17" t="s">
        <v>17</v>
      </c>
      <c r="F101" s="28" t="s">
        <v>18</v>
      </c>
      <c r="G101" s="18" t="s">
        <v>412</v>
      </c>
      <c r="I101" s="29">
        <v>45154</v>
      </c>
      <c r="J101" s="37">
        <f t="shared" si="0"/>
        <v>7559999.9999999991</v>
      </c>
      <c r="K101" s="37">
        <f t="shared" si="1"/>
        <v>831599.99999999988</v>
      </c>
      <c r="L101" s="33">
        <v>8391600</v>
      </c>
    </row>
    <row r="102" spans="1:12" x14ac:dyDescent="0.25">
      <c r="A102" s="13">
        <v>21</v>
      </c>
      <c r="B102" s="14" t="s">
        <v>413</v>
      </c>
      <c r="C102" s="15" t="s">
        <v>414</v>
      </c>
      <c r="D102" s="16" t="s">
        <v>40</v>
      </c>
      <c r="E102" s="17" t="s">
        <v>41</v>
      </c>
      <c r="F102" s="28" t="s">
        <v>42</v>
      </c>
      <c r="G102" s="18" t="s">
        <v>415</v>
      </c>
      <c r="I102" s="29">
        <v>45154</v>
      </c>
      <c r="J102" s="37">
        <f t="shared" si="0"/>
        <v>1585499.0990990989</v>
      </c>
      <c r="K102" s="37">
        <f t="shared" si="1"/>
        <v>174404.90090090089</v>
      </c>
      <c r="L102" s="33">
        <v>1759904</v>
      </c>
    </row>
    <row r="103" spans="1:12" x14ac:dyDescent="0.25">
      <c r="A103" s="13">
        <v>22</v>
      </c>
      <c r="B103" s="14" t="s">
        <v>416</v>
      </c>
      <c r="C103" s="15" t="s">
        <v>417</v>
      </c>
      <c r="D103" s="21" t="s">
        <v>27</v>
      </c>
      <c r="E103" s="20" t="s">
        <v>28</v>
      </c>
      <c r="F103" s="31" t="s">
        <v>29</v>
      </c>
      <c r="G103" s="18" t="s">
        <v>418</v>
      </c>
      <c r="I103" s="29">
        <v>45154</v>
      </c>
      <c r="J103" s="37">
        <f t="shared" si="0"/>
        <v>2099189.1891891891</v>
      </c>
      <c r="K103" s="37">
        <f t="shared" si="1"/>
        <v>230910.8108108108</v>
      </c>
      <c r="L103" s="33">
        <v>2330100</v>
      </c>
    </row>
    <row r="104" spans="1:12" x14ac:dyDescent="0.25">
      <c r="A104" s="13">
        <v>23</v>
      </c>
      <c r="B104" s="14" t="s">
        <v>419</v>
      </c>
      <c r="C104" s="15" t="s">
        <v>420</v>
      </c>
      <c r="D104" s="16" t="s">
        <v>20</v>
      </c>
      <c r="E104" s="20" t="s">
        <v>21</v>
      </c>
      <c r="F104" s="28" t="s">
        <v>22</v>
      </c>
      <c r="G104" s="18" t="s">
        <v>421</v>
      </c>
      <c r="I104" s="29">
        <v>45156</v>
      </c>
      <c r="J104" s="37">
        <f t="shared" si="0"/>
        <v>7247297.297297297</v>
      </c>
      <c r="K104" s="37">
        <f t="shared" si="1"/>
        <v>797202.70270270272</v>
      </c>
      <c r="L104" s="33">
        <v>8044500</v>
      </c>
    </row>
    <row r="105" spans="1:12" x14ac:dyDescent="0.25">
      <c r="A105" s="13">
        <v>24</v>
      </c>
      <c r="B105" s="14" t="s">
        <v>422</v>
      </c>
      <c r="C105" s="15" t="s">
        <v>423</v>
      </c>
      <c r="D105" s="16" t="s">
        <v>16</v>
      </c>
      <c r="E105" s="17" t="s">
        <v>17</v>
      </c>
      <c r="F105" s="28" t="s">
        <v>18</v>
      </c>
      <c r="G105" s="18" t="s">
        <v>424</v>
      </c>
      <c r="I105" s="29">
        <v>45156</v>
      </c>
      <c r="J105" s="37">
        <f t="shared" si="0"/>
        <v>25956756.756756753</v>
      </c>
      <c r="K105" s="37">
        <f t="shared" si="1"/>
        <v>2855243.2432432426</v>
      </c>
      <c r="L105" s="33">
        <v>28812000</v>
      </c>
    </row>
    <row r="106" spans="1:12" x14ac:dyDescent="0.25">
      <c r="A106" s="13">
        <v>25</v>
      </c>
      <c r="B106" s="14" t="s">
        <v>425</v>
      </c>
      <c r="C106" s="15" t="s">
        <v>426</v>
      </c>
      <c r="D106" s="21" t="s">
        <v>367</v>
      </c>
      <c r="E106" s="20" t="s">
        <v>368</v>
      </c>
      <c r="F106" s="38" t="s">
        <v>74</v>
      </c>
      <c r="G106" s="18" t="s">
        <v>427</v>
      </c>
      <c r="I106" s="29">
        <v>45160</v>
      </c>
      <c r="J106" s="37">
        <f t="shared" si="0"/>
        <v>2594347.7477477477</v>
      </c>
      <c r="K106" s="37">
        <f t="shared" si="1"/>
        <v>285378.25225225225</v>
      </c>
      <c r="L106" s="33">
        <v>2879726</v>
      </c>
    </row>
    <row r="107" spans="1:12" x14ac:dyDescent="0.25">
      <c r="A107" s="13">
        <v>26</v>
      </c>
      <c r="B107" s="14" t="s">
        <v>428</v>
      </c>
      <c r="C107" s="15" t="s">
        <v>429</v>
      </c>
      <c r="D107" s="16" t="s">
        <v>40</v>
      </c>
      <c r="E107" s="17" t="s">
        <v>41</v>
      </c>
      <c r="F107" s="28" t="s">
        <v>42</v>
      </c>
      <c r="G107" s="18" t="s">
        <v>430</v>
      </c>
      <c r="I107" s="29">
        <v>45161</v>
      </c>
      <c r="J107" s="37">
        <f t="shared" si="0"/>
        <v>1317117.1171171169</v>
      </c>
      <c r="K107" s="37">
        <f t="shared" si="1"/>
        <v>144882.88288288287</v>
      </c>
      <c r="L107" s="33">
        <v>1462000</v>
      </c>
    </row>
    <row r="108" spans="1:12" x14ac:dyDescent="0.25">
      <c r="A108" s="13">
        <v>27</v>
      </c>
      <c r="B108" s="14" t="s">
        <v>431</v>
      </c>
      <c r="C108" s="15" t="s">
        <v>432</v>
      </c>
      <c r="D108" s="16" t="s">
        <v>20</v>
      </c>
      <c r="E108" s="20" t="s">
        <v>21</v>
      </c>
      <c r="F108" s="28" t="s">
        <v>22</v>
      </c>
      <c r="G108" s="18" t="s">
        <v>433</v>
      </c>
      <c r="I108" s="29">
        <v>45161</v>
      </c>
      <c r="J108" s="37">
        <f t="shared" si="0"/>
        <v>5285383.7837837832</v>
      </c>
      <c r="K108" s="37">
        <f t="shared" si="1"/>
        <v>581392.21621621621</v>
      </c>
      <c r="L108" s="33">
        <v>5866776</v>
      </c>
    </row>
    <row r="109" spans="1:12" x14ac:dyDescent="0.25">
      <c r="A109" s="13">
        <v>28</v>
      </c>
      <c r="B109" s="14" t="s">
        <v>434</v>
      </c>
      <c r="C109" s="15" t="s">
        <v>435</v>
      </c>
      <c r="D109" s="16" t="s">
        <v>16</v>
      </c>
      <c r="E109" s="17" t="s">
        <v>17</v>
      </c>
      <c r="F109" s="28" t="s">
        <v>18</v>
      </c>
      <c r="G109" s="18" t="s">
        <v>436</v>
      </c>
      <c r="I109" s="29">
        <v>45166</v>
      </c>
      <c r="J109" s="37">
        <f t="shared" si="0"/>
        <v>10512612.612612613</v>
      </c>
      <c r="K109" s="37">
        <f t="shared" si="1"/>
        <v>1156387.3873873875</v>
      </c>
      <c r="L109" s="33">
        <v>11669000</v>
      </c>
    </row>
    <row r="110" spans="1:12" x14ac:dyDescent="0.25">
      <c r="A110" s="13">
        <v>29</v>
      </c>
      <c r="B110" s="14" t="s">
        <v>437</v>
      </c>
      <c r="C110" s="15" t="s">
        <v>438</v>
      </c>
      <c r="D110" s="21" t="s">
        <v>27</v>
      </c>
      <c r="E110" s="20" t="s">
        <v>28</v>
      </c>
      <c r="F110" s="31" t="s">
        <v>29</v>
      </c>
      <c r="G110" s="18" t="s">
        <v>439</v>
      </c>
      <c r="I110" s="29">
        <v>45162</v>
      </c>
      <c r="J110" s="37">
        <f t="shared" si="0"/>
        <v>3245351.351351351</v>
      </c>
      <c r="K110" s="37">
        <f t="shared" si="1"/>
        <v>356988.64864864864</v>
      </c>
      <c r="L110" s="33">
        <v>3602340</v>
      </c>
    </row>
    <row r="111" spans="1:12" x14ac:dyDescent="0.25">
      <c r="A111" s="13">
        <v>30</v>
      </c>
      <c r="B111" s="14" t="s">
        <v>440</v>
      </c>
      <c r="C111" s="15" t="s">
        <v>441</v>
      </c>
      <c r="D111" s="16" t="s">
        <v>20</v>
      </c>
      <c r="E111" s="20" t="s">
        <v>21</v>
      </c>
      <c r="F111" s="28" t="s">
        <v>22</v>
      </c>
      <c r="G111" s="18" t="s">
        <v>442</v>
      </c>
      <c r="I111" s="29">
        <v>45166</v>
      </c>
      <c r="J111" s="37">
        <f t="shared" si="0"/>
        <v>5421913.5135135129</v>
      </c>
      <c r="K111" s="37">
        <f t="shared" si="1"/>
        <v>596410.48648648639</v>
      </c>
      <c r="L111" s="33">
        <v>6018324</v>
      </c>
    </row>
    <row r="112" spans="1:12" x14ac:dyDescent="0.25">
      <c r="A112" s="13">
        <v>31</v>
      </c>
      <c r="B112" s="14" t="s">
        <v>443</v>
      </c>
      <c r="C112" s="15" t="s">
        <v>444</v>
      </c>
      <c r="D112" s="16" t="s">
        <v>23</v>
      </c>
      <c r="E112" s="8" t="s">
        <v>24</v>
      </c>
      <c r="F112" s="8" t="s">
        <v>25</v>
      </c>
      <c r="G112" s="18" t="s">
        <v>445</v>
      </c>
      <c r="I112" s="29">
        <v>45167</v>
      </c>
      <c r="J112" s="37">
        <f t="shared" si="0"/>
        <v>1522819.8198198196</v>
      </c>
      <c r="K112" s="37">
        <f t="shared" si="1"/>
        <v>167510.18018018015</v>
      </c>
      <c r="L112" s="33">
        <v>1690330</v>
      </c>
    </row>
    <row r="113" spans="1:12" x14ac:dyDescent="0.25">
      <c r="A113" s="13">
        <v>32</v>
      </c>
      <c r="B113" s="14" t="s">
        <v>446</v>
      </c>
      <c r="C113" s="15" t="s">
        <v>447</v>
      </c>
      <c r="D113" s="16" t="s">
        <v>40</v>
      </c>
      <c r="E113" s="17" t="s">
        <v>41</v>
      </c>
      <c r="F113" s="28" t="s">
        <v>42</v>
      </c>
      <c r="G113" s="18" t="s">
        <v>448</v>
      </c>
      <c r="I113" s="29">
        <v>45169</v>
      </c>
      <c r="J113" s="37">
        <f t="shared" si="0"/>
        <v>2287135.1351351351</v>
      </c>
      <c r="K113" s="37">
        <f t="shared" si="1"/>
        <v>251584.86486486488</v>
      </c>
      <c r="L113" s="33">
        <v>2538720</v>
      </c>
    </row>
    <row r="114" spans="1:12" x14ac:dyDescent="0.25">
      <c r="A114" s="13">
        <v>33</v>
      </c>
      <c r="B114" s="14" t="s">
        <v>449</v>
      </c>
      <c r="C114" s="15" t="s">
        <v>450</v>
      </c>
      <c r="D114" s="16" t="s">
        <v>20</v>
      </c>
      <c r="E114" s="20" t="s">
        <v>21</v>
      </c>
      <c r="F114" s="28" t="s">
        <v>22</v>
      </c>
      <c r="G114" s="18" t="s">
        <v>451</v>
      </c>
      <c r="I114" s="29">
        <v>45169</v>
      </c>
      <c r="J114" s="37">
        <f t="shared" si="0"/>
        <v>17146637.837837838</v>
      </c>
      <c r="K114" s="37">
        <f t="shared" si="1"/>
        <v>1886130.1621621621</v>
      </c>
      <c r="L114" s="33">
        <v>19032768</v>
      </c>
    </row>
    <row r="115" spans="1:12" x14ac:dyDescent="0.25">
      <c r="A115" s="13">
        <v>34</v>
      </c>
      <c r="B115" s="14" t="s">
        <v>452</v>
      </c>
      <c r="C115" s="15" t="s">
        <v>453</v>
      </c>
      <c r="D115" s="16" t="s">
        <v>122</v>
      </c>
      <c r="E115" s="8" t="s">
        <v>123</v>
      </c>
      <c r="F115" s="8" t="s">
        <v>36</v>
      </c>
      <c r="G115" s="18" t="s">
        <v>454</v>
      </c>
      <c r="I115" s="29">
        <v>45169</v>
      </c>
      <c r="J115" s="37">
        <f t="shared" si="0"/>
        <v>9118918.9189189188</v>
      </c>
      <c r="K115" s="37">
        <f t="shared" si="1"/>
        <v>1003081.0810810811</v>
      </c>
      <c r="L115" s="33">
        <v>10122000</v>
      </c>
    </row>
    <row r="116" spans="1:12" x14ac:dyDescent="0.25">
      <c r="A116" s="13">
        <v>35</v>
      </c>
      <c r="B116" s="14" t="s">
        <v>455</v>
      </c>
      <c r="C116" s="15" t="s">
        <v>456</v>
      </c>
      <c r="D116" s="16" t="s">
        <v>20</v>
      </c>
      <c r="E116" s="20" t="s">
        <v>21</v>
      </c>
      <c r="F116" s="28" t="s">
        <v>22</v>
      </c>
      <c r="G116" s="18" t="s">
        <v>457</v>
      </c>
      <c r="I116" s="29">
        <v>45169</v>
      </c>
      <c r="J116" s="37">
        <f t="shared" si="0"/>
        <v>5352713.5135135129</v>
      </c>
      <c r="K116" s="37">
        <f t="shared" si="1"/>
        <v>588798.48648648639</v>
      </c>
      <c r="L116" s="33">
        <v>5941512</v>
      </c>
    </row>
    <row r="117" spans="1:12" x14ac:dyDescent="0.25">
      <c r="A117" s="13">
        <v>36</v>
      </c>
      <c r="B117" s="14" t="s">
        <v>458</v>
      </c>
      <c r="C117" s="15" t="s">
        <v>459</v>
      </c>
      <c r="D117" s="16" t="s">
        <v>30</v>
      </c>
      <c r="E117" s="17" t="s">
        <v>31</v>
      </c>
      <c r="F117" s="28" t="s">
        <v>32</v>
      </c>
      <c r="G117" s="18" t="s">
        <v>460</v>
      </c>
      <c r="I117" s="29">
        <v>45169</v>
      </c>
      <c r="J117" s="37">
        <f t="shared" si="0"/>
        <v>1413243.2432432431</v>
      </c>
      <c r="K117" s="37">
        <f t="shared" si="1"/>
        <v>155456.75675675675</v>
      </c>
      <c r="L117" s="33">
        <v>1568700</v>
      </c>
    </row>
    <row r="118" spans="1:12" x14ac:dyDescent="0.25">
      <c r="A118" s="13">
        <v>37</v>
      </c>
      <c r="B118" s="14" t="s">
        <v>461</v>
      </c>
      <c r="C118" s="15" t="s">
        <v>462</v>
      </c>
      <c r="D118" s="16" t="s">
        <v>347</v>
      </c>
      <c r="E118" s="17" t="s">
        <v>348</v>
      </c>
      <c r="F118" s="28" t="s">
        <v>22</v>
      </c>
      <c r="G118" s="18" t="s">
        <v>463</v>
      </c>
      <c r="I118" s="29">
        <v>45169</v>
      </c>
      <c r="J118" s="37">
        <f t="shared" si="0"/>
        <v>709459.45945945941</v>
      </c>
      <c r="K118" s="37">
        <f t="shared" si="1"/>
        <v>78040.540540540533</v>
      </c>
      <c r="L118" s="33">
        <v>787500</v>
      </c>
    </row>
    <row r="119" spans="1:12" x14ac:dyDescent="0.25">
      <c r="A119" s="13">
        <v>38</v>
      </c>
      <c r="B119" s="14" t="s">
        <v>464</v>
      </c>
      <c r="C119" s="15" t="s">
        <v>465</v>
      </c>
      <c r="D119" s="16" t="s">
        <v>148</v>
      </c>
      <c r="E119" s="8" t="s">
        <v>149</v>
      </c>
      <c r="F119" s="8" t="s">
        <v>22</v>
      </c>
      <c r="G119" s="18" t="s">
        <v>466</v>
      </c>
      <c r="I119" s="29">
        <v>45169</v>
      </c>
      <c r="J119" s="37">
        <f t="shared" si="0"/>
        <v>267567.56756756752</v>
      </c>
      <c r="K119" s="37">
        <f t="shared" si="1"/>
        <v>29432.432432432426</v>
      </c>
      <c r="L119" s="33">
        <v>297000</v>
      </c>
    </row>
    <row r="120" spans="1:12" x14ac:dyDescent="0.25">
      <c r="A120" s="13">
        <v>39</v>
      </c>
      <c r="B120" s="14" t="s">
        <v>467</v>
      </c>
      <c r="C120" s="15" t="s">
        <v>468</v>
      </c>
      <c r="D120" s="30" t="s">
        <v>34</v>
      </c>
      <c r="E120" s="17" t="s">
        <v>35</v>
      </c>
      <c r="F120" s="28" t="s">
        <v>22</v>
      </c>
      <c r="G120" s="18" t="s">
        <v>469</v>
      </c>
      <c r="I120" s="29">
        <v>45169</v>
      </c>
      <c r="J120" s="37">
        <f t="shared" si="0"/>
        <v>2844194.5945945946</v>
      </c>
      <c r="K120" s="37">
        <f t="shared" si="1"/>
        <v>312861.40540540538</v>
      </c>
      <c r="L120" s="33">
        <v>3157056</v>
      </c>
    </row>
    <row r="121" spans="1:12" x14ac:dyDescent="0.25">
      <c r="A121" s="13">
        <v>40</v>
      </c>
      <c r="B121" s="14" t="s">
        <v>470</v>
      </c>
      <c r="C121" s="15" t="s">
        <v>471</v>
      </c>
      <c r="D121" s="16"/>
      <c r="E121" s="17" t="s">
        <v>49</v>
      </c>
      <c r="F121" s="28" t="s">
        <v>36</v>
      </c>
      <c r="G121" s="8"/>
      <c r="I121" s="29">
        <v>45141</v>
      </c>
      <c r="J121" s="37">
        <f t="shared" si="0"/>
        <v>14775324.324324323</v>
      </c>
      <c r="K121" s="37">
        <f t="shared" si="1"/>
        <v>1625285.6756756755</v>
      </c>
      <c r="L121" s="33">
        <f>6335550+4900176+5164884</f>
        <v>16400610</v>
      </c>
    </row>
    <row r="122" spans="1:12" x14ac:dyDescent="0.25">
      <c r="A122" s="13">
        <v>41</v>
      </c>
      <c r="B122" s="14" t="s">
        <v>472</v>
      </c>
      <c r="C122" s="15" t="s">
        <v>473</v>
      </c>
      <c r="D122" s="16"/>
      <c r="E122" s="8" t="s">
        <v>474</v>
      </c>
      <c r="F122" s="8" t="s">
        <v>475</v>
      </c>
      <c r="G122" s="8"/>
      <c r="I122" s="29">
        <v>45141</v>
      </c>
      <c r="J122" s="37">
        <f t="shared" si="0"/>
        <v>3822081.0810810807</v>
      </c>
      <c r="K122" s="37">
        <f t="shared" si="1"/>
        <v>420428.91891891888</v>
      </c>
      <c r="L122" s="33">
        <v>4242510</v>
      </c>
    </row>
    <row r="123" spans="1:12" x14ac:dyDescent="0.25">
      <c r="A123" s="13">
        <v>42</v>
      </c>
      <c r="B123" s="14" t="s">
        <v>476</v>
      </c>
      <c r="C123" s="15" t="s">
        <v>477</v>
      </c>
      <c r="D123" s="16"/>
      <c r="E123" s="17" t="s">
        <v>47</v>
      </c>
      <c r="F123" s="28" t="s">
        <v>36</v>
      </c>
      <c r="G123" s="8"/>
      <c r="I123" s="29">
        <v>45141</v>
      </c>
      <c r="J123" s="37">
        <f t="shared" si="0"/>
        <v>18966857.657657657</v>
      </c>
      <c r="K123" s="37">
        <f t="shared" si="1"/>
        <v>2086354.3423423423</v>
      </c>
      <c r="L123" s="33">
        <f>3279096+9769572+8004544</f>
        <v>21053212</v>
      </c>
    </row>
    <row r="124" spans="1:12" x14ac:dyDescent="0.25">
      <c r="A124" s="13">
        <v>43</v>
      </c>
      <c r="B124" s="14" t="s">
        <v>478</v>
      </c>
      <c r="C124" s="15" t="s">
        <v>479</v>
      </c>
      <c r="D124" s="16"/>
      <c r="E124" s="17" t="s">
        <v>46</v>
      </c>
      <c r="F124" s="28" t="s">
        <v>36</v>
      </c>
      <c r="G124" s="8"/>
      <c r="I124" s="29">
        <v>45143</v>
      </c>
      <c r="J124" s="37">
        <f t="shared" si="0"/>
        <v>56127488.28828828</v>
      </c>
      <c r="K124" s="37">
        <f t="shared" si="1"/>
        <v>6174023.7117117113</v>
      </c>
      <c r="L124" s="33">
        <f>13186152+29090000+20025360</f>
        <v>62301512</v>
      </c>
    </row>
    <row r="125" spans="1:12" x14ac:dyDescent="0.25">
      <c r="A125" s="22">
        <v>44</v>
      </c>
      <c r="B125" s="14" t="s">
        <v>480</v>
      </c>
      <c r="C125" s="15" t="s">
        <v>481</v>
      </c>
      <c r="D125" s="16"/>
      <c r="E125" s="17" t="s">
        <v>121</v>
      </c>
      <c r="F125" s="28" t="s">
        <v>36</v>
      </c>
      <c r="G125" s="34"/>
      <c r="I125" s="29">
        <v>45143</v>
      </c>
      <c r="J125" s="37">
        <f t="shared" si="0"/>
        <v>4226010.8108108109</v>
      </c>
      <c r="K125" s="37">
        <f t="shared" si="1"/>
        <v>464861.18918918917</v>
      </c>
      <c r="L125" s="33">
        <v>4690872</v>
      </c>
    </row>
    <row r="126" spans="1:12" x14ac:dyDescent="0.25">
      <c r="A126" s="22">
        <v>45</v>
      </c>
      <c r="B126" s="14" t="s">
        <v>482</v>
      </c>
      <c r="C126" s="15" t="s">
        <v>483</v>
      </c>
      <c r="D126" s="16"/>
      <c r="E126" s="17" t="s">
        <v>90</v>
      </c>
      <c r="F126" s="28" t="s">
        <v>91</v>
      </c>
      <c r="G126" s="34"/>
      <c r="I126" s="29">
        <v>45140</v>
      </c>
      <c r="J126" s="37">
        <f t="shared" si="0"/>
        <v>6134432.4324324317</v>
      </c>
      <c r="K126" s="37">
        <f t="shared" si="1"/>
        <v>674787.56756756746</v>
      </c>
      <c r="L126" s="33">
        <f>1580040+1723680+3505500</f>
        <v>6809220</v>
      </c>
    </row>
    <row r="127" spans="1:12" x14ac:dyDescent="0.25">
      <c r="A127" s="22">
        <v>46</v>
      </c>
      <c r="B127" s="14" t="s">
        <v>484</v>
      </c>
      <c r="C127" s="15" t="s">
        <v>485</v>
      </c>
      <c r="D127" s="16"/>
      <c r="E127" s="17" t="s">
        <v>70</v>
      </c>
      <c r="F127" s="28" t="s">
        <v>44</v>
      </c>
      <c r="G127" s="34"/>
      <c r="I127" s="29">
        <v>45140</v>
      </c>
      <c r="J127" s="37">
        <f t="shared" si="0"/>
        <v>1954945.9459459458</v>
      </c>
      <c r="K127" s="37">
        <f t="shared" si="1"/>
        <v>215044.05405405405</v>
      </c>
      <c r="L127" s="33">
        <f>1467180+35910+666900</f>
        <v>2169990</v>
      </c>
    </row>
    <row r="128" spans="1:12" x14ac:dyDescent="0.25">
      <c r="A128" s="22">
        <v>47</v>
      </c>
      <c r="B128" s="14" t="s">
        <v>486</v>
      </c>
      <c r="C128" s="15" t="s">
        <v>487</v>
      </c>
      <c r="D128" s="16"/>
      <c r="E128" s="17" t="s">
        <v>94</v>
      </c>
      <c r="F128" s="28" t="s">
        <v>86</v>
      </c>
      <c r="G128" s="34"/>
      <c r="I128" s="29">
        <v>45140</v>
      </c>
      <c r="J128" s="37">
        <f t="shared" si="0"/>
        <v>192567.56756756754</v>
      </c>
      <c r="K128" s="37">
        <f t="shared" si="1"/>
        <v>21182.43243243243</v>
      </c>
      <c r="L128" s="33">
        <v>213750</v>
      </c>
    </row>
    <row r="129" spans="1:12" x14ac:dyDescent="0.25">
      <c r="A129" s="22">
        <v>48</v>
      </c>
      <c r="B129" s="14" t="s">
        <v>488</v>
      </c>
      <c r="C129" s="15" t="s">
        <v>489</v>
      </c>
      <c r="D129" s="16"/>
      <c r="E129" s="17" t="s">
        <v>51</v>
      </c>
      <c r="F129" s="28" t="s">
        <v>57</v>
      </c>
      <c r="G129" s="34"/>
      <c r="I129" s="29">
        <v>45142</v>
      </c>
      <c r="J129" s="37">
        <f t="shared" si="0"/>
        <v>8612854.0540540535</v>
      </c>
      <c r="K129" s="37">
        <f t="shared" si="1"/>
        <v>947413.94594594592</v>
      </c>
      <c r="L129" s="33">
        <f>1280448+8279820</f>
        <v>9560268</v>
      </c>
    </row>
    <row r="130" spans="1:12" x14ac:dyDescent="0.25">
      <c r="A130" s="22">
        <v>49</v>
      </c>
      <c r="B130" s="14" t="s">
        <v>490</v>
      </c>
      <c r="C130" s="15" t="s">
        <v>491</v>
      </c>
      <c r="D130" s="16"/>
      <c r="E130" s="17" t="s">
        <v>78</v>
      </c>
      <c r="F130" s="28" t="s">
        <v>59</v>
      </c>
      <c r="G130" s="34"/>
      <c r="I130" s="29">
        <v>45142</v>
      </c>
      <c r="J130" s="37">
        <f t="shared" si="0"/>
        <v>3924218.9189189184</v>
      </c>
      <c r="K130" s="37">
        <f t="shared" si="1"/>
        <v>431664.08108108101</v>
      </c>
      <c r="L130" s="33">
        <f>1487187+1403568+1465128</f>
        <v>4355883</v>
      </c>
    </row>
    <row r="131" spans="1:12" x14ac:dyDescent="0.25">
      <c r="A131" s="22">
        <v>50</v>
      </c>
      <c r="B131" s="14" t="s">
        <v>492</v>
      </c>
      <c r="C131" s="15" t="s">
        <v>493</v>
      </c>
      <c r="D131" s="16"/>
      <c r="E131" s="17" t="s">
        <v>51</v>
      </c>
      <c r="F131" s="28" t="s">
        <v>52</v>
      </c>
      <c r="G131" s="34"/>
      <c r="I131" s="29">
        <v>45141</v>
      </c>
      <c r="J131" s="37">
        <f t="shared" si="0"/>
        <v>5962707.2072072066</v>
      </c>
      <c r="K131" s="37">
        <f t="shared" si="1"/>
        <v>655897.79279279278</v>
      </c>
      <c r="L131" s="33">
        <f>4040388+897750+1680467</f>
        <v>6618605</v>
      </c>
    </row>
    <row r="132" spans="1:12" x14ac:dyDescent="0.25">
      <c r="A132" s="22">
        <v>51</v>
      </c>
      <c r="B132" s="14" t="s">
        <v>494</v>
      </c>
      <c r="C132" s="15" t="s">
        <v>495</v>
      </c>
      <c r="D132" s="16"/>
      <c r="E132" s="17" t="s">
        <v>88</v>
      </c>
      <c r="F132" s="28" t="s">
        <v>89</v>
      </c>
      <c r="G132" s="34"/>
      <c r="I132" s="29">
        <v>45142</v>
      </c>
      <c r="J132" s="37">
        <f t="shared" si="0"/>
        <v>11142499.099099098</v>
      </c>
      <c r="K132" s="37">
        <f t="shared" si="1"/>
        <v>1225674.9009009008</v>
      </c>
      <c r="L132" s="33">
        <f>4447454+3652560+4268160</f>
        <v>12368174</v>
      </c>
    </row>
    <row r="133" spans="1:12" x14ac:dyDescent="0.25">
      <c r="A133" s="22">
        <v>52</v>
      </c>
      <c r="B133" s="14" t="s">
        <v>496</v>
      </c>
      <c r="C133" s="15" t="s">
        <v>497</v>
      </c>
      <c r="D133" s="16"/>
      <c r="E133" s="17" t="s">
        <v>498</v>
      </c>
      <c r="F133" s="28" t="s">
        <v>499</v>
      </c>
      <c r="G133" s="34"/>
      <c r="I133" s="29">
        <v>45141</v>
      </c>
      <c r="J133" s="37">
        <f t="shared" si="0"/>
        <v>1869472.9729729728</v>
      </c>
      <c r="K133" s="37">
        <f t="shared" si="1"/>
        <v>205642.02702702701</v>
      </c>
      <c r="L133" s="33">
        <v>2075115</v>
      </c>
    </row>
    <row r="134" spans="1:12" x14ac:dyDescent="0.25">
      <c r="A134" s="22">
        <v>53</v>
      </c>
      <c r="B134" s="14" t="s">
        <v>500</v>
      </c>
      <c r="C134" s="15" t="s">
        <v>501</v>
      </c>
      <c r="D134" s="16"/>
      <c r="E134" s="8" t="s">
        <v>502</v>
      </c>
      <c r="F134" s="8" t="s">
        <v>104</v>
      </c>
      <c r="G134" s="34"/>
      <c r="I134" s="32">
        <v>45142</v>
      </c>
      <c r="J134" s="37">
        <f t="shared" si="0"/>
        <v>3914764.8648648644</v>
      </c>
      <c r="K134" s="37">
        <f t="shared" si="1"/>
        <v>430624.13513513509</v>
      </c>
      <c r="L134" s="33">
        <f>2668797+864000+812592</f>
        <v>4345389</v>
      </c>
    </row>
    <row r="135" spans="1:12" x14ac:dyDescent="0.25">
      <c r="A135" s="22">
        <v>54</v>
      </c>
      <c r="B135" s="14" t="s">
        <v>503</v>
      </c>
      <c r="C135" s="15" t="s">
        <v>504</v>
      </c>
      <c r="D135" s="16"/>
      <c r="E135" s="17" t="s">
        <v>79</v>
      </c>
      <c r="F135" s="28" t="s">
        <v>80</v>
      </c>
      <c r="G135" s="34"/>
      <c r="I135" s="29">
        <v>45142</v>
      </c>
      <c r="J135" s="37">
        <f t="shared" si="0"/>
        <v>10226678.378378378</v>
      </c>
      <c r="K135" s="37">
        <f t="shared" si="1"/>
        <v>1124934.6216216215</v>
      </c>
      <c r="L135" s="33">
        <f>1465128+5010933+4875552</f>
        <v>11351613</v>
      </c>
    </row>
    <row r="136" spans="1:12" x14ac:dyDescent="0.25">
      <c r="A136" s="22">
        <v>55</v>
      </c>
      <c r="B136" s="14" t="s">
        <v>505</v>
      </c>
      <c r="C136" s="15" t="s">
        <v>506</v>
      </c>
      <c r="D136" s="16"/>
      <c r="E136" s="17" t="s">
        <v>157</v>
      </c>
      <c r="F136" s="28" t="s">
        <v>55</v>
      </c>
      <c r="G136" s="34"/>
      <c r="I136" s="29">
        <v>45143</v>
      </c>
      <c r="J136" s="37">
        <f>L136/1.11</f>
        <v>5291756.7567567565</v>
      </c>
      <c r="K136" s="37">
        <f>J136*11%</f>
        <v>582093.2432432432</v>
      </c>
      <c r="L136" s="33">
        <f>1539000+3544830+790020</f>
        <v>5873850</v>
      </c>
    </row>
    <row r="137" spans="1:12" x14ac:dyDescent="0.25">
      <c r="A137" s="22">
        <v>56</v>
      </c>
      <c r="B137" s="14" t="s">
        <v>507</v>
      </c>
      <c r="C137" s="15" t="s">
        <v>508</v>
      </c>
      <c r="D137" s="16"/>
      <c r="E137" s="23" t="s">
        <v>98</v>
      </c>
      <c r="F137" s="28" t="s">
        <v>92</v>
      </c>
      <c r="G137" s="34"/>
      <c r="I137" s="29">
        <v>45141</v>
      </c>
      <c r="J137" s="37">
        <f t="shared" si="0"/>
        <v>3913393.6936936933</v>
      </c>
      <c r="K137" s="37">
        <f t="shared" si="1"/>
        <v>430473.30630630627</v>
      </c>
      <c r="L137" s="33">
        <f>897750+1261980+2184137</f>
        <v>4343867</v>
      </c>
    </row>
    <row r="138" spans="1:12" x14ac:dyDescent="0.25">
      <c r="A138" s="22">
        <v>57</v>
      </c>
      <c r="B138" s="14" t="s">
        <v>509</v>
      </c>
      <c r="C138" s="15" t="s">
        <v>510</v>
      </c>
      <c r="D138" s="16"/>
      <c r="E138" s="17" t="s">
        <v>511</v>
      </c>
      <c r="F138" s="28" t="s">
        <v>499</v>
      </c>
      <c r="G138" s="34"/>
      <c r="I138" s="29">
        <v>45143</v>
      </c>
      <c r="J138" s="37">
        <f t="shared" si="0"/>
        <v>546081.08108108107</v>
      </c>
      <c r="K138" s="37">
        <f t="shared" si="1"/>
        <v>60068.91891891892</v>
      </c>
      <c r="L138" s="33">
        <v>606150</v>
      </c>
    </row>
    <row r="139" spans="1:12" x14ac:dyDescent="0.25">
      <c r="A139" s="22">
        <v>58</v>
      </c>
      <c r="B139" s="14" t="s">
        <v>512</v>
      </c>
      <c r="C139" s="15" t="s">
        <v>513</v>
      </c>
      <c r="D139" s="16"/>
      <c r="E139" s="17" t="s">
        <v>82</v>
      </c>
      <c r="F139" s="28" t="s">
        <v>83</v>
      </c>
      <c r="G139" s="34"/>
      <c r="I139" s="29">
        <v>45142</v>
      </c>
      <c r="J139" s="37">
        <f t="shared" si="0"/>
        <v>6782229.7297297288</v>
      </c>
      <c r="K139" s="37">
        <f t="shared" si="1"/>
        <v>746045.27027027018</v>
      </c>
      <c r="L139" s="33">
        <f>1513350+3490965+2523960</f>
        <v>7528275</v>
      </c>
    </row>
    <row r="140" spans="1:12" x14ac:dyDescent="0.25">
      <c r="A140" s="22">
        <v>59</v>
      </c>
      <c r="B140" s="14" t="s">
        <v>514</v>
      </c>
      <c r="C140" s="15" t="s">
        <v>515</v>
      </c>
      <c r="D140" s="16"/>
      <c r="E140" s="17" t="s">
        <v>516</v>
      </c>
      <c r="F140" s="28" t="s">
        <v>499</v>
      </c>
      <c r="G140" s="34"/>
      <c r="I140" s="29">
        <v>45143</v>
      </c>
      <c r="J140" s="37">
        <f t="shared" si="0"/>
        <v>1988527.0270270268</v>
      </c>
      <c r="K140" s="37">
        <f t="shared" si="1"/>
        <v>218737.97297297293</v>
      </c>
      <c r="L140" s="33">
        <v>2207265</v>
      </c>
    </row>
    <row r="141" spans="1:12" x14ac:dyDescent="0.25">
      <c r="A141" s="22">
        <v>60</v>
      </c>
      <c r="B141" s="14" t="s">
        <v>517</v>
      </c>
      <c r="C141" s="15" t="s">
        <v>518</v>
      </c>
      <c r="D141" s="16"/>
      <c r="E141" s="17" t="s">
        <v>127</v>
      </c>
      <c r="F141" s="28" t="s">
        <v>73</v>
      </c>
      <c r="G141" s="34"/>
      <c r="I141" s="29">
        <v>45145</v>
      </c>
      <c r="J141" s="37">
        <f t="shared" si="0"/>
        <v>10540070.270270269</v>
      </c>
      <c r="K141" s="37">
        <f t="shared" si="1"/>
        <v>1159407.7297297297</v>
      </c>
      <c r="L141" s="33">
        <f>1671354+3342708+6685416</f>
        <v>11699478</v>
      </c>
    </row>
    <row r="142" spans="1:12" x14ac:dyDescent="0.25">
      <c r="A142" s="22">
        <v>61</v>
      </c>
      <c r="B142" s="14" t="s">
        <v>519</v>
      </c>
      <c r="C142" s="15" t="s">
        <v>520</v>
      </c>
      <c r="D142" s="16"/>
      <c r="E142" s="17" t="s">
        <v>521</v>
      </c>
      <c r="F142" s="28" t="s">
        <v>104</v>
      </c>
      <c r="G142" s="34"/>
      <c r="I142" s="29">
        <v>45145</v>
      </c>
      <c r="J142" s="37">
        <f t="shared" si="0"/>
        <v>3253621.6216216213</v>
      </c>
      <c r="K142" s="37">
        <f t="shared" si="1"/>
        <v>357898.37837837834</v>
      </c>
      <c r="L142" s="33">
        <f>430920+1590300+1590300</f>
        <v>3611520</v>
      </c>
    </row>
    <row r="143" spans="1:12" x14ac:dyDescent="0.25">
      <c r="A143" s="22">
        <v>62</v>
      </c>
      <c r="B143" s="14" t="s">
        <v>522</v>
      </c>
      <c r="C143" s="15" t="s">
        <v>523</v>
      </c>
      <c r="D143" s="16"/>
      <c r="E143" s="17" t="s">
        <v>95</v>
      </c>
      <c r="F143" s="28" t="s">
        <v>96</v>
      </c>
      <c r="G143" s="34"/>
      <c r="I143" s="29">
        <v>45146</v>
      </c>
      <c r="J143" s="37">
        <f t="shared" si="0"/>
        <v>2630630.6306306305</v>
      </c>
      <c r="K143" s="37">
        <f t="shared" si="1"/>
        <v>289369.36936936935</v>
      </c>
      <c r="L143" s="33">
        <v>2920000</v>
      </c>
    </row>
    <row r="144" spans="1:12" x14ac:dyDescent="0.25">
      <c r="A144" s="22">
        <v>63</v>
      </c>
      <c r="B144" s="14" t="s">
        <v>524</v>
      </c>
      <c r="C144" s="15" t="s">
        <v>525</v>
      </c>
      <c r="D144" s="16"/>
      <c r="E144" s="17" t="s">
        <v>81</v>
      </c>
      <c r="F144" s="28" t="s">
        <v>55</v>
      </c>
      <c r="G144" s="34"/>
      <c r="I144" s="29">
        <v>45143</v>
      </c>
      <c r="J144" s="37">
        <f t="shared" si="0"/>
        <v>11423724.324324323</v>
      </c>
      <c r="K144" s="37">
        <f t="shared" si="1"/>
        <v>1256609.6756756755</v>
      </c>
      <c r="L144" s="33">
        <f>2363904+4407696+5908734</f>
        <v>12680334</v>
      </c>
    </row>
    <row r="145" spans="1:12" x14ac:dyDescent="0.25">
      <c r="A145" s="22">
        <v>64</v>
      </c>
      <c r="B145" s="14" t="s">
        <v>526</v>
      </c>
      <c r="C145" s="15" t="s">
        <v>527</v>
      </c>
      <c r="D145" s="16"/>
      <c r="E145" s="17" t="s">
        <v>100</v>
      </c>
      <c r="F145" s="28" t="s">
        <v>101</v>
      </c>
      <c r="G145" s="34"/>
      <c r="I145" s="29">
        <v>45146</v>
      </c>
      <c r="J145" s="37">
        <f t="shared" si="0"/>
        <v>14296339.639639638</v>
      </c>
      <c r="K145" s="37">
        <f t="shared" si="1"/>
        <v>1572597.3603603602</v>
      </c>
      <c r="L145" s="33">
        <f>3719455+4023562+8125920</f>
        <v>15868937</v>
      </c>
    </row>
    <row r="146" spans="1:12" x14ac:dyDescent="0.25">
      <c r="A146" s="22">
        <v>65</v>
      </c>
      <c r="B146" s="14" t="s">
        <v>528</v>
      </c>
      <c r="C146" s="15" t="s">
        <v>529</v>
      </c>
      <c r="D146" s="16"/>
      <c r="E146" s="17" t="s">
        <v>160</v>
      </c>
      <c r="F146" s="28" t="s">
        <v>54</v>
      </c>
      <c r="G146" s="34"/>
      <c r="I146" s="29">
        <v>45146</v>
      </c>
      <c r="J146" s="37">
        <f t="shared" si="0"/>
        <v>7057524.3243243238</v>
      </c>
      <c r="K146" s="37">
        <f t="shared" si="1"/>
        <v>776327.67567567562</v>
      </c>
      <c r="L146" s="33">
        <f>1164510+3393837+3275505</f>
        <v>7833852</v>
      </c>
    </row>
    <row r="147" spans="1:12" x14ac:dyDescent="0.25">
      <c r="A147" s="22">
        <v>66</v>
      </c>
      <c r="B147" s="14" t="s">
        <v>530</v>
      </c>
      <c r="C147" s="15" t="s">
        <v>531</v>
      </c>
      <c r="D147" s="16"/>
      <c r="E147" s="17" t="s">
        <v>51</v>
      </c>
      <c r="F147" s="28" t="s">
        <v>32</v>
      </c>
      <c r="G147" s="34"/>
      <c r="I147" s="29">
        <v>45145</v>
      </c>
      <c r="J147" s="37">
        <f t="shared" si="0"/>
        <v>43006021.621621616</v>
      </c>
      <c r="K147" s="37">
        <f t="shared" si="1"/>
        <v>4730662.3783783782</v>
      </c>
      <c r="L147" s="33">
        <f>41703804+3508920+2523960</f>
        <v>47736684</v>
      </c>
    </row>
    <row r="148" spans="1:12" x14ac:dyDescent="0.25">
      <c r="A148" s="22">
        <v>67</v>
      </c>
      <c r="B148" s="14" t="s">
        <v>532</v>
      </c>
      <c r="C148" s="15" t="s">
        <v>533</v>
      </c>
      <c r="D148" s="16"/>
      <c r="E148" s="17" t="s">
        <v>534</v>
      </c>
      <c r="F148" s="28" t="s">
        <v>29</v>
      </c>
      <c r="G148" s="34"/>
      <c r="I148" s="29">
        <v>45140</v>
      </c>
      <c r="J148" s="37">
        <f t="shared" ref="J148:J211" si="2">L148/1.11</f>
        <v>355675.67567567562</v>
      </c>
      <c r="K148" s="37">
        <f t="shared" ref="K148:K211" si="3">J148*11%</f>
        <v>39124.32432432432</v>
      </c>
      <c r="L148" s="33">
        <f>90600+304200</f>
        <v>394800</v>
      </c>
    </row>
    <row r="149" spans="1:12" x14ac:dyDescent="0.25">
      <c r="A149" s="22">
        <v>68</v>
      </c>
      <c r="B149" s="14" t="s">
        <v>535</v>
      </c>
      <c r="C149" s="15" t="s">
        <v>536</v>
      </c>
      <c r="D149" s="16"/>
      <c r="E149" s="17" t="s">
        <v>107</v>
      </c>
      <c r="F149" s="28" t="s">
        <v>96</v>
      </c>
      <c r="G149" s="34"/>
      <c r="I149" s="29">
        <v>45141</v>
      </c>
      <c r="J149" s="37">
        <f t="shared" si="2"/>
        <v>9560594.5945945941</v>
      </c>
      <c r="K149" s="37">
        <f t="shared" si="3"/>
        <v>1051665.4054054054</v>
      </c>
      <c r="L149" s="33">
        <f>338580+6020397+4253283</f>
        <v>10612260</v>
      </c>
    </row>
    <row r="150" spans="1:12" x14ac:dyDescent="0.25">
      <c r="A150" s="22">
        <v>69</v>
      </c>
      <c r="B150" s="14" t="s">
        <v>537</v>
      </c>
      <c r="C150" s="15" t="s">
        <v>538</v>
      </c>
      <c r="D150" s="16"/>
      <c r="E150" s="17" t="s">
        <v>158</v>
      </c>
      <c r="F150" s="28" t="s">
        <v>55</v>
      </c>
      <c r="G150" s="34"/>
      <c r="I150" s="29">
        <v>45141</v>
      </c>
      <c r="J150" s="37">
        <f t="shared" si="2"/>
        <v>14969894.594594594</v>
      </c>
      <c r="K150" s="37">
        <f t="shared" si="3"/>
        <v>1646688.4054054054</v>
      </c>
      <c r="L150" s="33">
        <f>8035632+1179900+7401051</f>
        <v>16616583</v>
      </c>
    </row>
    <row r="151" spans="1:12" x14ac:dyDescent="0.25">
      <c r="A151" s="22">
        <v>70</v>
      </c>
      <c r="B151" s="14" t="s">
        <v>539</v>
      </c>
      <c r="C151" s="15" t="s">
        <v>540</v>
      </c>
      <c r="D151" s="16"/>
      <c r="E151" s="17" t="s">
        <v>132</v>
      </c>
      <c r="F151" s="28" t="s">
        <v>104</v>
      </c>
      <c r="G151" s="34"/>
      <c r="I151" s="29">
        <v>45142</v>
      </c>
      <c r="J151" s="37">
        <f t="shared" si="2"/>
        <v>2609348.6486486485</v>
      </c>
      <c r="K151" s="37">
        <f t="shared" si="3"/>
        <v>287028.35135135136</v>
      </c>
      <c r="L151" s="33">
        <f>772578+258000+1865799</f>
        <v>2896377</v>
      </c>
    </row>
    <row r="152" spans="1:12" x14ac:dyDescent="0.25">
      <c r="A152" s="22">
        <v>71</v>
      </c>
      <c r="B152" s="14" t="s">
        <v>541</v>
      </c>
      <c r="C152" s="15" t="s">
        <v>542</v>
      </c>
      <c r="D152" s="16"/>
      <c r="E152" s="17" t="s">
        <v>543</v>
      </c>
      <c r="F152" s="28" t="s">
        <v>29</v>
      </c>
      <c r="G152" s="34"/>
      <c r="I152" s="29">
        <v>45143</v>
      </c>
      <c r="J152" s="37">
        <f t="shared" si="2"/>
        <v>3211390.9909909908</v>
      </c>
      <c r="K152" s="37">
        <f t="shared" si="3"/>
        <v>353253.00900900899</v>
      </c>
      <c r="L152" s="33">
        <f>1508049+1415880+640715</f>
        <v>3564644</v>
      </c>
    </row>
    <row r="153" spans="1:12" x14ac:dyDescent="0.25">
      <c r="A153" s="22">
        <v>72</v>
      </c>
      <c r="B153" s="14" t="s">
        <v>544</v>
      </c>
      <c r="C153" s="15" t="s">
        <v>545</v>
      </c>
      <c r="D153" s="16"/>
      <c r="E153" s="17" t="s">
        <v>66</v>
      </c>
      <c r="F153" s="28" t="s">
        <v>22</v>
      </c>
      <c r="G153" s="34"/>
      <c r="I153" s="29">
        <v>45143</v>
      </c>
      <c r="J153" s="37">
        <f t="shared" si="2"/>
        <v>2591863.0630630627</v>
      </c>
      <c r="K153" s="37">
        <f t="shared" si="3"/>
        <v>285104.93693693692</v>
      </c>
      <c r="L153" s="33">
        <f>1427230+1449738</f>
        <v>2876968</v>
      </c>
    </row>
    <row r="154" spans="1:12" x14ac:dyDescent="0.25">
      <c r="A154" s="22">
        <v>73</v>
      </c>
      <c r="B154" s="14" t="s">
        <v>546</v>
      </c>
      <c r="C154" s="15" t="s">
        <v>547</v>
      </c>
      <c r="D154" s="16"/>
      <c r="E154" s="8" t="s">
        <v>548</v>
      </c>
      <c r="F154" s="8" t="s">
        <v>29</v>
      </c>
      <c r="G154" s="34"/>
      <c r="I154" s="32">
        <v>45143</v>
      </c>
      <c r="J154" s="37">
        <f t="shared" si="2"/>
        <v>598962.16216216213</v>
      </c>
      <c r="K154" s="37">
        <f t="shared" si="3"/>
        <v>65885.83783783784</v>
      </c>
      <c r="L154" s="33">
        <v>664848</v>
      </c>
    </row>
    <row r="155" spans="1:12" x14ac:dyDescent="0.25">
      <c r="A155" s="22">
        <v>74</v>
      </c>
      <c r="B155" s="14" t="s">
        <v>549</v>
      </c>
      <c r="C155" s="15" t="s">
        <v>550</v>
      </c>
      <c r="D155" s="16"/>
      <c r="E155" s="17" t="s">
        <v>551</v>
      </c>
      <c r="F155" s="28" t="s">
        <v>54</v>
      </c>
      <c r="G155" s="34"/>
      <c r="I155" s="29">
        <v>45145</v>
      </c>
      <c r="J155" s="37">
        <f t="shared" si="2"/>
        <v>139572.97297297296</v>
      </c>
      <c r="K155" s="37">
        <f t="shared" si="3"/>
        <v>15353.027027027025</v>
      </c>
      <c r="L155" s="33">
        <v>154926</v>
      </c>
    </row>
    <row r="156" spans="1:12" x14ac:dyDescent="0.25">
      <c r="A156" s="13">
        <v>75</v>
      </c>
      <c r="B156" s="14" t="s">
        <v>552</v>
      </c>
      <c r="C156" s="15" t="s">
        <v>553</v>
      </c>
      <c r="D156" s="16"/>
      <c r="E156" s="17" t="s">
        <v>47</v>
      </c>
      <c r="F156" s="28" t="s">
        <v>36</v>
      </c>
      <c r="G156" s="8"/>
      <c r="I156" s="29">
        <v>45140</v>
      </c>
      <c r="J156" s="37">
        <f t="shared" si="2"/>
        <v>23809054.054054052</v>
      </c>
      <c r="K156" s="37">
        <f t="shared" si="3"/>
        <v>2618995.9459459456</v>
      </c>
      <c r="L156" s="33">
        <f>7750404+14553126+4124520</f>
        <v>26428050</v>
      </c>
    </row>
    <row r="157" spans="1:12" x14ac:dyDescent="0.25">
      <c r="A157" s="22">
        <v>76</v>
      </c>
      <c r="B157" s="14" t="s">
        <v>554</v>
      </c>
      <c r="C157" s="15" t="s">
        <v>555</v>
      </c>
      <c r="D157" s="16"/>
      <c r="E157" s="17" t="s">
        <v>133</v>
      </c>
      <c r="F157" s="28" t="s">
        <v>104</v>
      </c>
      <c r="G157" s="34"/>
      <c r="I157" s="29">
        <v>45147</v>
      </c>
      <c r="J157" s="37">
        <f t="shared" si="2"/>
        <v>297297.29729729728</v>
      </c>
      <c r="K157" s="37">
        <f t="shared" si="3"/>
        <v>32702.7027027027</v>
      </c>
      <c r="L157" s="33">
        <v>330000</v>
      </c>
    </row>
    <row r="158" spans="1:12" x14ac:dyDescent="0.25">
      <c r="A158" s="22">
        <v>77</v>
      </c>
      <c r="B158" s="14" t="s">
        <v>556</v>
      </c>
      <c r="C158" s="15" t="s">
        <v>557</v>
      </c>
      <c r="D158" s="16"/>
      <c r="E158" s="17" t="s">
        <v>50</v>
      </c>
      <c r="F158" s="28" t="s">
        <v>25</v>
      </c>
      <c r="G158" s="34"/>
      <c r="I158" s="29">
        <v>45141</v>
      </c>
      <c r="J158" s="37">
        <f t="shared" si="2"/>
        <v>36287124.324324325</v>
      </c>
      <c r="K158" s="37">
        <f t="shared" si="3"/>
        <v>3991583.6756756757</v>
      </c>
      <c r="L158" s="33">
        <f>10028124+13370832+16879752</f>
        <v>40278708</v>
      </c>
    </row>
    <row r="159" spans="1:12" x14ac:dyDescent="0.25">
      <c r="A159" s="22">
        <v>78</v>
      </c>
      <c r="B159" s="14" t="s">
        <v>558</v>
      </c>
      <c r="C159" s="15" t="s">
        <v>559</v>
      </c>
      <c r="D159" s="16"/>
      <c r="E159" s="17" t="s">
        <v>60</v>
      </c>
      <c r="F159" s="28" t="s">
        <v>39</v>
      </c>
      <c r="G159" s="34"/>
      <c r="I159" s="29">
        <v>45143</v>
      </c>
      <c r="J159" s="37">
        <f t="shared" si="2"/>
        <v>27574443.24324324</v>
      </c>
      <c r="K159" s="37">
        <f t="shared" si="3"/>
        <v>3033188.7567567565</v>
      </c>
      <c r="L159" s="33">
        <f>7904304+5180274+17523054</f>
        <v>30607632</v>
      </c>
    </row>
    <row r="160" spans="1:12" x14ac:dyDescent="0.25">
      <c r="A160" s="22">
        <v>79</v>
      </c>
      <c r="B160" s="14" t="s">
        <v>560</v>
      </c>
      <c r="C160" s="15" t="s">
        <v>561</v>
      </c>
      <c r="D160" s="16"/>
      <c r="E160" s="17" t="s">
        <v>562</v>
      </c>
      <c r="F160" s="28" t="s">
        <v>57</v>
      </c>
      <c r="G160" s="34"/>
      <c r="I160" s="29">
        <v>45143</v>
      </c>
      <c r="J160" s="37">
        <f t="shared" si="2"/>
        <v>11919316.216216216</v>
      </c>
      <c r="K160" s="37">
        <f t="shared" si="3"/>
        <v>1311124.7837837837</v>
      </c>
      <c r="L160" s="33">
        <f>6685416+2915550+3629475</f>
        <v>13230441</v>
      </c>
    </row>
    <row r="161" spans="1:12" x14ac:dyDescent="0.25">
      <c r="A161" s="22">
        <v>80</v>
      </c>
      <c r="B161" s="14" t="s">
        <v>563</v>
      </c>
      <c r="C161" s="15" t="s">
        <v>564</v>
      </c>
      <c r="D161" s="16"/>
      <c r="E161" s="17" t="s">
        <v>75</v>
      </c>
      <c r="F161" s="28" t="s">
        <v>42</v>
      </c>
      <c r="G161" s="34"/>
      <c r="I161" s="29">
        <v>45143</v>
      </c>
      <c r="J161" s="37">
        <f t="shared" si="2"/>
        <v>17674929.729729727</v>
      </c>
      <c r="K161" s="37">
        <f t="shared" si="3"/>
        <v>1944242.2702702701</v>
      </c>
      <c r="L161" s="33">
        <f>2924100+6685416+10009656</f>
        <v>19619172</v>
      </c>
    </row>
    <row r="162" spans="1:12" x14ac:dyDescent="0.25">
      <c r="A162" s="22">
        <v>81</v>
      </c>
      <c r="B162" s="14" t="s">
        <v>565</v>
      </c>
      <c r="C162" s="15" t="s">
        <v>566</v>
      </c>
      <c r="D162" s="16"/>
      <c r="E162" s="17" t="s">
        <v>51</v>
      </c>
      <c r="F162" s="28" t="s">
        <v>52</v>
      </c>
      <c r="G162" s="34"/>
      <c r="I162" s="29">
        <v>45143</v>
      </c>
      <c r="J162" s="37">
        <f t="shared" si="2"/>
        <v>6088986.4864864862</v>
      </c>
      <c r="K162" s="37">
        <f t="shared" si="3"/>
        <v>669788.51351351349</v>
      </c>
      <c r="L162" s="33">
        <f>1752750+1754460+3251565</f>
        <v>6758775</v>
      </c>
    </row>
    <row r="163" spans="1:12" x14ac:dyDescent="0.25">
      <c r="A163" s="22">
        <v>82</v>
      </c>
      <c r="B163" s="14" t="s">
        <v>567</v>
      </c>
      <c r="C163" s="15" t="s">
        <v>568</v>
      </c>
      <c r="D163" s="16"/>
      <c r="E163" s="17" t="s">
        <v>116</v>
      </c>
      <c r="F163" s="28" t="s">
        <v>117</v>
      </c>
      <c r="G163" s="34"/>
      <c r="I163" s="29">
        <v>45146</v>
      </c>
      <c r="J163" s="37">
        <f t="shared" si="2"/>
        <v>2610810.8108108104</v>
      </c>
      <c r="K163" s="37">
        <f t="shared" si="3"/>
        <v>287189.18918918917</v>
      </c>
      <c r="L163" s="33">
        <f>1875000+1023000</f>
        <v>2898000</v>
      </c>
    </row>
    <row r="164" spans="1:12" x14ac:dyDescent="0.25">
      <c r="A164" s="22">
        <v>83</v>
      </c>
      <c r="B164" s="14" t="s">
        <v>569</v>
      </c>
      <c r="C164" s="15" t="s">
        <v>570</v>
      </c>
      <c r="D164" s="16"/>
      <c r="E164" s="17" t="s">
        <v>90</v>
      </c>
      <c r="F164" s="28" t="s">
        <v>91</v>
      </c>
      <c r="G164" s="34"/>
      <c r="I164" s="29">
        <v>45146</v>
      </c>
      <c r="J164" s="37">
        <f t="shared" si="2"/>
        <v>33666207.207207203</v>
      </c>
      <c r="K164" s="37">
        <f t="shared" si="3"/>
        <v>3703282.7927927924</v>
      </c>
      <c r="L164" s="33">
        <f>3650000+20428686+13290804</f>
        <v>37369490</v>
      </c>
    </row>
    <row r="165" spans="1:12" x14ac:dyDescent="0.25">
      <c r="A165" s="22">
        <v>84</v>
      </c>
      <c r="B165" s="14" t="s">
        <v>571</v>
      </c>
      <c r="C165" s="15" t="s">
        <v>572</v>
      </c>
      <c r="D165" s="16"/>
      <c r="E165" s="8" t="s">
        <v>53</v>
      </c>
      <c r="F165" s="8" t="s">
        <v>54</v>
      </c>
      <c r="G165" s="34"/>
      <c r="I165" s="32">
        <v>45146</v>
      </c>
      <c r="J165" s="37">
        <f t="shared" si="2"/>
        <v>5896369.369369369</v>
      </c>
      <c r="K165" s="37">
        <f t="shared" si="3"/>
        <v>648600.63063063065</v>
      </c>
      <c r="L165" s="33">
        <f>890000+914850+4740120</f>
        <v>6544970</v>
      </c>
    </row>
    <row r="166" spans="1:12" x14ac:dyDescent="0.25">
      <c r="A166" s="22">
        <v>85</v>
      </c>
      <c r="B166" s="14" t="s">
        <v>573</v>
      </c>
      <c r="C166" s="15" t="s">
        <v>574</v>
      </c>
      <c r="D166" s="16"/>
      <c r="E166" s="8" t="s">
        <v>575</v>
      </c>
      <c r="F166" s="8" t="s">
        <v>115</v>
      </c>
      <c r="G166" s="34"/>
      <c r="I166" s="32">
        <v>45149</v>
      </c>
      <c r="J166" s="37">
        <f t="shared" si="2"/>
        <v>1505724.3243243243</v>
      </c>
      <c r="K166" s="37">
        <f t="shared" si="3"/>
        <v>165629.67567567568</v>
      </c>
      <c r="L166" s="33">
        <v>1671354</v>
      </c>
    </row>
    <row r="167" spans="1:12" x14ac:dyDescent="0.25">
      <c r="A167" s="22">
        <v>86</v>
      </c>
      <c r="B167" s="14" t="s">
        <v>576</v>
      </c>
      <c r="C167" s="15" t="s">
        <v>577</v>
      </c>
      <c r="D167" s="16"/>
      <c r="E167" s="17" t="s">
        <v>578</v>
      </c>
      <c r="F167" s="28" t="s">
        <v>80</v>
      </c>
      <c r="G167" s="34"/>
      <c r="I167" s="29">
        <v>45148</v>
      </c>
      <c r="J167" s="37">
        <f t="shared" si="2"/>
        <v>19144111.711711708</v>
      </c>
      <c r="K167" s="37">
        <f t="shared" si="3"/>
        <v>2105852.2882882878</v>
      </c>
      <c r="L167" s="33">
        <f>100000+7446708+13703256</f>
        <v>21249964</v>
      </c>
    </row>
    <row r="168" spans="1:12" x14ac:dyDescent="0.25">
      <c r="A168" s="22">
        <v>87</v>
      </c>
      <c r="B168" s="14" t="s">
        <v>579</v>
      </c>
      <c r="C168" s="15" t="s">
        <v>580</v>
      </c>
      <c r="D168" s="16"/>
      <c r="E168" s="17" t="s">
        <v>120</v>
      </c>
      <c r="F168" s="28" t="s">
        <v>36</v>
      </c>
      <c r="G168" s="34"/>
      <c r="I168" s="29">
        <v>45149</v>
      </c>
      <c r="J168" s="37">
        <f t="shared" si="2"/>
        <v>34898172.972972967</v>
      </c>
      <c r="K168" s="37">
        <f t="shared" si="3"/>
        <v>3838799.0270270263</v>
      </c>
      <c r="L168" s="33">
        <f>20387988+18348984</f>
        <v>38736972</v>
      </c>
    </row>
    <row r="169" spans="1:12" x14ac:dyDescent="0.25">
      <c r="A169" s="22">
        <v>88</v>
      </c>
      <c r="B169" s="14" t="s">
        <v>581</v>
      </c>
      <c r="C169" s="15" t="s">
        <v>582</v>
      </c>
      <c r="D169" s="16"/>
      <c r="E169" s="17" t="s">
        <v>85</v>
      </c>
      <c r="F169" s="28" t="s">
        <v>86</v>
      </c>
      <c r="G169" s="34"/>
      <c r="I169" s="29">
        <v>45146</v>
      </c>
      <c r="J169" s="37">
        <f t="shared" si="2"/>
        <v>2563151.351351351</v>
      </c>
      <c r="K169" s="37">
        <f t="shared" si="3"/>
        <v>281946.64864864864</v>
      </c>
      <c r="L169" s="33">
        <f>395010+722304+1727784</f>
        <v>2845098</v>
      </c>
    </row>
    <row r="170" spans="1:12" x14ac:dyDescent="0.25">
      <c r="A170" s="22">
        <v>89</v>
      </c>
      <c r="B170" s="14" t="s">
        <v>583</v>
      </c>
      <c r="C170" s="15" t="s">
        <v>584</v>
      </c>
      <c r="D170" s="16"/>
      <c r="E170" s="17" t="s">
        <v>61</v>
      </c>
      <c r="F170" s="28" t="s">
        <v>62</v>
      </c>
      <c r="G170" s="34"/>
      <c r="I170" s="29">
        <v>45150</v>
      </c>
      <c r="J170" s="37">
        <f t="shared" si="2"/>
        <v>10222241.441441441</v>
      </c>
      <c r="K170" s="37">
        <f t="shared" si="3"/>
        <v>1124446.5585585586</v>
      </c>
      <c r="L170" s="33">
        <f>5104504+6242184</f>
        <v>11346688</v>
      </c>
    </row>
    <row r="171" spans="1:12" x14ac:dyDescent="0.25">
      <c r="A171" s="22">
        <v>90</v>
      </c>
      <c r="B171" s="14" t="s">
        <v>585</v>
      </c>
      <c r="C171" s="15" t="s">
        <v>586</v>
      </c>
      <c r="D171" s="16"/>
      <c r="E171" s="17" t="s">
        <v>79</v>
      </c>
      <c r="F171" s="28" t="s">
        <v>80</v>
      </c>
      <c r="G171" s="34"/>
      <c r="I171" s="29">
        <v>45150</v>
      </c>
      <c r="J171" s="37">
        <f t="shared" si="2"/>
        <v>7962499.0990990987</v>
      </c>
      <c r="K171" s="37">
        <f t="shared" si="3"/>
        <v>875874.90090090083</v>
      </c>
      <c r="L171" s="33">
        <f>4417340+2565000+1856034</f>
        <v>8838374</v>
      </c>
    </row>
    <row r="172" spans="1:12" x14ac:dyDescent="0.25">
      <c r="A172" s="22">
        <v>91</v>
      </c>
      <c r="B172" s="14" t="s">
        <v>587</v>
      </c>
      <c r="C172" s="15" t="s">
        <v>588</v>
      </c>
      <c r="D172" s="16"/>
      <c r="E172" s="17" t="s">
        <v>589</v>
      </c>
      <c r="F172" s="28" t="s">
        <v>55</v>
      </c>
      <c r="G172" s="34"/>
      <c r="I172" s="29">
        <v>45150</v>
      </c>
      <c r="J172" s="37">
        <f t="shared" si="2"/>
        <v>19527368.468468465</v>
      </c>
      <c r="K172" s="37">
        <f t="shared" si="3"/>
        <v>2148010.5315315314</v>
      </c>
      <c r="L172" s="33">
        <v>21675379</v>
      </c>
    </row>
    <row r="173" spans="1:12" x14ac:dyDescent="0.25">
      <c r="A173" s="22">
        <v>92</v>
      </c>
      <c r="B173" s="14" t="s">
        <v>590</v>
      </c>
      <c r="C173" s="15" t="s">
        <v>591</v>
      </c>
      <c r="D173" s="16"/>
      <c r="E173" s="17" t="s">
        <v>128</v>
      </c>
      <c r="F173" s="28" t="s">
        <v>29</v>
      </c>
      <c r="G173" s="34"/>
      <c r="I173" s="29">
        <v>45157</v>
      </c>
      <c r="J173" s="37">
        <f t="shared" si="2"/>
        <v>665513.51351351349</v>
      </c>
      <c r="K173" s="37">
        <f t="shared" si="3"/>
        <v>73206.486486486479</v>
      </c>
      <c r="L173" s="33">
        <v>738720</v>
      </c>
    </row>
    <row r="174" spans="1:12" x14ac:dyDescent="0.25">
      <c r="A174" s="22">
        <v>93</v>
      </c>
      <c r="B174" s="14" t="s">
        <v>592</v>
      </c>
      <c r="C174" s="15" t="s">
        <v>593</v>
      </c>
      <c r="D174" s="16"/>
      <c r="E174" s="17" t="s">
        <v>78</v>
      </c>
      <c r="F174" s="28" t="s">
        <v>59</v>
      </c>
      <c r="G174" s="34"/>
      <c r="I174" s="29">
        <v>45154</v>
      </c>
      <c r="J174" s="37">
        <f t="shared" si="2"/>
        <v>3041027.0270270268</v>
      </c>
      <c r="K174" s="37">
        <f t="shared" si="3"/>
        <v>334512.97297297296</v>
      </c>
      <c r="L174" s="33">
        <v>3375540</v>
      </c>
    </row>
    <row r="175" spans="1:12" x14ac:dyDescent="0.25">
      <c r="A175" s="22">
        <v>94</v>
      </c>
      <c r="B175" s="14" t="s">
        <v>594</v>
      </c>
      <c r="C175" s="15" t="s">
        <v>595</v>
      </c>
      <c r="D175" s="16"/>
      <c r="E175" s="17" t="s">
        <v>114</v>
      </c>
      <c r="F175" s="28" t="s">
        <v>115</v>
      </c>
      <c r="G175" s="34"/>
      <c r="I175" s="29">
        <v>45154</v>
      </c>
      <c r="J175" s="37">
        <f t="shared" si="2"/>
        <v>14416686.486486485</v>
      </c>
      <c r="K175" s="37">
        <f t="shared" si="3"/>
        <v>1585835.5135135134</v>
      </c>
      <c r="L175" s="33">
        <f>8356770+5097168+2548584</f>
        <v>16002522</v>
      </c>
    </row>
    <row r="176" spans="1:12" x14ac:dyDescent="0.25">
      <c r="A176" s="22">
        <v>95</v>
      </c>
      <c r="B176" s="14" t="s">
        <v>596</v>
      </c>
      <c r="C176" s="15" t="s">
        <v>597</v>
      </c>
      <c r="D176" s="16"/>
      <c r="E176" s="17" t="s">
        <v>598</v>
      </c>
      <c r="F176" s="28" t="s">
        <v>72</v>
      </c>
      <c r="G176" s="34"/>
      <c r="I176" s="29">
        <v>45154</v>
      </c>
      <c r="J176" s="37">
        <f t="shared" si="2"/>
        <v>4298108.1081081079</v>
      </c>
      <c r="K176" s="37">
        <f t="shared" si="3"/>
        <v>472791.89189189189</v>
      </c>
      <c r="L176" s="33">
        <v>4770900</v>
      </c>
    </row>
    <row r="177" spans="1:12" x14ac:dyDescent="0.25">
      <c r="A177" s="22">
        <v>96</v>
      </c>
      <c r="B177" s="14" t="s">
        <v>599</v>
      </c>
      <c r="C177" s="24" t="s">
        <v>600</v>
      </c>
      <c r="D177" s="22"/>
      <c r="E177" s="25" t="s">
        <v>102</v>
      </c>
      <c r="F177" s="18" t="s">
        <v>29</v>
      </c>
      <c r="G177" s="34"/>
      <c r="I177" s="26">
        <v>45146</v>
      </c>
      <c r="J177" s="37">
        <f t="shared" si="2"/>
        <v>1891167.5675675673</v>
      </c>
      <c r="K177" s="37">
        <f t="shared" si="3"/>
        <v>208028.4324324324</v>
      </c>
      <c r="L177" s="33">
        <v>2099196</v>
      </c>
    </row>
    <row r="178" spans="1:12" x14ac:dyDescent="0.25">
      <c r="A178" s="22">
        <v>97</v>
      </c>
      <c r="B178" s="14" t="s">
        <v>601</v>
      </c>
      <c r="C178" s="15" t="s">
        <v>602</v>
      </c>
      <c r="D178" s="16"/>
      <c r="E178" s="8" t="s">
        <v>128</v>
      </c>
      <c r="F178" s="8" t="s">
        <v>93</v>
      </c>
      <c r="G178" s="34"/>
      <c r="I178" s="29">
        <v>45146</v>
      </c>
      <c r="J178" s="37">
        <f t="shared" si="2"/>
        <v>1339345.9459459458</v>
      </c>
      <c r="K178" s="37">
        <f t="shared" si="3"/>
        <v>147328.05405405405</v>
      </c>
      <c r="L178" s="33">
        <v>1486674</v>
      </c>
    </row>
    <row r="179" spans="1:12" x14ac:dyDescent="0.25">
      <c r="A179" s="22">
        <v>98</v>
      </c>
      <c r="B179" s="14" t="s">
        <v>603</v>
      </c>
      <c r="C179" s="15" t="s">
        <v>604</v>
      </c>
      <c r="D179" s="16"/>
      <c r="E179" s="17" t="s">
        <v>60</v>
      </c>
      <c r="F179" s="28" t="s">
        <v>605</v>
      </c>
      <c r="G179" s="34"/>
      <c r="I179" s="29">
        <v>45147</v>
      </c>
      <c r="J179" s="37">
        <f t="shared" si="2"/>
        <v>1545495.4954954954</v>
      </c>
      <c r="K179" s="37">
        <f t="shared" si="3"/>
        <v>170004.5045045045</v>
      </c>
      <c r="L179" s="33">
        <v>1715500</v>
      </c>
    </row>
    <row r="180" spans="1:12" x14ac:dyDescent="0.25">
      <c r="A180" s="22">
        <v>99</v>
      </c>
      <c r="B180" s="14" t="s">
        <v>606</v>
      </c>
      <c r="C180" s="15" t="s">
        <v>607</v>
      </c>
      <c r="D180" s="16"/>
      <c r="E180" s="17" t="s">
        <v>608</v>
      </c>
      <c r="F180" s="28" t="s">
        <v>86</v>
      </c>
      <c r="G180" s="34"/>
      <c r="I180" s="29">
        <v>45147</v>
      </c>
      <c r="J180" s="37">
        <f t="shared" si="2"/>
        <v>356756.75675675675</v>
      </c>
      <c r="K180" s="37">
        <f t="shared" si="3"/>
        <v>39243.24324324324</v>
      </c>
      <c r="L180" s="33">
        <v>396000</v>
      </c>
    </row>
    <row r="181" spans="1:12" x14ac:dyDescent="0.25">
      <c r="A181" s="22">
        <v>100</v>
      </c>
      <c r="B181" s="14" t="s">
        <v>609</v>
      </c>
      <c r="C181" s="15" t="s">
        <v>610</v>
      </c>
      <c r="D181" s="16"/>
      <c r="E181" s="17" t="s">
        <v>81</v>
      </c>
      <c r="F181" s="28" t="s">
        <v>55</v>
      </c>
      <c r="G181" s="34"/>
      <c r="I181" s="29">
        <v>45147</v>
      </c>
      <c r="J181" s="37">
        <f t="shared" si="2"/>
        <v>14046956.756756755</v>
      </c>
      <c r="K181" s="37">
        <f t="shared" si="3"/>
        <v>1545165.2432432431</v>
      </c>
      <c r="L181" s="33">
        <f>3467880+4875552+7248690</f>
        <v>15592122</v>
      </c>
    </row>
    <row r="182" spans="1:12" x14ac:dyDescent="0.25">
      <c r="A182" s="22">
        <v>101</v>
      </c>
      <c r="B182" s="14" t="s">
        <v>611</v>
      </c>
      <c r="C182" s="15" t="s">
        <v>612</v>
      </c>
      <c r="D182" s="16"/>
      <c r="E182" s="17" t="s">
        <v>105</v>
      </c>
      <c r="F182" s="28" t="s">
        <v>22</v>
      </c>
      <c r="G182" s="34"/>
      <c r="I182" s="29">
        <v>45145</v>
      </c>
      <c r="J182" s="37">
        <f t="shared" si="2"/>
        <v>2602252.2522522518</v>
      </c>
      <c r="K182" s="37">
        <f t="shared" si="3"/>
        <v>286247.74774774769</v>
      </c>
      <c r="L182" s="33">
        <f>2492500+396000</f>
        <v>2888500</v>
      </c>
    </row>
    <row r="183" spans="1:12" x14ac:dyDescent="0.25">
      <c r="A183" s="22">
        <v>102</v>
      </c>
      <c r="B183" s="14" t="s">
        <v>613</v>
      </c>
      <c r="C183" s="15" t="s">
        <v>614</v>
      </c>
      <c r="D183" s="16"/>
      <c r="E183" s="17" t="s">
        <v>131</v>
      </c>
      <c r="F183" s="28" t="s">
        <v>113</v>
      </c>
      <c r="G183" s="34"/>
      <c r="I183" s="29">
        <v>45147</v>
      </c>
      <c r="J183" s="37">
        <f t="shared" si="2"/>
        <v>18989410.810810808</v>
      </c>
      <c r="K183" s="37">
        <f t="shared" si="3"/>
        <v>2088835.1891891889</v>
      </c>
      <c r="L183" s="33">
        <f>2640000+9497682+8940564</f>
        <v>21078246</v>
      </c>
    </row>
    <row r="184" spans="1:12" x14ac:dyDescent="0.25">
      <c r="A184" s="22">
        <v>103</v>
      </c>
      <c r="B184" s="14" t="s">
        <v>615</v>
      </c>
      <c r="C184" s="15" t="s">
        <v>616</v>
      </c>
      <c r="D184" s="16"/>
      <c r="E184" s="17" t="s">
        <v>129</v>
      </c>
      <c r="F184" s="28" t="s">
        <v>110</v>
      </c>
      <c r="G184" s="34"/>
      <c r="I184" s="29">
        <v>45147</v>
      </c>
      <c r="J184" s="37">
        <f t="shared" si="2"/>
        <v>5797270.2702702694</v>
      </c>
      <c r="K184" s="37">
        <f t="shared" si="3"/>
        <v>637699.72972972959</v>
      </c>
      <c r="L184" s="33">
        <f>5055000+184680+1195290</f>
        <v>6434970</v>
      </c>
    </row>
    <row r="185" spans="1:12" x14ac:dyDescent="0.25">
      <c r="A185" s="22">
        <v>104</v>
      </c>
      <c r="B185" s="14" t="s">
        <v>617</v>
      </c>
      <c r="C185" s="15" t="s">
        <v>618</v>
      </c>
      <c r="D185" s="16"/>
      <c r="E185" s="17" t="s">
        <v>150</v>
      </c>
      <c r="F185" s="28" t="s">
        <v>151</v>
      </c>
      <c r="G185" s="34"/>
      <c r="I185" s="29">
        <v>45147</v>
      </c>
      <c r="J185" s="37">
        <f t="shared" si="2"/>
        <v>4758944.1441441439</v>
      </c>
      <c r="K185" s="37">
        <f t="shared" si="3"/>
        <v>523483.85585585586</v>
      </c>
      <c r="L185" s="33">
        <v>5282428</v>
      </c>
    </row>
    <row r="186" spans="1:12" x14ac:dyDescent="0.25">
      <c r="A186" s="22">
        <v>105</v>
      </c>
      <c r="B186" s="14" t="s">
        <v>619</v>
      </c>
      <c r="C186" s="15" t="s">
        <v>620</v>
      </c>
      <c r="D186" s="16"/>
      <c r="E186" s="17" t="s">
        <v>53</v>
      </c>
      <c r="F186" s="28" t="s">
        <v>54</v>
      </c>
      <c r="G186" s="34"/>
      <c r="I186" s="29">
        <v>45147</v>
      </c>
      <c r="J186" s="37">
        <f t="shared" si="2"/>
        <v>9022791.8918918911</v>
      </c>
      <c r="K186" s="37">
        <f t="shared" si="3"/>
        <v>992507.10810810805</v>
      </c>
      <c r="L186" s="33">
        <f>2252070+4512861+3250368</f>
        <v>10015299</v>
      </c>
    </row>
    <row r="187" spans="1:12" x14ac:dyDescent="0.25">
      <c r="A187" s="22">
        <v>106</v>
      </c>
      <c r="B187" s="14" t="s">
        <v>621</v>
      </c>
      <c r="C187" s="15" t="s">
        <v>622</v>
      </c>
      <c r="D187" s="16"/>
      <c r="E187" s="17" t="s">
        <v>623</v>
      </c>
      <c r="F187" s="28" t="s">
        <v>29</v>
      </c>
      <c r="G187" s="8"/>
      <c r="I187" s="29">
        <v>45147</v>
      </c>
      <c r="J187" s="37">
        <f t="shared" si="2"/>
        <v>1360360.3603603602</v>
      </c>
      <c r="K187" s="37">
        <f t="shared" si="3"/>
        <v>149639.63963963962</v>
      </c>
      <c r="L187" s="33">
        <f>1150000+360000</f>
        <v>1510000</v>
      </c>
    </row>
    <row r="188" spans="1:12" x14ac:dyDescent="0.25">
      <c r="A188" s="22">
        <v>107</v>
      </c>
      <c r="B188" s="14" t="s">
        <v>624</v>
      </c>
      <c r="C188" s="24" t="s">
        <v>625</v>
      </c>
      <c r="D188" s="22"/>
      <c r="E188" s="25" t="s">
        <v>82</v>
      </c>
      <c r="F188" s="18" t="s">
        <v>83</v>
      </c>
      <c r="G188" s="18"/>
      <c r="I188" s="26">
        <v>45148</v>
      </c>
      <c r="J188" s="37">
        <f t="shared" si="2"/>
        <v>3495332.4324324322</v>
      </c>
      <c r="K188" s="37">
        <f t="shared" si="3"/>
        <v>384486.56756756752</v>
      </c>
      <c r="L188" s="33">
        <f>972648+2907171</f>
        <v>3879819</v>
      </c>
    </row>
    <row r="189" spans="1:12" x14ac:dyDescent="0.25">
      <c r="A189" s="22">
        <v>108</v>
      </c>
      <c r="B189" s="14" t="s">
        <v>626</v>
      </c>
      <c r="C189" s="15" t="s">
        <v>627</v>
      </c>
      <c r="D189" s="16"/>
      <c r="E189" s="8" t="s">
        <v>51</v>
      </c>
      <c r="F189" s="8" t="s">
        <v>52</v>
      </c>
      <c r="G189" s="8"/>
      <c r="I189" s="29">
        <v>45148</v>
      </c>
      <c r="J189" s="37">
        <f t="shared" si="2"/>
        <v>5125121.6216216208</v>
      </c>
      <c r="K189" s="37">
        <f t="shared" si="3"/>
        <v>563763.37837837834</v>
      </c>
      <c r="L189" s="33">
        <f>1943952+2805630+939303</f>
        <v>5688885</v>
      </c>
    </row>
    <row r="190" spans="1:12" x14ac:dyDescent="0.25">
      <c r="A190" s="22">
        <v>109</v>
      </c>
      <c r="B190" s="14" t="s">
        <v>628</v>
      </c>
      <c r="C190" s="15" t="s">
        <v>629</v>
      </c>
      <c r="D190" s="16"/>
      <c r="E190" s="17" t="s">
        <v>51</v>
      </c>
      <c r="F190" s="28" t="s">
        <v>65</v>
      </c>
      <c r="G190" s="8"/>
      <c r="I190" s="29">
        <v>45148</v>
      </c>
      <c r="J190" s="37">
        <f t="shared" si="2"/>
        <v>9830189.1891891882</v>
      </c>
      <c r="K190" s="37">
        <f t="shared" si="3"/>
        <v>1081320.8108108107</v>
      </c>
      <c r="L190" s="33">
        <f>4104000+2942568+3864942</f>
        <v>10911510</v>
      </c>
    </row>
    <row r="191" spans="1:12" x14ac:dyDescent="0.25">
      <c r="A191" s="22">
        <v>110</v>
      </c>
      <c r="B191" s="14" t="s">
        <v>630</v>
      </c>
      <c r="C191" s="15" t="s">
        <v>631</v>
      </c>
      <c r="D191" s="16"/>
      <c r="E191" s="17" t="s">
        <v>50</v>
      </c>
      <c r="F191" s="28" t="s">
        <v>25</v>
      </c>
      <c r="G191" s="8"/>
      <c r="I191" s="29">
        <v>45150</v>
      </c>
      <c r="J191" s="37">
        <f t="shared" si="2"/>
        <v>18705891.891891889</v>
      </c>
      <c r="K191" s="37">
        <f t="shared" si="3"/>
        <v>2057648.1081081079</v>
      </c>
      <c r="L191" s="33">
        <f>4050000+16713540</f>
        <v>20763540</v>
      </c>
    </row>
    <row r="192" spans="1:12" x14ac:dyDescent="0.25">
      <c r="A192" s="22">
        <v>111</v>
      </c>
      <c r="B192" s="14" t="s">
        <v>632</v>
      </c>
      <c r="C192" s="15" t="s">
        <v>633</v>
      </c>
      <c r="D192" s="16"/>
      <c r="E192" s="17" t="s">
        <v>127</v>
      </c>
      <c r="F192" s="28" t="s">
        <v>73</v>
      </c>
      <c r="G192" s="8"/>
      <c r="I192" s="29">
        <v>45152</v>
      </c>
      <c r="J192" s="37">
        <f t="shared" si="2"/>
        <v>20864736.936936934</v>
      </c>
      <c r="K192" s="37">
        <f t="shared" si="3"/>
        <v>2295121.0630630627</v>
      </c>
      <c r="L192" s="33">
        <f>10946354+12213504</f>
        <v>23159858</v>
      </c>
    </row>
    <row r="193" spans="1:12" x14ac:dyDescent="0.25">
      <c r="A193" s="22">
        <v>112</v>
      </c>
      <c r="B193" s="14" t="s">
        <v>634</v>
      </c>
      <c r="C193" s="15" t="s">
        <v>635</v>
      </c>
      <c r="D193" s="16"/>
      <c r="E193" s="17" t="s">
        <v>108</v>
      </c>
      <c r="F193" s="28" t="s">
        <v>32</v>
      </c>
      <c r="G193" s="8"/>
      <c r="I193" s="29">
        <v>45148</v>
      </c>
      <c r="J193" s="37">
        <f t="shared" si="2"/>
        <v>477567.56756756752</v>
      </c>
      <c r="K193" s="37">
        <f t="shared" si="3"/>
        <v>52532.432432432426</v>
      </c>
      <c r="L193" s="33">
        <v>530100</v>
      </c>
    </row>
    <row r="194" spans="1:12" x14ac:dyDescent="0.25">
      <c r="A194" s="22">
        <v>113</v>
      </c>
      <c r="B194" s="14" t="s">
        <v>636</v>
      </c>
      <c r="C194" s="15" t="s">
        <v>637</v>
      </c>
      <c r="D194" s="16"/>
      <c r="E194" s="17" t="s">
        <v>156</v>
      </c>
      <c r="F194" s="28" t="s">
        <v>64</v>
      </c>
      <c r="G194" s="8"/>
      <c r="I194" s="29">
        <v>45153</v>
      </c>
      <c r="J194" s="37">
        <f t="shared" si="2"/>
        <v>610054.05405405397</v>
      </c>
      <c r="K194" s="37">
        <f t="shared" si="3"/>
        <v>67105.945945945932</v>
      </c>
      <c r="L194" s="33">
        <v>677160</v>
      </c>
    </row>
    <row r="195" spans="1:12" x14ac:dyDescent="0.25">
      <c r="A195" s="22">
        <v>114</v>
      </c>
      <c r="B195" s="14" t="s">
        <v>638</v>
      </c>
      <c r="C195" s="15" t="s">
        <v>639</v>
      </c>
      <c r="D195" s="16"/>
      <c r="E195" s="17" t="s">
        <v>63</v>
      </c>
      <c r="F195" s="28" t="s">
        <v>64</v>
      </c>
      <c r="G195" s="8"/>
      <c r="I195" s="29">
        <v>45153</v>
      </c>
      <c r="J195" s="37">
        <f t="shared" si="2"/>
        <v>348932.43243243243</v>
      </c>
      <c r="K195" s="37">
        <f t="shared" si="3"/>
        <v>38382.567567567567</v>
      </c>
      <c r="L195" s="33">
        <v>387315</v>
      </c>
    </row>
    <row r="196" spans="1:12" x14ac:dyDescent="0.25">
      <c r="A196" s="22">
        <v>115</v>
      </c>
      <c r="B196" s="14" t="s">
        <v>640</v>
      </c>
      <c r="C196" s="15" t="s">
        <v>641</v>
      </c>
      <c r="D196" s="16"/>
      <c r="E196" s="17" t="s">
        <v>106</v>
      </c>
      <c r="F196" s="28" t="s">
        <v>91</v>
      </c>
      <c r="G196" s="8"/>
      <c r="I196" s="29">
        <v>45157</v>
      </c>
      <c r="J196" s="37">
        <f t="shared" si="2"/>
        <v>8477440.5405405406</v>
      </c>
      <c r="K196" s="37">
        <f t="shared" si="3"/>
        <v>932518.45945945953</v>
      </c>
      <c r="L196" s="33">
        <f>4801680+2401866+2206413</f>
        <v>9409959</v>
      </c>
    </row>
    <row r="197" spans="1:12" x14ac:dyDescent="0.25">
      <c r="A197" s="22">
        <v>116</v>
      </c>
      <c r="B197" s="14" t="s">
        <v>642</v>
      </c>
      <c r="C197" s="15" t="s">
        <v>643</v>
      </c>
      <c r="D197" s="16"/>
      <c r="E197" s="17" t="s">
        <v>126</v>
      </c>
      <c r="F197" s="28" t="s">
        <v>101</v>
      </c>
      <c r="G197" s="8"/>
      <c r="I197" s="29">
        <v>45154</v>
      </c>
      <c r="J197" s="37">
        <f t="shared" si="2"/>
        <v>735135.13513513503</v>
      </c>
      <c r="K197" s="37">
        <f t="shared" si="3"/>
        <v>80864.864864864852</v>
      </c>
      <c r="L197" s="33">
        <v>816000</v>
      </c>
    </row>
    <row r="198" spans="1:12" x14ac:dyDescent="0.25">
      <c r="A198" s="22">
        <v>117</v>
      </c>
      <c r="B198" s="14" t="s">
        <v>644</v>
      </c>
      <c r="C198" s="15" t="s">
        <v>645</v>
      </c>
      <c r="D198" s="16"/>
      <c r="E198" s="17" t="s">
        <v>152</v>
      </c>
      <c r="F198" s="28" t="s">
        <v>110</v>
      </c>
      <c r="G198" s="8"/>
      <c r="I198" s="29">
        <v>45156</v>
      </c>
      <c r="J198" s="37">
        <f t="shared" si="2"/>
        <v>1640654.9549549548</v>
      </c>
      <c r="K198" s="37">
        <f t="shared" si="3"/>
        <v>180472.04504504503</v>
      </c>
      <c r="L198" s="33">
        <v>1821127</v>
      </c>
    </row>
    <row r="199" spans="1:12" x14ac:dyDescent="0.25">
      <c r="A199" s="22">
        <v>118</v>
      </c>
      <c r="B199" s="14" t="s">
        <v>646</v>
      </c>
      <c r="C199" s="24" t="s">
        <v>647</v>
      </c>
      <c r="D199" s="22"/>
      <c r="E199" s="25" t="s">
        <v>112</v>
      </c>
      <c r="F199" s="18" t="s">
        <v>113</v>
      </c>
      <c r="G199" s="18"/>
      <c r="I199" s="26">
        <v>45156</v>
      </c>
      <c r="J199" s="37">
        <f t="shared" si="2"/>
        <v>12844410.81081081</v>
      </c>
      <c r="K199" s="37">
        <f t="shared" si="3"/>
        <v>1412885.1891891891</v>
      </c>
      <c r="L199" s="33">
        <f>9603360+1551312+3102624</f>
        <v>14257296</v>
      </c>
    </row>
    <row r="200" spans="1:12" x14ac:dyDescent="0.25">
      <c r="A200" s="22">
        <v>119</v>
      </c>
      <c r="B200" s="14" t="s">
        <v>648</v>
      </c>
      <c r="C200" s="15" t="s">
        <v>649</v>
      </c>
      <c r="D200" s="16"/>
      <c r="E200" s="8" t="s">
        <v>51</v>
      </c>
      <c r="F200" s="8" t="s">
        <v>42</v>
      </c>
      <c r="G200" s="8"/>
      <c r="I200" s="29">
        <v>45156</v>
      </c>
      <c r="J200" s="37">
        <f t="shared" si="2"/>
        <v>2765578.3783783782</v>
      </c>
      <c r="K200" s="37">
        <f t="shared" si="3"/>
        <v>304213.6216216216</v>
      </c>
      <c r="L200" s="33">
        <f>1305072+779760+984960</f>
        <v>3069792</v>
      </c>
    </row>
    <row r="201" spans="1:12" x14ac:dyDescent="0.25">
      <c r="A201" s="22">
        <v>120</v>
      </c>
      <c r="B201" s="14" t="s">
        <v>650</v>
      </c>
      <c r="C201" s="15" t="s">
        <v>651</v>
      </c>
      <c r="D201" s="16"/>
      <c r="E201" s="17" t="s">
        <v>652</v>
      </c>
      <c r="F201" s="28" t="s">
        <v>104</v>
      </c>
      <c r="G201" s="8"/>
      <c r="I201" s="29">
        <v>45156</v>
      </c>
      <c r="J201" s="37">
        <f t="shared" si="2"/>
        <v>808783.78378378367</v>
      </c>
      <c r="K201" s="37">
        <f t="shared" si="3"/>
        <v>88966.216216216199</v>
      </c>
      <c r="L201" s="33">
        <v>897750</v>
      </c>
    </row>
    <row r="202" spans="1:12" x14ac:dyDescent="0.25">
      <c r="A202" s="22">
        <v>122</v>
      </c>
      <c r="B202" s="14" t="s">
        <v>653</v>
      </c>
      <c r="C202" s="15" t="s">
        <v>654</v>
      </c>
      <c r="D202" s="16"/>
      <c r="E202" s="17" t="s">
        <v>111</v>
      </c>
      <c r="F202" s="28" t="s">
        <v>101</v>
      </c>
      <c r="G202" s="8"/>
      <c r="I202" s="29">
        <v>45159</v>
      </c>
      <c r="J202" s="37">
        <f t="shared" si="2"/>
        <v>13768272.972972972</v>
      </c>
      <c r="K202" s="37">
        <f t="shared" si="3"/>
        <v>1514510.027027027</v>
      </c>
      <c r="L202" s="33">
        <f>1671354+4360500+9250929</f>
        <v>15282783</v>
      </c>
    </row>
    <row r="203" spans="1:12" x14ac:dyDescent="0.25">
      <c r="A203" s="22">
        <v>123</v>
      </c>
      <c r="B203" s="14" t="s">
        <v>655</v>
      </c>
      <c r="C203" s="15" t="s">
        <v>656</v>
      </c>
      <c r="D203" s="16"/>
      <c r="E203" s="17" t="s">
        <v>137</v>
      </c>
      <c r="F203" s="28" t="s">
        <v>104</v>
      </c>
      <c r="G203" s="8"/>
      <c r="I203" s="29">
        <v>45159</v>
      </c>
      <c r="J203" s="37">
        <f t="shared" si="2"/>
        <v>265315.31531531527</v>
      </c>
      <c r="K203" s="37">
        <f t="shared" si="3"/>
        <v>29184.684684684678</v>
      </c>
      <c r="L203" s="33">
        <v>294500</v>
      </c>
    </row>
    <row r="204" spans="1:12" x14ac:dyDescent="0.25">
      <c r="A204" s="22">
        <v>124</v>
      </c>
      <c r="B204" s="14" t="s">
        <v>657</v>
      </c>
      <c r="C204" s="15" t="s">
        <v>658</v>
      </c>
      <c r="D204" s="16"/>
      <c r="E204" s="17" t="s">
        <v>109</v>
      </c>
      <c r="F204" s="28" t="s">
        <v>91</v>
      </c>
      <c r="G204" s="8"/>
      <c r="I204" s="29">
        <v>45160</v>
      </c>
      <c r="J204" s="37">
        <f t="shared" si="2"/>
        <v>18809260.360360358</v>
      </c>
      <c r="K204" s="37">
        <f t="shared" si="3"/>
        <v>2069018.6396396393</v>
      </c>
      <c r="L204" s="33">
        <v>20878279</v>
      </c>
    </row>
    <row r="205" spans="1:12" x14ac:dyDescent="0.25">
      <c r="A205" s="22">
        <v>125</v>
      </c>
      <c r="B205" s="14" t="s">
        <v>659</v>
      </c>
      <c r="C205" s="15" t="s">
        <v>660</v>
      </c>
      <c r="D205" s="16"/>
      <c r="E205" s="17" t="s">
        <v>140</v>
      </c>
      <c r="F205" s="28" t="s">
        <v>141</v>
      </c>
      <c r="G205" s="8"/>
      <c r="I205" s="29">
        <v>45160</v>
      </c>
      <c r="J205" s="37">
        <f t="shared" si="2"/>
        <v>5520429.7297297297</v>
      </c>
      <c r="K205" s="37">
        <f t="shared" si="3"/>
        <v>607247.2702702703</v>
      </c>
      <c r="L205" s="33">
        <f>162000+4215663+1750014</f>
        <v>6127677</v>
      </c>
    </row>
    <row r="206" spans="1:12" x14ac:dyDescent="0.25">
      <c r="A206" s="22">
        <v>126</v>
      </c>
      <c r="B206" s="14" t="s">
        <v>661</v>
      </c>
      <c r="C206" s="15" t="s">
        <v>662</v>
      </c>
      <c r="D206" s="16"/>
      <c r="E206" s="17" t="s">
        <v>136</v>
      </c>
      <c r="F206" s="28" t="s">
        <v>104</v>
      </c>
      <c r="G206" s="8"/>
      <c r="I206" s="29">
        <v>45160</v>
      </c>
      <c r="J206" s="37">
        <f t="shared" si="2"/>
        <v>882882.88288288284</v>
      </c>
      <c r="K206" s="37">
        <f t="shared" si="3"/>
        <v>97117.117117117115</v>
      </c>
      <c r="L206" s="33">
        <v>980000</v>
      </c>
    </row>
    <row r="207" spans="1:12" x14ac:dyDescent="0.25">
      <c r="A207" s="22">
        <v>127</v>
      </c>
      <c r="B207" s="14" t="s">
        <v>663</v>
      </c>
      <c r="C207" s="15" t="s">
        <v>664</v>
      </c>
      <c r="D207" s="16"/>
      <c r="E207" s="17" t="s">
        <v>665</v>
      </c>
      <c r="F207" s="28" t="s">
        <v>86</v>
      </c>
      <c r="G207" s="8"/>
      <c r="I207" s="29">
        <v>45160</v>
      </c>
      <c r="J207" s="37">
        <f t="shared" si="2"/>
        <v>1576589.1891891891</v>
      </c>
      <c r="K207" s="37">
        <f t="shared" si="3"/>
        <v>173424.8108108108</v>
      </c>
      <c r="L207" s="33">
        <v>1750014</v>
      </c>
    </row>
    <row r="208" spans="1:12" x14ac:dyDescent="0.25">
      <c r="A208" s="22">
        <v>128</v>
      </c>
      <c r="B208" s="14" t="s">
        <v>666</v>
      </c>
      <c r="C208" s="15" t="s">
        <v>667</v>
      </c>
      <c r="D208" s="16"/>
      <c r="E208" s="17" t="s">
        <v>70</v>
      </c>
      <c r="F208" s="28" t="s">
        <v>44</v>
      </c>
      <c r="G208" s="8"/>
      <c r="I208" s="29">
        <v>45161</v>
      </c>
      <c r="J208" s="37">
        <f t="shared" si="2"/>
        <v>1460124.3243243243</v>
      </c>
      <c r="K208" s="37">
        <f t="shared" si="3"/>
        <v>160613.67567567568</v>
      </c>
      <c r="L208" s="33">
        <f>79686+1541052</f>
        <v>1620738</v>
      </c>
    </row>
    <row r="209" spans="1:12" x14ac:dyDescent="0.25">
      <c r="A209" s="22">
        <v>129</v>
      </c>
      <c r="B209" s="14" t="s">
        <v>668</v>
      </c>
      <c r="C209" s="24" t="s">
        <v>669</v>
      </c>
      <c r="D209" s="22"/>
      <c r="E209" s="25" t="s">
        <v>670</v>
      </c>
      <c r="F209" s="18" t="s">
        <v>499</v>
      </c>
      <c r="G209" s="18"/>
      <c r="I209" s="26">
        <v>45162</v>
      </c>
      <c r="J209" s="37">
        <f t="shared" si="2"/>
        <v>1864054.054054054</v>
      </c>
      <c r="K209" s="37">
        <f t="shared" si="3"/>
        <v>205045.94594594595</v>
      </c>
      <c r="L209" s="33">
        <v>2069100</v>
      </c>
    </row>
    <row r="210" spans="1:12" x14ac:dyDescent="0.25">
      <c r="A210" s="22">
        <v>130</v>
      </c>
      <c r="B210" s="14" t="s">
        <v>671</v>
      </c>
      <c r="C210" s="15" t="s">
        <v>672</v>
      </c>
      <c r="D210" s="16"/>
      <c r="E210" s="8" t="s">
        <v>161</v>
      </c>
      <c r="F210" s="8" t="s">
        <v>87</v>
      </c>
      <c r="G210" s="8"/>
      <c r="I210" s="29">
        <v>45161</v>
      </c>
      <c r="J210" s="37">
        <f t="shared" si="2"/>
        <v>5815848.6486486485</v>
      </c>
      <c r="K210" s="37">
        <f t="shared" si="3"/>
        <v>639743.35135135136</v>
      </c>
      <c r="L210" s="33">
        <f>1247616+5207976</f>
        <v>6455592</v>
      </c>
    </row>
    <row r="211" spans="1:12" x14ac:dyDescent="0.25">
      <c r="A211" s="22">
        <v>131</v>
      </c>
      <c r="B211" s="14" t="s">
        <v>673</v>
      </c>
      <c r="C211" s="15" t="s">
        <v>674</v>
      </c>
      <c r="D211" s="16"/>
      <c r="E211" s="17" t="s">
        <v>71</v>
      </c>
      <c r="F211" s="28" t="s">
        <v>54</v>
      </c>
      <c r="G211" s="8"/>
      <c r="I211" s="29">
        <v>45163</v>
      </c>
      <c r="J211" s="37">
        <f t="shared" si="2"/>
        <v>5833957.6576576568</v>
      </c>
      <c r="K211" s="37">
        <f t="shared" si="3"/>
        <v>641735.34234234225</v>
      </c>
      <c r="L211" s="33">
        <f>1841841+1859198+2774654</f>
        <v>6475693</v>
      </c>
    </row>
    <row r="212" spans="1:12" x14ac:dyDescent="0.25">
      <c r="A212" s="22">
        <v>132</v>
      </c>
      <c r="B212" s="14" t="s">
        <v>675</v>
      </c>
      <c r="C212" s="15" t="s">
        <v>676</v>
      </c>
      <c r="D212" s="16"/>
      <c r="E212" s="17" t="s">
        <v>153</v>
      </c>
      <c r="F212" s="28" t="s">
        <v>154</v>
      </c>
      <c r="G212" s="8"/>
      <c r="I212" s="29">
        <v>45164</v>
      </c>
      <c r="J212" s="37">
        <f t="shared" ref="J212:J265" si="4">L212/1.11</f>
        <v>4517172.9729729723</v>
      </c>
      <c r="K212" s="37">
        <f t="shared" ref="K212:K265" si="5">J212*11%</f>
        <v>496889.02702702698</v>
      </c>
      <c r="L212" s="33">
        <v>5014062</v>
      </c>
    </row>
    <row r="213" spans="1:12" x14ac:dyDescent="0.25">
      <c r="A213" s="22">
        <v>133</v>
      </c>
      <c r="B213" s="14" t="s">
        <v>677</v>
      </c>
      <c r="C213" s="15" t="s">
        <v>678</v>
      </c>
      <c r="D213" s="16"/>
      <c r="E213" s="17" t="s">
        <v>578</v>
      </c>
      <c r="F213" s="28" t="s">
        <v>80</v>
      </c>
      <c r="G213" s="8"/>
      <c r="I213" s="29">
        <v>45159</v>
      </c>
      <c r="J213" s="37">
        <f t="shared" si="4"/>
        <v>6122724.3243243238</v>
      </c>
      <c r="K213" s="37">
        <f t="shared" si="5"/>
        <v>673499.67567567562</v>
      </c>
      <c r="L213" s="33">
        <f>1699056+2548584+2548584</f>
        <v>6796224</v>
      </c>
    </row>
    <row r="214" spans="1:12" x14ac:dyDescent="0.25">
      <c r="A214" s="22">
        <v>134</v>
      </c>
      <c r="B214" s="14" t="s">
        <v>679</v>
      </c>
      <c r="C214" s="15" t="s">
        <v>680</v>
      </c>
      <c r="D214" s="16"/>
      <c r="E214" s="17" t="s">
        <v>118</v>
      </c>
      <c r="F214" s="28" t="s">
        <v>87</v>
      </c>
      <c r="G214" s="8"/>
      <c r="I214" s="29">
        <v>45164</v>
      </c>
      <c r="J214" s="37">
        <f t="shared" si="4"/>
        <v>2296021.6216216213</v>
      </c>
      <c r="K214" s="37">
        <f t="shared" si="5"/>
        <v>252562.37837837834</v>
      </c>
      <c r="L214" s="33">
        <v>2548584</v>
      </c>
    </row>
    <row r="215" spans="1:12" x14ac:dyDescent="0.25">
      <c r="A215" s="22">
        <v>135</v>
      </c>
      <c r="B215" s="14" t="s">
        <v>681</v>
      </c>
      <c r="C215" s="15" t="s">
        <v>682</v>
      </c>
      <c r="D215" s="16"/>
      <c r="E215" s="17" t="s">
        <v>683</v>
      </c>
      <c r="F215" s="28" t="s">
        <v>59</v>
      </c>
      <c r="G215" s="8"/>
      <c r="I215" s="29">
        <v>45166</v>
      </c>
      <c r="J215" s="37">
        <f t="shared" si="4"/>
        <v>109070.27027027027</v>
      </c>
      <c r="K215" s="37">
        <f t="shared" si="5"/>
        <v>11997.72972972973</v>
      </c>
      <c r="L215" s="33">
        <v>121068</v>
      </c>
    </row>
    <row r="216" spans="1:12" x14ac:dyDescent="0.25">
      <c r="A216" s="22">
        <v>136</v>
      </c>
      <c r="B216" s="14" t="s">
        <v>684</v>
      </c>
      <c r="C216" s="15" t="s">
        <v>685</v>
      </c>
      <c r="D216" s="16"/>
      <c r="E216" s="17" t="s">
        <v>47</v>
      </c>
      <c r="F216" s="28" t="s">
        <v>36</v>
      </c>
      <c r="G216" s="8"/>
      <c r="I216" s="29">
        <v>45152</v>
      </c>
      <c r="J216" s="37">
        <f t="shared" si="4"/>
        <v>24603664.864864863</v>
      </c>
      <c r="K216" s="37">
        <f t="shared" si="5"/>
        <v>2706403.1351351351</v>
      </c>
      <c r="L216" s="33">
        <f>2216160+21076605+4017303</f>
        <v>27310068</v>
      </c>
    </row>
    <row r="217" spans="1:12" x14ac:dyDescent="0.25">
      <c r="A217" s="22">
        <v>137</v>
      </c>
      <c r="B217" s="14" t="s">
        <v>686</v>
      </c>
      <c r="C217" s="15" t="s">
        <v>687</v>
      </c>
      <c r="D217" s="16"/>
      <c r="E217" s="17" t="s">
        <v>49</v>
      </c>
      <c r="F217" s="28" t="s">
        <v>36</v>
      </c>
      <c r="G217" s="8"/>
      <c r="I217" s="29">
        <v>45154</v>
      </c>
      <c r="J217" s="37">
        <f t="shared" si="4"/>
        <v>10480913.513513513</v>
      </c>
      <c r="K217" s="37">
        <f t="shared" si="5"/>
        <v>1152900.4864864864</v>
      </c>
      <c r="L217" s="33">
        <f>1641600+4304070+5688144</f>
        <v>11633814</v>
      </c>
    </row>
    <row r="218" spans="1:12" x14ac:dyDescent="0.25">
      <c r="A218" s="22">
        <v>138</v>
      </c>
      <c r="B218" s="14" t="s">
        <v>688</v>
      </c>
      <c r="C218" s="15" t="s">
        <v>689</v>
      </c>
      <c r="D218" s="16"/>
      <c r="E218" s="17" t="s">
        <v>46</v>
      </c>
      <c r="F218" s="28" t="s">
        <v>36</v>
      </c>
      <c r="G218" s="8"/>
      <c r="I218" s="29">
        <v>45154</v>
      </c>
      <c r="J218" s="37">
        <f t="shared" si="4"/>
        <v>25871991.891891889</v>
      </c>
      <c r="K218" s="37">
        <f t="shared" si="5"/>
        <v>2845919.1081081079</v>
      </c>
      <c r="L218" s="33">
        <f>14312871+8199792+6205248</f>
        <v>28717911</v>
      </c>
    </row>
    <row r="219" spans="1:12" x14ac:dyDescent="0.25">
      <c r="A219" s="22">
        <v>139</v>
      </c>
      <c r="B219" s="14" t="s">
        <v>690</v>
      </c>
      <c r="C219" s="15" t="s">
        <v>691</v>
      </c>
      <c r="D219" s="16"/>
      <c r="E219" s="17" t="s">
        <v>108</v>
      </c>
      <c r="F219" s="28" t="s">
        <v>83</v>
      </c>
      <c r="G219" s="8"/>
      <c r="I219" s="29">
        <v>45145</v>
      </c>
      <c r="J219" s="37">
        <f t="shared" si="4"/>
        <v>2894290.9909909908</v>
      </c>
      <c r="K219" s="37">
        <f t="shared" si="5"/>
        <v>318372.00900900899</v>
      </c>
      <c r="L219" s="33">
        <v>3212663</v>
      </c>
    </row>
    <row r="220" spans="1:12" x14ac:dyDescent="0.25">
      <c r="A220" s="22">
        <v>140</v>
      </c>
      <c r="B220" s="14" t="s">
        <v>692</v>
      </c>
      <c r="C220" s="24" t="s">
        <v>693</v>
      </c>
      <c r="D220" s="22"/>
      <c r="E220" s="25" t="s">
        <v>142</v>
      </c>
      <c r="F220" s="18" t="s">
        <v>52</v>
      </c>
      <c r="G220" s="18"/>
      <c r="I220" s="26">
        <v>45147</v>
      </c>
      <c r="J220" s="37">
        <f t="shared" si="4"/>
        <v>270364.86486486485</v>
      </c>
      <c r="K220" s="37">
        <f t="shared" si="5"/>
        <v>29740.135135135133</v>
      </c>
      <c r="L220" s="33">
        <v>300105</v>
      </c>
    </row>
    <row r="221" spans="1:12" x14ac:dyDescent="0.25">
      <c r="A221" s="22">
        <v>141</v>
      </c>
      <c r="B221" s="14" t="s">
        <v>694</v>
      </c>
      <c r="C221" s="15" t="s">
        <v>695</v>
      </c>
      <c r="D221" s="16"/>
      <c r="E221" s="17" t="s">
        <v>158</v>
      </c>
      <c r="F221" s="28" t="s">
        <v>55</v>
      </c>
      <c r="G221" s="8"/>
      <c r="I221" s="29">
        <v>45148</v>
      </c>
      <c r="J221" s="37">
        <f t="shared" si="4"/>
        <v>6756810.81081081</v>
      </c>
      <c r="K221" s="37">
        <f t="shared" si="5"/>
        <v>743249.18918918911</v>
      </c>
      <c r="L221" s="33">
        <f>4175820+3324240</f>
        <v>7500060</v>
      </c>
    </row>
    <row r="222" spans="1:12" x14ac:dyDescent="0.25">
      <c r="A222" s="22">
        <v>142</v>
      </c>
      <c r="B222" s="14" t="s">
        <v>696</v>
      </c>
      <c r="C222" s="15" t="s">
        <v>697</v>
      </c>
      <c r="D222" s="16"/>
      <c r="E222" s="17" t="s">
        <v>575</v>
      </c>
      <c r="F222" s="28" t="s">
        <v>57</v>
      </c>
      <c r="G222" s="8"/>
      <c r="I222" s="29">
        <v>45148</v>
      </c>
      <c r="J222" s="37">
        <f t="shared" si="4"/>
        <v>1118918.9189189188</v>
      </c>
      <c r="K222" s="37">
        <f t="shared" si="5"/>
        <v>123081.08108108107</v>
      </c>
      <c r="L222" s="33">
        <v>1242000</v>
      </c>
    </row>
    <row r="223" spans="1:12" x14ac:dyDescent="0.25">
      <c r="A223" s="22">
        <v>143</v>
      </c>
      <c r="B223" s="14" t="s">
        <v>698</v>
      </c>
      <c r="C223" s="15" t="s">
        <v>699</v>
      </c>
      <c r="D223" s="16"/>
      <c r="E223" s="17" t="s">
        <v>81</v>
      </c>
      <c r="F223" s="28" t="s">
        <v>55</v>
      </c>
      <c r="G223" s="8"/>
      <c r="I223" s="29">
        <v>45149</v>
      </c>
      <c r="J223" s="37">
        <f t="shared" si="4"/>
        <v>5168821.6216216208</v>
      </c>
      <c r="K223" s="37">
        <f t="shared" si="5"/>
        <v>568570.37837837834</v>
      </c>
      <c r="L223" s="33">
        <f>2523960+3213432</f>
        <v>5737392</v>
      </c>
    </row>
    <row r="224" spans="1:12" x14ac:dyDescent="0.25">
      <c r="A224" s="22">
        <v>144</v>
      </c>
      <c r="B224" s="14" t="s">
        <v>700</v>
      </c>
      <c r="C224" s="15" t="s">
        <v>701</v>
      </c>
      <c r="D224" s="16"/>
      <c r="E224" s="17" t="s">
        <v>702</v>
      </c>
      <c r="F224" s="28" t="s">
        <v>39</v>
      </c>
      <c r="G224" s="8"/>
      <c r="I224" s="29">
        <v>45149</v>
      </c>
      <c r="J224" s="37">
        <f t="shared" si="4"/>
        <v>165916.21621621621</v>
      </c>
      <c r="K224" s="37">
        <f t="shared" si="5"/>
        <v>18250.783783783783</v>
      </c>
      <c r="L224" s="33">
        <v>184167</v>
      </c>
    </row>
    <row r="225" spans="1:12" x14ac:dyDescent="0.25">
      <c r="A225" s="22">
        <v>145</v>
      </c>
      <c r="B225" s="14" t="s">
        <v>703</v>
      </c>
      <c r="C225" s="24" t="s">
        <v>704</v>
      </c>
      <c r="D225" s="22"/>
      <c r="E225" s="25" t="s">
        <v>155</v>
      </c>
      <c r="F225" s="18" t="s">
        <v>59</v>
      </c>
      <c r="G225" s="18"/>
      <c r="I225" s="26">
        <v>45152</v>
      </c>
      <c r="J225" s="37">
        <f t="shared" si="4"/>
        <v>204256.75675675675</v>
      </c>
      <c r="K225" s="37">
        <f t="shared" si="5"/>
        <v>22468.243243243243</v>
      </c>
      <c r="L225" s="33">
        <v>226725</v>
      </c>
    </row>
    <row r="226" spans="1:12" x14ac:dyDescent="0.25">
      <c r="A226" s="22">
        <v>146</v>
      </c>
      <c r="B226" s="14" t="s">
        <v>705</v>
      </c>
      <c r="C226" s="15" t="s">
        <v>706</v>
      </c>
      <c r="D226" s="16"/>
      <c r="E226" s="17" t="s">
        <v>79</v>
      </c>
      <c r="F226" s="28" t="s">
        <v>80</v>
      </c>
      <c r="G226" s="8"/>
      <c r="I226" s="29">
        <v>45153</v>
      </c>
      <c r="J226" s="37">
        <f t="shared" si="4"/>
        <v>10053645.945945945</v>
      </c>
      <c r="K226" s="37">
        <f t="shared" si="5"/>
        <v>1105901.054054054</v>
      </c>
      <c r="L226" s="33">
        <f>3200865+7806321+152361</f>
        <v>11159547</v>
      </c>
    </row>
    <row r="227" spans="1:12" x14ac:dyDescent="0.25">
      <c r="A227" s="22">
        <v>147</v>
      </c>
      <c r="B227" s="14" t="s">
        <v>707</v>
      </c>
      <c r="C227" s="15" t="s">
        <v>708</v>
      </c>
      <c r="D227" s="16"/>
      <c r="E227" s="17" t="s">
        <v>51</v>
      </c>
      <c r="F227" s="28" t="s">
        <v>110</v>
      </c>
      <c r="G227" s="8"/>
      <c r="I227" s="29">
        <v>45154</v>
      </c>
      <c r="J227" s="37">
        <f t="shared" si="4"/>
        <v>2259510.8108108104</v>
      </c>
      <c r="K227" s="37">
        <f t="shared" si="5"/>
        <v>248546.18918918914</v>
      </c>
      <c r="L227" s="33">
        <f>1345257+1162800</f>
        <v>2508057</v>
      </c>
    </row>
    <row r="228" spans="1:12" x14ac:dyDescent="0.25">
      <c r="A228" s="22">
        <v>148</v>
      </c>
      <c r="B228" s="14" t="s">
        <v>709</v>
      </c>
      <c r="C228" s="15" t="s">
        <v>710</v>
      </c>
      <c r="D228" s="16"/>
      <c r="E228" s="17" t="s">
        <v>711</v>
      </c>
      <c r="F228" s="28" t="s">
        <v>62</v>
      </c>
      <c r="G228" s="8"/>
      <c r="I228" s="29">
        <v>45159</v>
      </c>
      <c r="J228" s="37">
        <f t="shared" si="4"/>
        <v>3476845.9459459456</v>
      </c>
      <c r="K228" s="37">
        <f t="shared" si="5"/>
        <v>382453.05405405402</v>
      </c>
      <c r="L228" s="33">
        <v>3859299</v>
      </c>
    </row>
    <row r="229" spans="1:12" x14ac:dyDescent="0.25">
      <c r="A229" s="22">
        <v>149</v>
      </c>
      <c r="B229" s="14" t="s">
        <v>712</v>
      </c>
      <c r="C229" s="15" t="s">
        <v>713</v>
      </c>
      <c r="D229" s="16"/>
      <c r="E229" s="17" t="s">
        <v>88</v>
      </c>
      <c r="F229" s="28" t="s">
        <v>89</v>
      </c>
      <c r="G229" s="8"/>
      <c r="I229" s="29">
        <v>45161</v>
      </c>
      <c r="J229" s="37">
        <f t="shared" si="4"/>
        <v>4060325.2252252251</v>
      </c>
      <c r="K229" s="37">
        <f t="shared" si="5"/>
        <v>446635.77477477473</v>
      </c>
      <c r="L229" s="33">
        <f>844141+3662820</f>
        <v>4506961</v>
      </c>
    </row>
    <row r="230" spans="1:12" x14ac:dyDescent="0.25">
      <c r="A230" s="22">
        <v>150</v>
      </c>
      <c r="B230" s="14" t="s">
        <v>714</v>
      </c>
      <c r="C230" s="15" t="s">
        <v>715</v>
      </c>
      <c r="D230" s="16"/>
      <c r="E230" s="17" t="s">
        <v>135</v>
      </c>
      <c r="F230" s="28" t="s">
        <v>52</v>
      </c>
      <c r="G230" s="8"/>
      <c r="I230" s="29">
        <v>45161</v>
      </c>
      <c r="J230" s="37">
        <f t="shared" si="4"/>
        <v>231081.08108108107</v>
      </c>
      <c r="K230" s="37">
        <f t="shared" si="5"/>
        <v>25418.918918918916</v>
      </c>
      <c r="L230" s="33">
        <v>256500</v>
      </c>
    </row>
    <row r="231" spans="1:12" x14ac:dyDescent="0.25">
      <c r="A231" s="22">
        <v>151</v>
      </c>
      <c r="B231" s="14" t="s">
        <v>716</v>
      </c>
      <c r="C231" s="15" t="s">
        <v>717</v>
      </c>
      <c r="D231" s="16"/>
      <c r="E231" s="17" t="s">
        <v>56</v>
      </c>
      <c r="F231" s="28" t="s">
        <v>29</v>
      </c>
      <c r="G231" s="8"/>
      <c r="I231" s="29">
        <v>45161</v>
      </c>
      <c r="J231" s="37">
        <f t="shared" si="4"/>
        <v>1229643.2432432431</v>
      </c>
      <c r="K231" s="37">
        <f t="shared" si="5"/>
        <v>135260.75675675675</v>
      </c>
      <c r="L231" s="33">
        <v>1364904</v>
      </c>
    </row>
    <row r="232" spans="1:12" x14ac:dyDescent="0.25">
      <c r="A232" s="22">
        <v>152</v>
      </c>
      <c r="B232" s="14" t="s">
        <v>718</v>
      </c>
      <c r="C232" s="15" t="s">
        <v>719</v>
      </c>
      <c r="D232" s="16"/>
      <c r="E232" s="17" t="s">
        <v>130</v>
      </c>
      <c r="F232" s="28" t="s">
        <v>117</v>
      </c>
      <c r="G232" s="8"/>
      <c r="I232" s="29">
        <v>45163</v>
      </c>
      <c r="J232" s="37">
        <f t="shared" si="4"/>
        <v>4079473.8738738736</v>
      </c>
      <c r="K232" s="37">
        <f t="shared" si="5"/>
        <v>448742.1261261261</v>
      </c>
      <c r="L232" s="33">
        <f>4052665+475551</f>
        <v>4528216</v>
      </c>
    </row>
    <row r="233" spans="1:12" x14ac:dyDescent="0.25">
      <c r="A233" s="22">
        <v>153</v>
      </c>
      <c r="B233" s="14" t="s">
        <v>720</v>
      </c>
      <c r="C233" s="24" t="s">
        <v>721</v>
      </c>
      <c r="D233" s="22"/>
      <c r="E233" s="25" t="s">
        <v>130</v>
      </c>
      <c r="F233" s="18" t="s">
        <v>91</v>
      </c>
      <c r="G233" s="18"/>
      <c r="I233" s="26">
        <v>45164</v>
      </c>
      <c r="J233" s="37">
        <f t="shared" si="4"/>
        <v>845272.07207207195</v>
      </c>
      <c r="K233" s="37">
        <f t="shared" si="5"/>
        <v>92979.927927927914</v>
      </c>
      <c r="L233" s="33">
        <v>938252</v>
      </c>
    </row>
    <row r="234" spans="1:12" x14ac:dyDescent="0.25">
      <c r="A234" s="22">
        <v>154</v>
      </c>
      <c r="B234" s="14" t="s">
        <v>722</v>
      </c>
      <c r="C234" s="15" t="s">
        <v>723</v>
      </c>
      <c r="D234" s="16"/>
      <c r="E234" s="17" t="s">
        <v>724</v>
      </c>
      <c r="F234" s="28" t="s">
        <v>103</v>
      </c>
      <c r="G234" s="8"/>
      <c r="I234" s="29">
        <v>45166</v>
      </c>
      <c r="J234" s="37">
        <f t="shared" si="4"/>
        <v>869776.57657657645</v>
      </c>
      <c r="K234" s="37">
        <f t="shared" si="5"/>
        <v>95675.423423423417</v>
      </c>
      <c r="L234" s="33">
        <f>234000+731452</f>
        <v>965452</v>
      </c>
    </row>
    <row r="235" spans="1:12" x14ac:dyDescent="0.25">
      <c r="A235" s="22">
        <v>155</v>
      </c>
      <c r="B235" s="14" t="s">
        <v>725</v>
      </c>
      <c r="C235" s="15" t="s">
        <v>726</v>
      </c>
      <c r="D235" s="16"/>
      <c r="E235" s="17" t="s">
        <v>99</v>
      </c>
      <c r="F235" s="28" t="s">
        <v>59</v>
      </c>
      <c r="G235" s="8"/>
      <c r="I235" s="29">
        <v>45168</v>
      </c>
      <c r="J235" s="37">
        <f t="shared" si="4"/>
        <v>576778.37837837834</v>
      </c>
      <c r="K235" s="37">
        <f t="shared" si="5"/>
        <v>63445.62162162162</v>
      </c>
      <c r="L235" s="33">
        <v>640224</v>
      </c>
    </row>
    <row r="236" spans="1:12" x14ac:dyDescent="0.25">
      <c r="A236" s="22">
        <v>156</v>
      </c>
      <c r="B236" s="14" t="s">
        <v>727</v>
      </c>
      <c r="C236" s="15" t="s">
        <v>728</v>
      </c>
      <c r="D236" s="16"/>
      <c r="E236" s="17" t="s">
        <v>729</v>
      </c>
      <c r="F236" s="28" t="s">
        <v>139</v>
      </c>
      <c r="G236" s="8"/>
      <c r="I236" s="29">
        <v>45168</v>
      </c>
      <c r="J236" s="37">
        <f t="shared" si="4"/>
        <v>166378.37837837837</v>
      </c>
      <c r="K236" s="37">
        <f t="shared" si="5"/>
        <v>18301.62162162162</v>
      </c>
      <c r="L236" s="33">
        <v>184680</v>
      </c>
    </row>
    <row r="237" spans="1:12" x14ac:dyDescent="0.25">
      <c r="A237" s="22">
        <v>157</v>
      </c>
      <c r="B237" s="14" t="s">
        <v>730</v>
      </c>
      <c r="C237" s="15" t="s">
        <v>731</v>
      </c>
      <c r="D237" s="16"/>
      <c r="E237" s="17" t="s">
        <v>67</v>
      </c>
      <c r="F237" s="28" t="s">
        <v>54</v>
      </c>
      <c r="G237" s="8"/>
      <c r="I237" s="29">
        <v>45169</v>
      </c>
      <c r="J237" s="37">
        <f t="shared" si="4"/>
        <v>1275567.5675675673</v>
      </c>
      <c r="K237" s="37">
        <f t="shared" si="5"/>
        <v>140312.4324324324</v>
      </c>
      <c r="L237" s="33">
        <v>1415880</v>
      </c>
    </row>
    <row r="238" spans="1:12" x14ac:dyDescent="0.25">
      <c r="A238" s="22">
        <v>158</v>
      </c>
      <c r="B238" s="14" t="s">
        <v>732</v>
      </c>
      <c r="C238" s="24" t="s">
        <v>733</v>
      </c>
      <c r="D238" s="22"/>
      <c r="E238" s="25" t="s">
        <v>734</v>
      </c>
      <c r="F238" s="18" t="s">
        <v>735</v>
      </c>
      <c r="G238" s="18"/>
      <c r="I238" s="26">
        <v>45169</v>
      </c>
      <c r="J238" s="37">
        <f t="shared" si="4"/>
        <v>1397578.3783783782</v>
      </c>
      <c r="K238" s="37">
        <f t="shared" si="5"/>
        <v>153733.6216216216</v>
      </c>
      <c r="L238" s="33">
        <v>1551312</v>
      </c>
    </row>
    <row r="239" spans="1:12" x14ac:dyDescent="0.25">
      <c r="A239" s="22">
        <v>159</v>
      </c>
      <c r="B239" s="14" t="s">
        <v>736</v>
      </c>
      <c r="C239" s="15" t="s">
        <v>737</v>
      </c>
      <c r="D239" s="16"/>
      <c r="E239" s="17" t="s">
        <v>76</v>
      </c>
      <c r="F239" s="28" t="s">
        <v>77</v>
      </c>
      <c r="G239" s="8"/>
      <c r="I239" s="29">
        <v>45169</v>
      </c>
      <c r="J239" s="37">
        <f t="shared" si="4"/>
        <v>1261261.2612612611</v>
      </c>
      <c r="K239" s="37">
        <f t="shared" si="5"/>
        <v>138738.73873873873</v>
      </c>
      <c r="L239" s="33">
        <v>1400000</v>
      </c>
    </row>
    <row r="240" spans="1:12" x14ac:dyDescent="0.25">
      <c r="A240" s="22">
        <v>160</v>
      </c>
      <c r="B240" s="14" t="s">
        <v>738</v>
      </c>
      <c r="C240" s="15" t="s">
        <v>739</v>
      </c>
      <c r="D240" s="16"/>
      <c r="E240" s="17" t="s">
        <v>58</v>
      </c>
      <c r="F240" s="28" t="s">
        <v>97</v>
      </c>
      <c r="G240" s="8"/>
      <c r="I240" s="29">
        <v>45169</v>
      </c>
      <c r="J240" s="37">
        <f t="shared" si="4"/>
        <v>182882.88288288287</v>
      </c>
      <c r="K240" s="37">
        <f t="shared" si="5"/>
        <v>20117.117117117115</v>
      </c>
      <c r="L240" s="33">
        <v>203000</v>
      </c>
    </row>
    <row r="241" spans="1:12" x14ac:dyDescent="0.25">
      <c r="A241" s="22">
        <v>161</v>
      </c>
      <c r="B241" s="14" t="s">
        <v>740</v>
      </c>
      <c r="C241" s="15" t="s">
        <v>741</v>
      </c>
      <c r="D241" s="16"/>
      <c r="E241" s="17" t="s">
        <v>68</v>
      </c>
      <c r="F241" s="28" t="s">
        <v>29</v>
      </c>
      <c r="G241" s="8"/>
      <c r="I241" s="29">
        <v>45169</v>
      </c>
      <c r="J241" s="37">
        <f t="shared" si="4"/>
        <v>2463016.2162162159</v>
      </c>
      <c r="K241" s="37">
        <f t="shared" si="5"/>
        <v>270931.78378378373</v>
      </c>
      <c r="L241" s="33">
        <v>2733948</v>
      </c>
    </row>
    <row r="242" spans="1:12" x14ac:dyDescent="0.25">
      <c r="A242" s="22">
        <v>162</v>
      </c>
      <c r="B242" s="14" t="s">
        <v>742</v>
      </c>
      <c r="C242" s="15" t="s">
        <v>743</v>
      </c>
      <c r="D242" s="16"/>
      <c r="E242" s="17" t="s">
        <v>51</v>
      </c>
      <c r="F242" s="28" t="s">
        <v>42</v>
      </c>
      <c r="G242" s="8"/>
      <c r="I242" s="29">
        <v>45169</v>
      </c>
      <c r="J242" s="37">
        <f t="shared" si="4"/>
        <v>1320859.4594594594</v>
      </c>
      <c r="K242" s="37">
        <f t="shared" si="5"/>
        <v>145294.54054054053</v>
      </c>
      <c r="L242" s="33">
        <v>1466154</v>
      </c>
    </row>
    <row r="243" spans="1:12" x14ac:dyDescent="0.25">
      <c r="A243" s="22">
        <v>163</v>
      </c>
      <c r="B243" s="14" t="s">
        <v>744</v>
      </c>
      <c r="C243" s="15" t="s">
        <v>745</v>
      </c>
      <c r="D243" s="16"/>
      <c r="E243" s="17" t="s">
        <v>51</v>
      </c>
      <c r="F243" s="28" t="s">
        <v>32</v>
      </c>
      <c r="G243" s="8"/>
      <c r="I243" s="29">
        <v>45169</v>
      </c>
      <c r="J243" s="37">
        <f t="shared" si="4"/>
        <v>1169270.2702702701</v>
      </c>
      <c r="K243" s="37">
        <f t="shared" si="5"/>
        <v>128619.7297297297</v>
      </c>
      <c r="L243" s="33">
        <v>1297890</v>
      </c>
    </row>
    <row r="244" spans="1:12" x14ac:dyDescent="0.25">
      <c r="A244" s="22">
        <v>164</v>
      </c>
      <c r="B244" s="14" t="s">
        <v>746</v>
      </c>
      <c r="C244" s="15" t="s">
        <v>747</v>
      </c>
      <c r="D244" s="16"/>
      <c r="E244" s="17" t="s">
        <v>100</v>
      </c>
      <c r="F244" s="28" t="s">
        <v>101</v>
      </c>
      <c r="G244" s="8"/>
      <c r="I244" s="29">
        <v>45159</v>
      </c>
      <c r="J244" s="37">
        <f t="shared" si="4"/>
        <v>2484583.7837837837</v>
      </c>
      <c r="K244" s="37">
        <f t="shared" si="5"/>
        <v>273304.21621621621</v>
      </c>
      <c r="L244" s="33">
        <v>2757888</v>
      </c>
    </row>
    <row r="245" spans="1:12" x14ac:dyDescent="0.25">
      <c r="A245" s="22">
        <v>165</v>
      </c>
      <c r="B245" s="14" t="s">
        <v>748</v>
      </c>
      <c r="C245" s="15" t="s">
        <v>749</v>
      </c>
      <c r="D245" s="16"/>
      <c r="E245" s="17" t="s">
        <v>90</v>
      </c>
      <c r="F245" s="28" t="s">
        <v>91</v>
      </c>
      <c r="G245" s="8"/>
      <c r="I245" s="29">
        <v>45161</v>
      </c>
      <c r="J245" s="37">
        <f t="shared" si="4"/>
        <v>5714172.9729729723</v>
      </c>
      <c r="K245" s="37">
        <f t="shared" si="5"/>
        <v>628559.02702702698</v>
      </c>
      <c r="L245" s="33">
        <f>3890592+2452140</f>
        <v>6342732</v>
      </c>
    </row>
    <row r="246" spans="1:12" x14ac:dyDescent="0.25">
      <c r="A246" s="22">
        <v>166</v>
      </c>
      <c r="B246" s="14" t="s">
        <v>750</v>
      </c>
      <c r="C246" s="24" t="s">
        <v>751</v>
      </c>
      <c r="D246" s="22"/>
      <c r="E246" s="17" t="s">
        <v>160</v>
      </c>
      <c r="F246" s="18" t="s">
        <v>54</v>
      </c>
      <c r="G246" s="18"/>
      <c r="I246" s="26">
        <v>45161</v>
      </c>
      <c r="J246" s="37">
        <f t="shared" si="4"/>
        <v>7226240.5405405397</v>
      </c>
      <c r="K246" s="37">
        <f t="shared" si="5"/>
        <v>794886.45945945941</v>
      </c>
      <c r="L246" s="33">
        <f>7865202+155925</f>
        <v>8021127</v>
      </c>
    </row>
    <row r="247" spans="1:12" x14ac:dyDescent="0.25">
      <c r="A247" s="22">
        <v>167</v>
      </c>
      <c r="B247" s="14" t="s">
        <v>752</v>
      </c>
      <c r="C247" s="15" t="s">
        <v>753</v>
      </c>
      <c r="D247" s="16"/>
      <c r="E247" s="17" t="s">
        <v>75</v>
      </c>
      <c r="F247" s="28" t="s">
        <v>42</v>
      </c>
      <c r="G247" s="8"/>
      <c r="I247" s="29">
        <v>45161</v>
      </c>
      <c r="J247" s="37">
        <f t="shared" si="4"/>
        <v>4592043.2432432426</v>
      </c>
      <c r="K247" s="37">
        <f t="shared" si="5"/>
        <v>505124.75675675669</v>
      </c>
      <c r="L247" s="33">
        <v>5097168</v>
      </c>
    </row>
    <row r="248" spans="1:12" x14ac:dyDescent="0.25">
      <c r="A248" s="22">
        <v>168</v>
      </c>
      <c r="B248" s="14" t="s">
        <v>754</v>
      </c>
      <c r="C248" s="15" t="s">
        <v>755</v>
      </c>
      <c r="D248" s="16"/>
      <c r="E248" s="17" t="s">
        <v>48</v>
      </c>
      <c r="F248" s="28" t="s">
        <v>36</v>
      </c>
      <c r="G248" s="8"/>
      <c r="I248" s="29">
        <v>45148</v>
      </c>
      <c r="J248" s="37">
        <f t="shared" si="4"/>
        <v>15938278.378378376</v>
      </c>
      <c r="K248" s="37">
        <f t="shared" si="5"/>
        <v>1753210.6216216213</v>
      </c>
      <c r="L248" s="33">
        <f>6180624+11510865</f>
        <v>17691489</v>
      </c>
    </row>
    <row r="249" spans="1:12" x14ac:dyDescent="0.25">
      <c r="A249" s="22">
        <v>169</v>
      </c>
      <c r="B249" s="14" t="s">
        <v>756</v>
      </c>
      <c r="C249" s="15" t="s">
        <v>757</v>
      </c>
      <c r="D249" s="16"/>
      <c r="E249" s="17" t="s">
        <v>758</v>
      </c>
      <c r="F249" s="28" t="s">
        <v>74</v>
      </c>
      <c r="G249" s="8"/>
      <c r="I249" s="29">
        <v>45148</v>
      </c>
      <c r="J249" s="37">
        <f t="shared" si="4"/>
        <v>40540.54054054054</v>
      </c>
      <c r="K249" s="37">
        <f t="shared" si="5"/>
        <v>4459.4594594594591</v>
      </c>
      <c r="L249" s="33">
        <v>45000</v>
      </c>
    </row>
    <row r="250" spans="1:12" x14ac:dyDescent="0.25">
      <c r="A250" s="22">
        <v>170</v>
      </c>
      <c r="B250" s="14" t="s">
        <v>759</v>
      </c>
      <c r="C250" s="15" t="s">
        <v>760</v>
      </c>
      <c r="D250" s="16"/>
      <c r="E250" s="17" t="s">
        <v>119</v>
      </c>
      <c r="F250" s="28" t="s">
        <v>36</v>
      </c>
      <c r="G250" s="8"/>
      <c r="I250" s="29">
        <v>45149</v>
      </c>
      <c r="J250" s="37">
        <f t="shared" si="4"/>
        <v>15899751.351351351</v>
      </c>
      <c r="K250" s="37">
        <f t="shared" si="5"/>
        <v>1748972.6486486485</v>
      </c>
      <c r="L250" s="33">
        <v>17648724</v>
      </c>
    </row>
    <row r="251" spans="1:12" x14ac:dyDescent="0.25">
      <c r="A251" s="22">
        <v>171</v>
      </c>
      <c r="B251" s="14" t="s">
        <v>761</v>
      </c>
      <c r="C251" s="15" t="s">
        <v>762</v>
      </c>
      <c r="D251" s="16"/>
      <c r="E251" s="17" t="s">
        <v>162</v>
      </c>
      <c r="F251" s="28" t="s">
        <v>163</v>
      </c>
      <c r="G251" s="8"/>
      <c r="I251" s="29">
        <v>45153</v>
      </c>
      <c r="J251" s="37">
        <f t="shared" si="4"/>
        <v>1414594.5945945946</v>
      </c>
      <c r="K251" s="37">
        <f t="shared" si="5"/>
        <v>155605.40540540541</v>
      </c>
      <c r="L251" s="33">
        <f>1365000+205200</f>
        <v>1570200</v>
      </c>
    </row>
    <row r="252" spans="1:12" x14ac:dyDescent="0.25">
      <c r="A252" s="22">
        <v>172</v>
      </c>
      <c r="B252" s="14" t="s">
        <v>763</v>
      </c>
      <c r="C252" s="15" t="s">
        <v>764</v>
      </c>
      <c r="D252" s="16"/>
      <c r="E252" s="17" t="s">
        <v>47</v>
      </c>
      <c r="F252" s="28" t="s">
        <v>36</v>
      </c>
      <c r="G252" s="8"/>
      <c r="I252" s="29">
        <v>45163</v>
      </c>
      <c r="J252" s="37">
        <f t="shared" si="4"/>
        <v>7316951.3513513505</v>
      </c>
      <c r="K252" s="37">
        <f t="shared" si="5"/>
        <v>804864.64864864852</v>
      </c>
      <c r="L252" s="33">
        <f>1075248+7046568</f>
        <v>8121816</v>
      </c>
    </row>
    <row r="253" spans="1:12" x14ac:dyDescent="0.25">
      <c r="A253" s="22">
        <v>173</v>
      </c>
      <c r="B253" s="14" t="s">
        <v>765</v>
      </c>
      <c r="C253" s="15" t="s">
        <v>766</v>
      </c>
      <c r="D253" s="16"/>
      <c r="E253" s="17" t="s">
        <v>49</v>
      </c>
      <c r="F253" s="28" t="s">
        <v>36</v>
      </c>
      <c r="G253" s="8"/>
      <c r="I253" s="29">
        <v>45169</v>
      </c>
      <c r="J253" s="37">
        <f t="shared" si="4"/>
        <v>6133816.2162162159</v>
      </c>
      <c r="K253" s="37">
        <f t="shared" si="5"/>
        <v>674719.78378378379</v>
      </c>
      <c r="L253" s="33">
        <v>6808536</v>
      </c>
    </row>
    <row r="254" spans="1:12" x14ac:dyDescent="0.25">
      <c r="A254" s="22">
        <v>174</v>
      </c>
      <c r="B254" s="14" t="s">
        <v>767</v>
      </c>
      <c r="C254" s="15" t="s">
        <v>768</v>
      </c>
      <c r="D254" s="16"/>
      <c r="E254" s="17" t="s">
        <v>79</v>
      </c>
      <c r="F254" s="28" t="s">
        <v>80</v>
      </c>
      <c r="G254" s="8"/>
      <c r="I254" s="29">
        <v>45125</v>
      </c>
      <c r="J254" s="37">
        <f t="shared" si="4"/>
        <v>4277310.8108108109</v>
      </c>
      <c r="K254" s="37">
        <f t="shared" si="5"/>
        <v>470504.18918918917</v>
      </c>
      <c r="L254" s="33">
        <f>500175+3324240+923400</f>
        <v>4747815</v>
      </c>
    </row>
    <row r="255" spans="1:12" x14ac:dyDescent="0.25">
      <c r="A255" s="22">
        <v>175</v>
      </c>
      <c r="B255" s="14" t="s">
        <v>769</v>
      </c>
      <c r="C255" s="15" t="s">
        <v>770</v>
      </c>
      <c r="D255" s="16"/>
      <c r="E255" s="17" t="s">
        <v>43</v>
      </c>
      <c r="F255" s="28" t="s">
        <v>44</v>
      </c>
      <c r="G255" s="8"/>
      <c r="I255" s="29">
        <v>45141</v>
      </c>
      <c r="J255" s="37">
        <f t="shared" si="4"/>
        <v>17412729.729729727</v>
      </c>
      <c r="K255" s="37">
        <f t="shared" si="5"/>
        <v>1915400.2702702701</v>
      </c>
      <c r="L255" s="33">
        <f>790020+6749370+11788740</f>
        <v>19328130</v>
      </c>
    </row>
    <row r="256" spans="1:12" x14ac:dyDescent="0.25">
      <c r="A256" s="22">
        <v>176</v>
      </c>
      <c r="B256" s="14" t="s">
        <v>771</v>
      </c>
      <c r="C256" s="15" t="s">
        <v>772</v>
      </c>
      <c r="D256" s="16"/>
      <c r="E256" s="17" t="s">
        <v>43</v>
      </c>
      <c r="F256" s="28" t="s">
        <v>44</v>
      </c>
      <c r="G256" s="8"/>
      <c r="I256" s="29">
        <v>45166</v>
      </c>
      <c r="J256" s="37">
        <f t="shared" si="4"/>
        <v>25475996.396396395</v>
      </c>
      <c r="K256" s="37">
        <f t="shared" si="5"/>
        <v>2802359.6036036033</v>
      </c>
      <c r="L256" s="33">
        <f>24264644+2954880+1058832</f>
        <v>28278356</v>
      </c>
    </row>
    <row r="257" spans="1:12" x14ac:dyDescent="0.25">
      <c r="A257" s="22">
        <v>177</v>
      </c>
      <c r="B257" s="14" t="s">
        <v>773</v>
      </c>
      <c r="C257" s="24" t="s">
        <v>774</v>
      </c>
      <c r="D257" s="22"/>
      <c r="E257" s="25" t="s">
        <v>143</v>
      </c>
      <c r="F257" s="18" t="s">
        <v>69</v>
      </c>
      <c r="G257" s="18"/>
      <c r="I257" s="26">
        <v>45141</v>
      </c>
      <c r="J257" s="37">
        <f t="shared" si="4"/>
        <v>2223000</v>
      </c>
      <c r="K257" s="37">
        <f t="shared" si="5"/>
        <v>244530</v>
      </c>
      <c r="L257" s="33">
        <f>655614+506844+1305072</f>
        <v>2467530</v>
      </c>
    </row>
    <row r="258" spans="1:12" x14ac:dyDescent="0.25">
      <c r="A258" s="22">
        <v>178</v>
      </c>
      <c r="B258" s="14" t="s">
        <v>775</v>
      </c>
      <c r="C258" s="15" t="s">
        <v>776</v>
      </c>
      <c r="D258" s="16"/>
      <c r="E258" s="17" t="s">
        <v>132</v>
      </c>
      <c r="F258" s="28" t="s">
        <v>104</v>
      </c>
      <c r="G258" s="8"/>
      <c r="I258" s="29">
        <v>45168</v>
      </c>
      <c r="J258" s="37">
        <f t="shared" si="4"/>
        <v>67783.783783783772</v>
      </c>
      <c r="K258" s="37">
        <f t="shared" si="5"/>
        <v>7456.2162162162149</v>
      </c>
      <c r="L258" s="33">
        <v>75240</v>
      </c>
    </row>
    <row r="259" spans="1:12" x14ac:dyDescent="0.25">
      <c r="A259" s="22">
        <v>179</v>
      </c>
      <c r="B259" s="14" t="s">
        <v>777</v>
      </c>
      <c r="C259" s="15" t="s">
        <v>778</v>
      </c>
      <c r="D259" s="16"/>
      <c r="E259" s="17" t="s">
        <v>779</v>
      </c>
      <c r="F259" s="28" t="s">
        <v>25</v>
      </c>
      <c r="G259" s="8"/>
      <c r="I259" s="29">
        <v>45168</v>
      </c>
      <c r="J259" s="37">
        <f t="shared" si="4"/>
        <v>3794472.9729729728</v>
      </c>
      <c r="K259" s="37">
        <f t="shared" si="5"/>
        <v>417392.02702702698</v>
      </c>
      <c r="L259" s="33">
        <f>2580525+1631340</f>
        <v>4211865</v>
      </c>
    </row>
    <row r="260" spans="1:12" x14ac:dyDescent="0.25">
      <c r="A260" s="22">
        <v>180</v>
      </c>
      <c r="B260" s="14" t="s">
        <v>780</v>
      </c>
      <c r="C260" s="15" t="s">
        <v>781</v>
      </c>
      <c r="D260" s="16"/>
      <c r="E260" s="17" t="s">
        <v>84</v>
      </c>
      <c r="F260" s="28" t="s">
        <v>45</v>
      </c>
      <c r="G260" s="8"/>
      <c r="I260" s="29">
        <v>45169</v>
      </c>
      <c r="J260" s="37">
        <f t="shared" si="4"/>
        <v>6507243.2432432426</v>
      </c>
      <c r="K260" s="37">
        <f t="shared" si="5"/>
        <v>715796.75675675669</v>
      </c>
      <c r="L260" s="33">
        <v>7223040</v>
      </c>
    </row>
    <row r="261" spans="1:12" x14ac:dyDescent="0.25">
      <c r="A261" s="22">
        <v>181</v>
      </c>
      <c r="B261" s="14" t="s">
        <v>782</v>
      </c>
      <c r="C261" s="15" t="s">
        <v>783</v>
      </c>
      <c r="D261" s="16"/>
      <c r="E261" s="17" t="s">
        <v>51</v>
      </c>
      <c r="F261" s="28" t="s">
        <v>65</v>
      </c>
      <c r="G261" s="8"/>
      <c r="I261" s="29">
        <v>45169</v>
      </c>
      <c r="J261" s="37">
        <f t="shared" si="4"/>
        <v>2994810.8108108104</v>
      </c>
      <c r="K261" s="37">
        <f t="shared" si="5"/>
        <v>329429.18918918917</v>
      </c>
      <c r="L261" s="33">
        <v>3324240</v>
      </c>
    </row>
    <row r="262" spans="1:12" x14ac:dyDescent="0.25">
      <c r="A262" s="22">
        <v>182</v>
      </c>
      <c r="B262" s="14" t="s">
        <v>784</v>
      </c>
      <c r="C262" s="24" t="s">
        <v>785</v>
      </c>
      <c r="D262" s="22"/>
      <c r="E262" s="25" t="s">
        <v>79</v>
      </c>
      <c r="F262" s="18" t="s">
        <v>80</v>
      </c>
      <c r="G262" s="18"/>
      <c r="I262" s="26">
        <v>45169</v>
      </c>
      <c r="J262" s="37">
        <f t="shared" si="4"/>
        <v>2615837.8378378376</v>
      </c>
      <c r="K262" s="37">
        <f t="shared" si="5"/>
        <v>287742.16216216213</v>
      </c>
      <c r="L262" s="33">
        <f>2523960+379620</f>
        <v>2903580</v>
      </c>
    </row>
    <row r="263" spans="1:12" x14ac:dyDescent="0.25">
      <c r="A263" s="22">
        <v>183</v>
      </c>
      <c r="B263" s="14" t="s">
        <v>786</v>
      </c>
      <c r="C263" s="15" t="s">
        <v>787</v>
      </c>
      <c r="D263" s="16"/>
      <c r="E263" s="17" t="s">
        <v>159</v>
      </c>
      <c r="F263" s="28" t="s">
        <v>92</v>
      </c>
      <c r="G263" s="8"/>
      <c r="I263" s="29">
        <v>45169</v>
      </c>
      <c r="J263" s="37">
        <f t="shared" si="4"/>
        <v>2690708.1081081079</v>
      </c>
      <c r="K263" s="37">
        <f t="shared" si="5"/>
        <v>295977.89189189189</v>
      </c>
      <c r="L263" s="33">
        <v>2986686</v>
      </c>
    </row>
    <row r="264" spans="1:12" x14ac:dyDescent="0.25">
      <c r="A264" s="22">
        <v>184</v>
      </c>
      <c r="B264" s="14" t="s">
        <v>788</v>
      </c>
      <c r="C264" s="15" t="s">
        <v>789</v>
      </c>
      <c r="D264" s="16"/>
      <c r="E264" s="17" t="s">
        <v>85</v>
      </c>
      <c r="F264" s="28" t="s">
        <v>86</v>
      </c>
      <c r="G264" s="8"/>
      <c r="I264" s="29">
        <v>45169</v>
      </c>
      <c r="J264" s="37">
        <f t="shared" si="4"/>
        <v>5536702.702702702</v>
      </c>
      <c r="K264" s="37">
        <f t="shared" si="5"/>
        <v>609037.29729729728</v>
      </c>
      <c r="L264" s="33">
        <v>6145740</v>
      </c>
    </row>
    <row r="265" spans="1:12" x14ac:dyDescent="0.25">
      <c r="A265" s="22">
        <v>185</v>
      </c>
      <c r="B265" s="14" t="s">
        <v>790</v>
      </c>
      <c r="C265" s="15" t="s">
        <v>791</v>
      </c>
      <c r="D265" s="16"/>
      <c r="E265" s="17" t="s">
        <v>53</v>
      </c>
      <c r="F265" s="28" t="s">
        <v>54</v>
      </c>
      <c r="G265" s="8"/>
      <c r="I265" s="29">
        <v>45169</v>
      </c>
      <c r="J265" s="37">
        <f>L265/1.11</f>
        <v>1796886.4864864864</v>
      </c>
      <c r="K265" s="37">
        <f>J265*11%</f>
        <v>197657.51351351349</v>
      </c>
      <c r="L265" s="33">
        <v>1994544</v>
      </c>
    </row>
    <row r="266" spans="1:12" x14ac:dyDescent="0.25">
      <c r="A266" s="22">
        <v>186</v>
      </c>
      <c r="B266" s="14" t="s">
        <v>792</v>
      </c>
      <c r="C266" s="15" t="s">
        <v>793</v>
      </c>
      <c r="D266" s="16"/>
      <c r="E266" s="17" t="s">
        <v>134</v>
      </c>
      <c r="F266" s="28" t="s">
        <v>45</v>
      </c>
      <c r="G266" s="8"/>
      <c r="I266" s="29">
        <v>45169</v>
      </c>
      <c r="J266" s="37">
        <f>L266/1.11</f>
        <v>1399999.9999999998</v>
      </c>
      <c r="K266" s="37">
        <f>J266*11%</f>
        <v>153999.99999999997</v>
      </c>
      <c r="L266" s="33">
        <v>1554000</v>
      </c>
    </row>
    <row r="267" spans="1:12" x14ac:dyDescent="0.25">
      <c r="A267" s="22">
        <v>187</v>
      </c>
      <c r="B267" s="14" t="s">
        <v>794</v>
      </c>
      <c r="C267" s="15" t="s">
        <v>795</v>
      </c>
      <c r="D267" s="16"/>
      <c r="E267" s="17" t="s">
        <v>796</v>
      </c>
      <c r="F267" s="28" t="s">
        <v>103</v>
      </c>
      <c r="G267" s="8"/>
      <c r="I267" s="29">
        <v>45169</v>
      </c>
      <c r="J267" s="37">
        <f>L267/1.11</f>
        <v>2400000</v>
      </c>
      <c r="K267" s="37">
        <f>J267*11%</f>
        <v>264000</v>
      </c>
      <c r="L267" s="33">
        <v>2664000</v>
      </c>
    </row>
    <row r="268" spans="1:12" x14ac:dyDescent="0.25">
      <c r="A268" s="13"/>
      <c r="B268" s="14"/>
      <c r="C268" s="15"/>
      <c r="D268" s="16"/>
      <c r="E268" s="17"/>
      <c r="F268" s="28"/>
      <c r="G268" s="8"/>
      <c r="I268" s="29"/>
      <c r="J268" s="39">
        <f t="shared" ref="J268:L268" si="6">SUM(J82:J267)</f>
        <v>1270038810.8108103</v>
      </c>
      <c r="K268" s="39">
        <f t="shared" si="6"/>
        <v>139704269.18918917</v>
      </c>
      <c r="L268" s="40">
        <f t="shared" si="6"/>
        <v>1409743080</v>
      </c>
    </row>
    <row r="269" spans="1:12" x14ac:dyDescent="0.25">
      <c r="A269" s="22"/>
      <c r="B269" s="14"/>
      <c r="C269" s="15"/>
      <c r="D269" s="16"/>
      <c r="E269" s="17"/>
      <c r="F269" s="28"/>
      <c r="G269" s="8"/>
      <c r="I269" s="29"/>
      <c r="J269" s="36"/>
      <c r="K269" s="36"/>
      <c r="L269" s="33"/>
    </row>
    <row r="270" spans="1:12" x14ac:dyDescent="0.25">
      <c r="A270" s="13"/>
      <c r="B270" s="14"/>
      <c r="C270" s="15"/>
      <c r="D270" s="16"/>
      <c r="E270" s="17"/>
      <c r="F270" s="28"/>
      <c r="G270" s="8"/>
      <c r="I270" s="29"/>
      <c r="J270" s="36"/>
      <c r="K270" s="36"/>
      <c r="L270" s="33"/>
    </row>
    <row r="271" spans="1:12" x14ac:dyDescent="0.25">
      <c r="A271" s="22"/>
      <c r="B271" s="14"/>
      <c r="C271" s="15"/>
      <c r="D271" s="16"/>
      <c r="E271" s="17"/>
      <c r="F271" s="28"/>
      <c r="G271" s="8"/>
      <c r="I271" s="29"/>
      <c r="J271" s="36"/>
      <c r="K271" s="36"/>
      <c r="L271" s="33"/>
    </row>
    <row r="272" spans="1:12" x14ac:dyDescent="0.25">
      <c r="A272" s="13"/>
      <c r="B272" s="14"/>
      <c r="C272" s="24"/>
      <c r="D272" s="22"/>
      <c r="E272" s="25"/>
      <c r="F272" s="18"/>
      <c r="G272" s="18"/>
      <c r="I272" s="26"/>
      <c r="J272" s="36"/>
      <c r="K272" s="36"/>
      <c r="L272" s="33"/>
    </row>
    <row r="273" spans="1:12" x14ac:dyDescent="0.25">
      <c r="A273" s="22"/>
      <c r="B273" s="14"/>
      <c r="C273" s="15"/>
      <c r="D273" s="16"/>
      <c r="E273" s="17"/>
      <c r="F273" s="28"/>
      <c r="G273" s="8"/>
      <c r="I273" s="29"/>
      <c r="J273" s="36"/>
      <c r="K273" s="36"/>
      <c r="L273" s="33"/>
    </row>
    <row r="274" spans="1:12" x14ac:dyDescent="0.25">
      <c r="A274" s="13"/>
      <c r="B274" s="14"/>
      <c r="C274" s="15"/>
      <c r="D274" s="16"/>
      <c r="E274" s="17"/>
      <c r="F274" s="28"/>
      <c r="G274" s="8"/>
      <c r="I274" s="29"/>
      <c r="J274" s="36"/>
      <c r="K274" s="36"/>
      <c r="L274" s="33"/>
    </row>
    <row r="275" spans="1:12" x14ac:dyDescent="0.25">
      <c r="A275" s="22"/>
      <c r="B275" s="14"/>
      <c r="C275" s="15"/>
      <c r="D275" s="16"/>
      <c r="E275" s="17"/>
      <c r="F275" s="28"/>
      <c r="G275" s="8"/>
      <c r="I275" s="29"/>
      <c r="J275" s="36"/>
      <c r="K275" s="36"/>
      <c r="L275" s="33"/>
    </row>
    <row r="276" spans="1:12" x14ac:dyDescent="0.25">
      <c r="A276" s="13"/>
      <c r="B276" s="14"/>
      <c r="C276" s="15"/>
      <c r="D276" s="16"/>
      <c r="E276" s="17"/>
      <c r="F276" s="28"/>
      <c r="G276" s="8"/>
      <c r="I276" s="29"/>
      <c r="J276" s="36"/>
      <c r="K276" s="36"/>
      <c r="L276" s="33"/>
    </row>
    <row r="277" spans="1:12" x14ac:dyDescent="0.25">
      <c r="A277" s="22"/>
      <c r="B277" s="14"/>
      <c r="C277" s="15"/>
      <c r="D277" s="16"/>
      <c r="E277" s="17"/>
      <c r="F277" s="28"/>
      <c r="G277" s="8"/>
      <c r="I277" s="29"/>
      <c r="J277" s="36"/>
      <c r="K277" s="36"/>
      <c r="L277" s="33"/>
    </row>
    <row r="278" spans="1:12" x14ac:dyDescent="0.25">
      <c r="A278" s="13"/>
      <c r="B278" s="14"/>
      <c r="C278" s="15"/>
      <c r="D278" s="16"/>
      <c r="E278" s="17"/>
      <c r="F278" s="28"/>
      <c r="G278" s="8"/>
      <c r="I278" s="29"/>
      <c r="J278" s="36"/>
      <c r="K278" s="36"/>
      <c r="L278" s="33"/>
    </row>
    <row r="279" spans="1:12" x14ac:dyDescent="0.25">
      <c r="A279" s="22"/>
      <c r="B279" s="14"/>
      <c r="C279" s="24"/>
      <c r="D279" s="22"/>
      <c r="E279" s="25"/>
      <c r="F279" s="18"/>
      <c r="G279" s="18"/>
      <c r="I279" s="26"/>
      <c r="J279" s="36"/>
      <c r="K279" s="36"/>
      <c r="L279" s="33"/>
    </row>
    <row r="280" spans="1:12" x14ac:dyDescent="0.25">
      <c r="A280" s="13"/>
      <c r="B280" s="14"/>
      <c r="C280" s="15"/>
      <c r="D280" s="16"/>
      <c r="E280" s="17"/>
      <c r="F280" s="28"/>
      <c r="G280" s="8"/>
      <c r="I280" s="29"/>
      <c r="J280" s="36"/>
      <c r="K280" s="36"/>
      <c r="L280" s="33"/>
    </row>
    <row r="281" spans="1:12" x14ac:dyDescent="0.25">
      <c r="A281" s="22"/>
      <c r="B281" s="14"/>
      <c r="C281" s="15"/>
      <c r="D281" s="16"/>
      <c r="E281" s="17"/>
      <c r="F281" s="28"/>
      <c r="G281" s="8"/>
      <c r="I281" s="29"/>
      <c r="J281" s="36"/>
      <c r="K281" s="36"/>
      <c r="L281" s="33"/>
    </row>
    <row r="282" spans="1:12" x14ac:dyDescent="0.25">
      <c r="A282" s="13"/>
      <c r="B282" s="14"/>
      <c r="C282" s="15"/>
      <c r="D282" s="16"/>
      <c r="E282" s="17"/>
      <c r="F282" s="28"/>
      <c r="G282" s="8"/>
      <c r="I282" s="29"/>
      <c r="J282" s="36"/>
      <c r="K282" s="36"/>
      <c r="L282" s="33"/>
    </row>
    <row r="283" spans="1:12" x14ac:dyDescent="0.25">
      <c r="A283" s="22"/>
      <c r="B283" s="14"/>
      <c r="C283" s="15"/>
      <c r="D283" s="16"/>
      <c r="E283" s="17"/>
      <c r="F283" s="28"/>
      <c r="G283" s="8"/>
      <c r="I283" s="29"/>
      <c r="J283" s="36"/>
      <c r="K283" s="36"/>
      <c r="L283" s="33"/>
    </row>
    <row r="284" spans="1:12" x14ac:dyDescent="0.25">
      <c r="A284" s="13"/>
      <c r="B284" s="14"/>
      <c r="C284" s="15"/>
      <c r="D284" s="16"/>
      <c r="E284" s="17"/>
      <c r="F284" s="28"/>
      <c r="G284" s="8"/>
      <c r="I284" s="29"/>
      <c r="J284" s="36"/>
      <c r="K284" s="36"/>
      <c r="L284" s="33"/>
    </row>
    <row r="285" spans="1:12" x14ac:dyDescent="0.25">
      <c r="A285" s="22"/>
      <c r="B285" s="14"/>
      <c r="C285" s="24"/>
      <c r="D285" s="22"/>
      <c r="E285" s="25"/>
      <c r="F285" s="18"/>
      <c r="G285" s="18"/>
      <c r="I285" s="26"/>
      <c r="J285" s="36"/>
      <c r="K285" s="36"/>
      <c r="L285" s="33"/>
    </row>
    <row r="286" spans="1:12" x14ac:dyDescent="0.25">
      <c r="A286" s="13"/>
      <c r="B286" s="14"/>
      <c r="C286" s="15"/>
      <c r="D286" s="16"/>
      <c r="E286" s="17"/>
      <c r="F286" s="28"/>
      <c r="G286" s="8"/>
      <c r="I286" s="29"/>
      <c r="J286" s="36"/>
      <c r="K286" s="36"/>
      <c r="L286" s="33"/>
    </row>
    <row r="287" spans="1:12" x14ac:dyDescent="0.25">
      <c r="A287" s="22"/>
      <c r="B287" s="14"/>
      <c r="C287" s="15"/>
      <c r="D287" s="16"/>
      <c r="E287" s="17"/>
      <c r="F287" s="28"/>
      <c r="G287" s="8"/>
      <c r="I287" s="29"/>
      <c r="J287" s="36"/>
      <c r="K287" s="36"/>
      <c r="L287" s="33"/>
    </row>
    <row r="288" spans="1:12" x14ac:dyDescent="0.25">
      <c r="A288" s="13"/>
      <c r="B288" s="14"/>
      <c r="C288" s="15"/>
      <c r="D288" s="16"/>
      <c r="E288" s="17"/>
      <c r="F288" s="28"/>
      <c r="G288" s="8"/>
      <c r="I288" s="29"/>
      <c r="J288" s="36"/>
      <c r="K288" s="36"/>
      <c r="L288" s="33"/>
    </row>
    <row r="289" spans="1:12" x14ac:dyDescent="0.25">
      <c r="A289" s="22"/>
      <c r="B289" s="14"/>
      <c r="C289" s="15"/>
      <c r="D289" s="16"/>
      <c r="E289" s="17"/>
      <c r="F289" s="28"/>
      <c r="G289" s="8"/>
      <c r="I289" s="29"/>
      <c r="J289" s="36"/>
      <c r="K289" s="36"/>
      <c r="L289" s="33"/>
    </row>
    <row r="290" spans="1:12" x14ac:dyDescent="0.25">
      <c r="A290" s="13"/>
      <c r="B290" s="14"/>
      <c r="C290" s="15"/>
      <c r="D290" s="16"/>
      <c r="E290" s="17"/>
      <c r="F290" s="28"/>
      <c r="G290" s="8"/>
      <c r="I290" s="29"/>
      <c r="J290" s="36"/>
      <c r="K290" s="36"/>
      <c r="L290" s="33"/>
    </row>
    <row r="291" spans="1:12" x14ac:dyDescent="0.25">
      <c r="A291" s="22"/>
      <c r="B291" s="14"/>
      <c r="C291" s="15"/>
      <c r="D291" s="16"/>
      <c r="E291" s="17"/>
      <c r="F291" s="28"/>
      <c r="G291" s="8"/>
      <c r="I291" s="29"/>
      <c r="J291" s="36"/>
      <c r="K291" s="36"/>
      <c r="L291" s="33"/>
    </row>
    <row r="292" spans="1:12" x14ac:dyDescent="0.25">
      <c r="A292" s="13"/>
      <c r="B292" s="14"/>
      <c r="C292" s="24"/>
      <c r="D292" s="22"/>
      <c r="E292" s="25"/>
      <c r="F292" s="18"/>
      <c r="G292" s="18"/>
      <c r="I292" s="26"/>
      <c r="J292" s="36"/>
      <c r="K292" s="36"/>
      <c r="L292" s="33"/>
    </row>
    <row r="293" spans="1:12" x14ac:dyDescent="0.25">
      <c r="A293" s="22"/>
      <c r="B293" s="14"/>
      <c r="C293" s="15"/>
      <c r="D293" s="16"/>
      <c r="E293" s="17"/>
      <c r="F293" s="28"/>
      <c r="G293" s="8"/>
      <c r="I293" s="29"/>
      <c r="J293" s="36"/>
      <c r="K293" s="36"/>
      <c r="L293" s="33"/>
    </row>
    <row r="294" spans="1:12" x14ac:dyDescent="0.25">
      <c r="A294" s="13"/>
      <c r="B294" s="14"/>
      <c r="C294" s="15"/>
      <c r="D294" s="16"/>
      <c r="E294" s="17"/>
      <c r="F294" s="28"/>
      <c r="G294" s="8"/>
      <c r="I294" s="29"/>
      <c r="J294" s="36"/>
      <c r="K294" s="36"/>
      <c r="L294" s="33"/>
    </row>
    <row r="295" spans="1:12" x14ac:dyDescent="0.25">
      <c r="A295" s="22"/>
      <c r="B295" s="14"/>
      <c r="C295" s="15"/>
      <c r="D295" s="16"/>
      <c r="E295" s="17"/>
      <c r="F295" s="28"/>
      <c r="G295" s="8"/>
      <c r="I295" s="29"/>
      <c r="J295" s="36"/>
      <c r="K295" s="36"/>
      <c r="L295" s="33"/>
    </row>
    <row r="296" spans="1:12" x14ac:dyDescent="0.25">
      <c r="A296" s="13"/>
      <c r="B296" s="14"/>
      <c r="C296" s="24"/>
      <c r="D296" s="22"/>
      <c r="E296" s="25"/>
      <c r="F296" s="18"/>
      <c r="G296" s="18"/>
      <c r="I296" s="26"/>
      <c r="J296" s="36"/>
      <c r="K296" s="36"/>
      <c r="L296" s="33"/>
    </row>
    <row r="297" spans="1:12" x14ac:dyDescent="0.25">
      <c r="A297" s="22"/>
      <c r="B297" s="14"/>
      <c r="C297" s="15"/>
      <c r="D297" s="16"/>
      <c r="E297" s="17"/>
      <c r="F297" s="28"/>
      <c r="G297" s="8"/>
      <c r="I297" s="29"/>
      <c r="J297" s="36"/>
      <c r="K297" s="36"/>
      <c r="L297" s="33"/>
    </row>
    <row r="298" spans="1:12" x14ac:dyDescent="0.25">
      <c r="A298" s="13"/>
      <c r="B298" s="14"/>
      <c r="C298" s="15"/>
      <c r="D298" s="16"/>
      <c r="E298" s="17"/>
      <c r="F298" s="28"/>
      <c r="G298" s="8"/>
      <c r="I298" s="29"/>
      <c r="J298" s="36"/>
      <c r="K298" s="36"/>
      <c r="L298" s="33"/>
    </row>
    <row r="299" spans="1:12" x14ac:dyDescent="0.25">
      <c r="A299" s="22"/>
      <c r="B299" s="14"/>
      <c r="C299" s="15"/>
      <c r="D299" s="16"/>
      <c r="E299" s="17"/>
      <c r="F299" s="28"/>
      <c r="G299" s="8"/>
      <c r="I299" s="29"/>
      <c r="J299" s="36"/>
      <c r="K299" s="36"/>
      <c r="L299" s="33"/>
    </row>
    <row r="300" spans="1:12" x14ac:dyDescent="0.25">
      <c r="A300" s="13"/>
      <c r="B300" s="14"/>
      <c r="C300" s="15"/>
      <c r="D300" s="16"/>
      <c r="E300" s="17"/>
      <c r="F300" s="28"/>
      <c r="G300" s="8"/>
      <c r="I300" s="29"/>
      <c r="J300" s="36"/>
      <c r="K300" s="36"/>
      <c r="L300" s="33"/>
    </row>
    <row r="301" spans="1:12" x14ac:dyDescent="0.25">
      <c r="A301" s="13"/>
      <c r="B301" s="14"/>
      <c r="C301" s="15"/>
      <c r="D301" s="16"/>
      <c r="E301" s="17"/>
      <c r="F301" s="28"/>
      <c r="G301" s="8"/>
      <c r="I301" s="29"/>
      <c r="J301" s="36"/>
      <c r="K301" s="36"/>
      <c r="L301" s="33"/>
    </row>
    <row r="302" spans="1:12" x14ac:dyDescent="0.25">
      <c r="A302" s="13"/>
      <c r="B302" s="14"/>
      <c r="C302" s="15"/>
      <c r="D302" s="16"/>
      <c r="E302" s="17"/>
      <c r="F302" s="28"/>
      <c r="G302" s="8"/>
      <c r="I302" s="29"/>
      <c r="J302" s="36"/>
      <c r="K302" s="36"/>
      <c r="L302" s="33"/>
    </row>
    <row r="303" spans="1:12" x14ac:dyDescent="0.25">
      <c r="A303" s="13"/>
      <c r="B303" s="14"/>
      <c r="C303" s="24"/>
      <c r="D303" s="13"/>
      <c r="E303" s="25"/>
      <c r="F303" s="18"/>
      <c r="G303" s="18"/>
      <c r="I303" s="26"/>
      <c r="J303" s="36"/>
      <c r="K303" s="36"/>
      <c r="L303" s="33"/>
    </row>
    <row r="304" spans="1:12" x14ac:dyDescent="0.25">
      <c r="A304" s="13"/>
      <c r="B304" s="14"/>
      <c r="C304" s="15"/>
      <c r="D304" s="16"/>
      <c r="E304" s="17"/>
      <c r="F304" s="28"/>
      <c r="G304" s="8"/>
      <c r="I304" s="29"/>
      <c r="J304" s="36"/>
      <c r="K304" s="36"/>
      <c r="L304" s="33"/>
    </row>
    <row r="305" spans="1:12" x14ac:dyDescent="0.25">
      <c r="A305" s="13"/>
      <c r="B305" s="14"/>
      <c r="C305" s="15"/>
      <c r="D305" s="16"/>
      <c r="E305" s="17"/>
      <c r="F305" s="28"/>
      <c r="G305" s="8"/>
      <c r="I305" s="29"/>
      <c r="J305" s="36"/>
      <c r="K305" s="36"/>
      <c r="L305" s="33"/>
    </row>
    <row r="306" spans="1:12" x14ac:dyDescent="0.25">
      <c r="A306" s="13"/>
      <c r="B306" s="14"/>
      <c r="C306" s="15"/>
      <c r="D306" s="16"/>
      <c r="E306" s="17"/>
      <c r="F306" s="28"/>
      <c r="G306" s="8"/>
      <c r="I306" s="29"/>
      <c r="J306" s="36"/>
      <c r="K306" s="36"/>
      <c r="L306" s="33"/>
    </row>
    <row r="307" spans="1:12" x14ac:dyDescent="0.25">
      <c r="A307" s="13"/>
      <c r="B307" s="14"/>
      <c r="C307" s="15"/>
      <c r="D307" s="16"/>
      <c r="E307" s="17"/>
      <c r="F307" s="28"/>
      <c r="G307" s="8"/>
      <c r="I307" s="29"/>
      <c r="J307" s="36"/>
      <c r="K307" s="36"/>
      <c r="L307" s="33"/>
    </row>
    <row r="308" spans="1:12" x14ac:dyDescent="0.25">
      <c r="A308" s="13"/>
      <c r="B308" s="14"/>
      <c r="C308" s="15"/>
      <c r="D308" s="16"/>
      <c r="E308" s="17"/>
      <c r="F308" s="28"/>
      <c r="G308" s="8"/>
      <c r="I308" s="29"/>
      <c r="J308" s="36"/>
      <c r="K308" s="36"/>
      <c r="L308" s="33"/>
    </row>
    <row r="309" spans="1:12" x14ac:dyDescent="0.25">
      <c r="A309" s="13"/>
      <c r="B309" s="14"/>
      <c r="C309" s="24"/>
      <c r="D309" s="13"/>
      <c r="E309" s="25"/>
      <c r="F309" s="18"/>
      <c r="G309" s="18"/>
      <c r="I309" s="26"/>
      <c r="J309" s="36"/>
      <c r="K309" s="36"/>
      <c r="L309" s="33"/>
    </row>
    <row r="310" spans="1:12" x14ac:dyDescent="0.25">
      <c r="A310" s="13"/>
      <c r="B310" s="14"/>
      <c r="C310" s="15"/>
      <c r="D310" s="16"/>
      <c r="E310" s="17"/>
      <c r="F310" s="28"/>
      <c r="G310" s="8"/>
      <c r="I310" s="29"/>
      <c r="J310" s="36"/>
      <c r="K310" s="36"/>
      <c r="L310" s="33"/>
    </row>
    <row r="311" spans="1:12" x14ac:dyDescent="0.25">
      <c r="A311" s="13"/>
      <c r="B311" s="14"/>
      <c r="C311" s="15"/>
      <c r="D311" s="16"/>
      <c r="E311" s="17"/>
      <c r="F311" s="28"/>
      <c r="G311" s="8"/>
      <c r="I311" s="29"/>
      <c r="J311" s="36"/>
      <c r="K311" s="36"/>
      <c r="L311" s="33"/>
    </row>
    <row r="312" spans="1:12" x14ac:dyDescent="0.25">
      <c r="A312" s="13"/>
      <c r="B312" s="14"/>
      <c r="C312" s="15"/>
      <c r="D312" s="16"/>
      <c r="E312" s="17"/>
      <c r="F312" s="28"/>
      <c r="G312" s="8"/>
      <c r="I312" s="29"/>
      <c r="J312" s="36"/>
      <c r="K312" s="36"/>
      <c r="L312" s="33"/>
    </row>
    <row r="313" spans="1:12" x14ac:dyDescent="0.25">
      <c r="J313" s="6">
        <f t="shared" ref="J313:K313" si="7">SUM(J82:J312)</f>
        <v>2540077621.6216207</v>
      </c>
      <c r="K313" s="6">
        <f t="shared" si="7"/>
        <v>279408538.37837833</v>
      </c>
      <c r="L313" s="27">
        <f>SUM(L82:L312)</f>
        <v>2819486160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2023-07-18T02:55:08Z</dcterms:created>
  <dcterms:modified xsi:type="dcterms:W3CDTF">2023-09-18T04:05:07Z</dcterms:modified>
</cp:coreProperties>
</file>