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NOTA" sheetId="1" r:id="rId1"/>
    <sheet name="PAJAK" sheetId="4" r:id="rId2"/>
    <sheet name="preview" sheetId="2" r:id="rId3"/>
    <sheet name="Sheet1" sheetId="6" r:id="rId4"/>
    <sheet name="Sheet5" sheetId="5" r:id="rId5"/>
    <sheet name="_var" sheetId="3" r:id="rId6"/>
  </sheets>
  <externalReferences>
    <externalReference r:id="rId7"/>
    <externalReference r:id="rId8"/>
    <externalReference r:id="rId9"/>
    <externalReference r:id="rId10"/>
  </externalReferences>
  <definedNames>
    <definedName name="jNota">PAJAK!$D$1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18" r:id="rId11"/>
  </pivotCaches>
</workbook>
</file>

<file path=xl/calcChain.xml><?xml version="1.0" encoding="utf-8"?>
<calcChain xmlns="http://schemas.openxmlformats.org/spreadsheetml/2006/main">
  <c r="A2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D55" i="5" l="1"/>
  <c r="E55" i="5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43" i="5" l="1"/>
  <c r="G4" i="5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E43" i="5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E13" i="3" l="1"/>
  <c r="B3" i="1"/>
  <c r="B4" i="1"/>
  <c r="B5" i="1"/>
  <c r="B7" i="1"/>
  <c r="B8" i="1"/>
  <c r="B9" i="1"/>
  <c r="B10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B48" i="1"/>
  <c r="G48" i="1" s="1"/>
  <c r="AA48" i="1" s="1"/>
  <c r="B49" i="1"/>
  <c r="B50" i="1"/>
  <c r="G50" i="1" s="1"/>
  <c r="AA50" i="1" s="1"/>
  <c r="B52" i="1"/>
  <c r="G52" i="1" s="1"/>
  <c r="AA52" i="1" s="1"/>
  <c r="B54" i="1"/>
  <c r="B55" i="1"/>
  <c r="B56" i="1"/>
  <c r="G56" i="1" s="1"/>
  <c r="AA56" i="1" s="1"/>
  <c r="B57" i="1"/>
  <c r="G57" i="1" s="1"/>
  <c r="AA57" i="1" s="1"/>
  <c r="B58" i="1"/>
  <c r="G58" i="1" s="1"/>
  <c r="AA58" i="1" s="1"/>
  <c r="B59" i="1"/>
  <c r="G59" i="1" s="1"/>
  <c r="AA59" i="1" s="1"/>
  <c r="B61" i="1"/>
  <c r="B62" i="1"/>
  <c r="B63" i="1"/>
  <c r="G63" i="1" s="1"/>
  <c r="B64" i="1"/>
  <c r="B66" i="1"/>
  <c r="G66" i="1" s="1"/>
  <c r="AA66" i="1" s="1"/>
  <c r="B68" i="1"/>
  <c r="B69" i="1"/>
  <c r="G69" i="1" s="1"/>
  <c r="AA69" i="1" s="1"/>
  <c r="B71" i="1"/>
  <c r="B73" i="1"/>
  <c r="G73" i="1" s="1"/>
  <c r="B74" i="1"/>
  <c r="B75" i="1"/>
  <c r="G75" i="1" s="1"/>
  <c r="AA75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B85" i="1"/>
  <c r="B86" i="1"/>
  <c r="B88" i="1"/>
  <c r="G88" i="1" s="1"/>
  <c r="AA88" i="1" s="1"/>
  <c r="B89" i="1"/>
  <c r="B90" i="1"/>
  <c r="G90" i="1" s="1"/>
  <c r="AA90" i="1" s="1"/>
  <c r="B91" i="1"/>
  <c r="B92" i="1"/>
  <c r="G92" i="1" s="1"/>
  <c r="AA92" i="1" s="1"/>
  <c r="B93" i="1"/>
  <c r="B94" i="1"/>
  <c r="G94" i="1" s="1"/>
  <c r="AA94" i="1" s="1"/>
  <c r="B95" i="1"/>
  <c r="B96" i="1"/>
  <c r="G96" i="1" s="1"/>
  <c r="AA96" i="1" s="1"/>
  <c r="B97" i="1"/>
  <c r="B98" i="1"/>
  <c r="G98" i="1" s="1"/>
  <c r="AA98" i="1" s="1"/>
  <c r="E83" i="1"/>
  <c r="E85" i="1"/>
  <c r="H85" i="1" s="1"/>
  <c r="E86" i="1"/>
  <c r="E88" i="1"/>
  <c r="H88" i="1" s="1"/>
  <c r="E89" i="1"/>
  <c r="E90" i="1"/>
  <c r="H90" i="1" s="1"/>
  <c r="E91" i="1"/>
  <c r="E92" i="1"/>
  <c r="H92" i="1" s="1"/>
  <c r="E93" i="1"/>
  <c r="E94" i="1"/>
  <c r="H94" i="1" s="1"/>
  <c r="E95" i="1"/>
  <c r="E96" i="1"/>
  <c r="H96" i="1" s="1"/>
  <c r="E97" i="1"/>
  <c r="E98" i="1"/>
  <c r="H98" i="1" s="1"/>
  <c r="G83" i="1"/>
  <c r="G85" i="1"/>
  <c r="AA85" i="1" s="1"/>
  <c r="G86" i="1"/>
  <c r="AA86" i="1" s="1"/>
  <c r="G89" i="1"/>
  <c r="AA89" i="1" s="1"/>
  <c r="G91" i="1"/>
  <c r="AA91" i="1" s="1"/>
  <c r="G93" i="1"/>
  <c r="AA93" i="1" s="1"/>
  <c r="G95" i="1"/>
  <c r="AA95" i="1" s="1"/>
  <c r="G97" i="1"/>
  <c r="AA97" i="1" s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E75" i="1"/>
  <c r="H75" i="1" s="1"/>
  <c r="I75" i="1"/>
  <c r="V75" i="1"/>
  <c r="W75" i="1" s="1"/>
  <c r="X75" i="1"/>
  <c r="Y75" i="1"/>
  <c r="Z75" i="1"/>
  <c r="S75" i="1" s="1"/>
  <c r="E12" i="3"/>
  <c r="G74" i="1"/>
  <c r="E73" i="1"/>
  <c r="H73" i="1" s="1"/>
  <c r="E74" i="1"/>
  <c r="H74" i="1" s="1"/>
  <c r="I73" i="1"/>
  <c r="I74" i="1"/>
  <c r="X73" i="1"/>
  <c r="X74" i="1"/>
  <c r="Y73" i="1"/>
  <c r="Y74" i="1"/>
  <c r="Z73" i="1"/>
  <c r="S73" i="1" s="1"/>
  <c r="Z74" i="1"/>
  <c r="S74" i="1" s="1"/>
  <c r="G68" i="1"/>
  <c r="H72" i="1"/>
  <c r="X72" i="1"/>
  <c r="Y72" i="1" s="1"/>
  <c r="Z72" i="1" s="1"/>
  <c r="S72" i="1" s="1"/>
  <c r="E71" i="1"/>
  <c r="G71" i="1"/>
  <c r="AA71" i="1" s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E69" i="1"/>
  <c r="H69" i="1"/>
  <c r="I69" i="1"/>
  <c r="V69" i="1"/>
  <c r="W69" i="1" s="1"/>
  <c r="X69" i="1"/>
  <c r="Y69" i="1"/>
  <c r="Z69" i="1"/>
  <c r="S69" i="1" s="1"/>
  <c r="E68" i="1"/>
  <c r="H68" i="1" s="1"/>
  <c r="I68" i="1"/>
  <c r="X68" i="1"/>
  <c r="Y68" i="1" s="1"/>
  <c r="Z68" i="1" s="1"/>
  <c r="S68" i="1" s="1"/>
  <c r="G62" i="1"/>
  <c r="H67" i="1"/>
  <c r="X67" i="1"/>
  <c r="Y67" i="1" s="1"/>
  <c r="Z67" i="1" s="1"/>
  <c r="S67" i="1" s="1"/>
  <c r="E66" i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E64" i="1"/>
  <c r="G64" i="1"/>
  <c r="AA64" i="1" s="1"/>
  <c r="H64" i="1"/>
  <c r="I64" i="1"/>
  <c r="V64" i="1"/>
  <c r="W64" i="1" s="1"/>
  <c r="X64" i="1"/>
  <c r="Y64" i="1"/>
  <c r="Z64" i="1"/>
  <c r="S64" i="1" s="1"/>
  <c r="E62" i="1"/>
  <c r="E63" i="1"/>
  <c r="H63" i="1" s="1"/>
  <c r="H62" i="1"/>
  <c r="I62" i="1"/>
  <c r="I63" i="1"/>
  <c r="X62" i="1"/>
  <c r="X63" i="1"/>
  <c r="Y62" i="1"/>
  <c r="Y63" i="1"/>
  <c r="Z63" i="1" s="1"/>
  <c r="S63" i="1" s="1"/>
  <c r="Z62" i="1"/>
  <c r="S62" i="1" s="1"/>
  <c r="E11" i="3"/>
  <c r="E61" i="1"/>
  <c r="G61" i="1"/>
  <c r="AA61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E59" i="1"/>
  <c r="H59" i="1" s="1"/>
  <c r="I59" i="1"/>
  <c r="V59" i="1"/>
  <c r="W59" i="1" s="1"/>
  <c r="X59" i="1"/>
  <c r="Y59" i="1"/>
  <c r="Z59" i="1"/>
  <c r="S59" i="1" s="1"/>
  <c r="E58" i="1"/>
  <c r="H58" i="1" s="1"/>
  <c r="I58" i="1"/>
  <c r="X58" i="1"/>
  <c r="Y58" i="1" s="1"/>
  <c r="Z58" i="1" s="1"/>
  <c r="S58" i="1" s="1"/>
  <c r="E57" i="1"/>
  <c r="H57" i="1" s="1"/>
  <c r="I57" i="1"/>
  <c r="X57" i="1"/>
  <c r="Y57" i="1" s="1"/>
  <c r="Z57" i="1" s="1"/>
  <c r="S57" i="1" s="1"/>
  <c r="E56" i="1"/>
  <c r="H56" i="1" s="1"/>
  <c r="I56" i="1"/>
  <c r="X56" i="1"/>
  <c r="Y56" i="1" s="1"/>
  <c r="Z56" i="1" s="1"/>
  <c r="S56" i="1" s="1"/>
  <c r="G55" i="1"/>
  <c r="AA55" i="1" s="1"/>
  <c r="E55" i="1"/>
  <c r="H55" i="1" s="1"/>
  <c r="I55" i="1"/>
  <c r="X55" i="1"/>
  <c r="Y55" i="1" s="1"/>
  <c r="Z55" i="1" s="1"/>
  <c r="S55" i="1" s="1"/>
  <c r="G54" i="1"/>
  <c r="AA54" i="1" s="1"/>
  <c r="E54" i="1"/>
  <c r="H54" i="1" s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E52" i="1"/>
  <c r="H52" i="1" s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E50" i="1"/>
  <c r="H50" i="1" s="1"/>
  <c r="I50" i="1"/>
  <c r="V50" i="1"/>
  <c r="W50" i="1" s="1"/>
  <c r="X50" i="1"/>
  <c r="Y50" i="1"/>
  <c r="Z50" i="1"/>
  <c r="S50" i="1" s="1"/>
  <c r="E49" i="1"/>
  <c r="G49" i="1"/>
  <c r="AA49" i="1" s="1"/>
  <c r="H49" i="1"/>
  <c r="I49" i="1"/>
  <c r="X49" i="1"/>
  <c r="Y49" i="1" s="1"/>
  <c r="Z49" i="1" s="1"/>
  <c r="S49" i="1" s="1"/>
  <c r="E48" i="1"/>
  <c r="H48" i="1"/>
  <c r="I48" i="1"/>
  <c r="X48" i="1"/>
  <c r="Y48" i="1" s="1"/>
  <c r="Z48" i="1" s="1"/>
  <c r="S48" i="1" s="1"/>
  <c r="E47" i="1"/>
  <c r="G47" i="1"/>
  <c r="AA47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E10" i="3"/>
  <c r="I67" i="1" s="1"/>
  <c r="B6" i="1" l="1"/>
  <c r="B11" i="1"/>
  <c r="AA77" i="1"/>
  <c r="AA81" i="1"/>
  <c r="AA79" i="1"/>
  <c r="AA82" i="1"/>
  <c r="AA80" i="1"/>
  <c r="AA78" i="1"/>
  <c r="AA73" i="1"/>
  <c r="AA74" i="1"/>
  <c r="AA68" i="1"/>
  <c r="AA62" i="1"/>
  <c r="AA63" i="1"/>
  <c r="B14" i="1" l="1"/>
  <c r="B17" i="1" s="1"/>
  <c r="B19" i="1" l="1"/>
  <c r="B21" i="1"/>
  <c r="B23" i="1" s="1"/>
  <c r="B32" i="1" l="1"/>
  <c r="B40" i="1" s="1"/>
  <c r="B44" i="1" l="1"/>
  <c r="B46" i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B87" i="1"/>
  <c r="G87" i="1" s="1"/>
  <c r="E45" i="1"/>
  <c r="G45" i="1"/>
  <c r="AA45" i="1" s="1"/>
  <c r="H45" i="1"/>
  <c r="I45" i="1"/>
  <c r="V45" i="1"/>
  <c r="W45" i="1" s="1"/>
  <c r="X45" i="1"/>
  <c r="Y45" i="1"/>
  <c r="Z45" i="1"/>
  <c r="S45" i="1" s="1"/>
  <c r="H44" i="1"/>
  <c r="I44" i="1"/>
  <c r="X44" i="1"/>
  <c r="Y44" i="1" s="1"/>
  <c r="Z44" i="1" s="1"/>
  <c r="S44" i="1" s="1"/>
  <c r="E43" i="1"/>
  <c r="G43" i="1"/>
  <c r="AA43" i="1" s="1"/>
  <c r="H43" i="1"/>
  <c r="I43" i="1"/>
  <c r="V43" i="1"/>
  <c r="W43" i="1" s="1"/>
  <c r="X43" i="1"/>
  <c r="Y43" i="1"/>
  <c r="Z43" i="1"/>
  <c r="S43" i="1" s="1"/>
  <c r="G42" i="1"/>
  <c r="AA42" i="1" s="1"/>
  <c r="E41" i="1"/>
  <c r="H41" i="1" s="1"/>
  <c r="E42" i="1"/>
  <c r="H42" i="1" s="1"/>
  <c r="I41" i="1"/>
  <c r="I42" i="1"/>
  <c r="X41" i="1"/>
  <c r="X42" i="1"/>
  <c r="Y41" i="1"/>
  <c r="Y42" i="1"/>
  <c r="Z41" i="1"/>
  <c r="S41" i="1" s="1"/>
  <c r="Z42" i="1"/>
  <c r="S42" i="1" s="1"/>
  <c r="G41" i="1"/>
  <c r="AA41" i="1" s="1"/>
  <c r="H40" i="1"/>
  <c r="X40" i="1"/>
  <c r="Y40" i="1" s="1"/>
  <c r="Z40" i="1" s="1"/>
  <c r="S40" i="1" s="1"/>
  <c r="E39" i="1"/>
  <c r="H39" i="1" s="1"/>
  <c r="I39" i="1"/>
  <c r="V39" i="1"/>
  <c r="W39" i="1" s="1"/>
  <c r="X39" i="1"/>
  <c r="Y39" i="1"/>
  <c r="Z39" i="1"/>
  <c r="S39" i="1" s="1"/>
  <c r="E9" i="3"/>
  <c r="G36" i="1"/>
  <c r="AA36" i="1" s="1"/>
  <c r="G37" i="1"/>
  <c r="AA37" i="1" s="1"/>
  <c r="G38" i="1"/>
  <c r="AA38" i="1" s="1"/>
  <c r="E35" i="1"/>
  <c r="H35" i="1" s="1"/>
  <c r="E36" i="1"/>
  <c r="H36" i="1" s="1"/>
  <c r="E37" i="1"/>
  <c r="H37" i="1" s="1"/>
  <c r="E38" i="1"/>
  <c r="H38" i="1" s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E8" i="3"/>
  <c r="E7" i="3"/>
  <c r="E3" i="3"/>
  <c r="I84" i="1" s="1"/>
  <c r="E4" i="3"/>
  <c r="E5" i="3"/>
  <c r="E6" i="3"/>
  <c r="Z5" i="1"/>
  <c r="Z10" i="1"/>
  <c r="Z16" i="1"/>
  <c r="Z18" i="1"/>
  <c r="Z20" i="1"/>
  <c r="Z22" i="1"/>
  <c r="Z31" i="1"/>
  <c r="Y5" i="1"/>
  <c r="Y10" i="1"/>
  <c r="Y16" i="1"/>
  <c r="Y18" i="1"/>
  <c r="Y20" i="1"/>
  <c r="Y22" i="1"/>
  <c r="Y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5" i="1"/>
  <c r="S10" i="1"/>
  <c r="S16" i="1"/>
  <c r="S18" i="1"/>
  <c r="S20" i="1"/>
  <c r="S22" i="1"/>
  <c r="S31" i="1"/>
  <c r="C1" i="2"/>
  <c r="I70" i="1" l="1"/>
  <c r="I65" i="1"/>
  <c r="I51" i="1"/>
  <c r="I40" i="1"/>
  <c r="I72" i="1"/>
  <c r="I46" i="1"/>
  <c r="S21" i="1"/>
  <c r="G35" i="1"/>
  <c r="AA35" i="1" s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E5" i="1"/>
  <c r="H5" i="1" s="1"/>
  <c r="G5" i="1"/>
  <c r="AA5" i="1" s="1"/>
  <c r="I5" i="1"/>
  <c r="V5" i="1"/>
  <c r="W5" i="1" s="1"/>
  <c r="S11" i="1" l="1"/>
  <c r="S14" i="1"/>
  <c r="S17" i="1"/>
  <c r="S23" i="1"/>
  <c r="S32" i="1"/>
  <c r="S19" i="1"/>
  <c r="S6" i="1"/>
  <c r="S3" i="1"/>
  <c r="G39" i="1" l="1"/>
  <c r="AA39" i="1" s="1"/>
  <c r="G40" i="1"/>
  <c r="G44" i="1" l="1"/>
  <c r="G46" i="1" l="1"/>
  <c r="G51" i="1" l="1"/>
  <c r="G53" i="1" l="1"/>
  <c r="G60" i="1" l="1"/>
  <c r="G65" i="1" l="1"/>
  <c r="G67" i="1" l="1"/>
  <c r="G70" i="1" l="1"/>
  <c r="G72" i="1" l="1"/>
  <c r="G76" i="1"/>
  <c r="I11" i="1" l="1"/>
  <c r="V10" i="1"/>
  <c r="W10" i="1" s="1"/>
  <c r="V16" i="1"/>
  <c r="W16" i="1" s="1"/>
  <c r="V18" i="1"/>
  <c r="W18" i="1" s="1"/>
  <c r="V20" i="1"/>
  <c r="W20" i="1" s="1"/>
  <c r="V22" i="1"/>
  <c r="W22" i="1" s="1"/>
  <c r="V31" i="1"/>
  <c r="W31" i="1" s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E4" i="1"/>
  <c r="H4" i="1" s="1"/>
  <c r="H6" i="1"/>
  <c r="E7" i="1"/>
  <c r="H7" i="1" s="1"/>
  <c r="E8" i="1"/>
  <c r="H8" i="1" s="1"/>
  <c r="E9" i="1"/>
  <c r="H9" i="1" s="1"/>
  <c r="E10" i="1"/>
  <c r="H10" i="1" s="1"/>
  <c r="H11" i="1"/>
  <c r="E12" i="1"/>
  <c r="H12" i="1" s="1"/>
  <c r="E13" i="1"/>
  <c r="H13" i="1" s="1"/>
  <c r="H14" i="1"/>
  <c r="E15" i="1"/>
  <c r="H15" i="1" s="1"/>
  <c r="E16" i="1"/>
  <c r="H16" i="1" s="1"/>
  <c r="H17" i="1"/>
  <c r="E18" i="1"/>
  <c r="H18" i="1" s="1"/>
  <c r="H19" i="1"/>
  <c r="E20" i="1"/>
  <c r="H20" i="1" s="1"/>
  <c r="H21" i="1"/>
  <c r="E22" i="1"/>
  <c r="H22" i="1" s="1"/>
  <c r="H23" i="1"/>
  <c r="E24" i="1"/>
  <c r="H24" i="1" s="1"/>
  <c r="H25" i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H32" i="1"/>
  <c r="E33" i="1"/>
  <c r="H33" i="1" s="1"/>
  <c r="E34" i="1"/>
  <c r="H34" i="1" s="1"/>
  <c r="G4" i="1"/>
  <c r="AA4" i="1" s="1"/>
  <c r="G7" i="1"/>
  <c r="AA7" i="1" s="1"/>
  <c r="G8" i="1"/>
  <c r="AA8" i="1" s="1"/>
  <c r="G9" i="1"/>
  <c r="AA9" i="1" s="1"/>
  <c r="G10" i="1"/>
  <c r="AA10" i="1" s="1"/>
  <c r="G12" i="1"/>
  <c r="AA12" i="1" s="1"/>
  <c r="G13" i="1"/>
  <c r="AA13" i="1" s="1"/>
  <c r="G14" i="1"/>
  <c r="G15" i="1"/>
  <c r="AA15" i="1" s="1"/>
  <c r="G16" i="1"/>
  <c r="AA16" i="1" s="1"/>
  <c r="G17" i="1"/>
  <c r="G18" i="1"/>
  <c r="AA18" i="1" s="1"/>
  <c r="G19" i="1"/>
  <c r="G20" i="1"/>
  <c r="AA20" i="1" s="1"/>
  <c r="G21" i="1"/>
  <c r="G22" i="1"/>
  <c r="AA22" i="1" s="1"/>
  <c r="G23" i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G33" i="1"/>
  <c r="AA33" i="1" s="1"/>
  <c r="G34" i="1"/>
  <c r="AA34" i="1" s="1"/>
  <c r="G11" i="1" l="1"/>
  <c r="G6" i="1"/>
  <c r="G3" i="1"/>
  <c r="V13" i="1" l="1"/>
  <c r="W13" i="1" l="1"/>
  <c r="AA83" i="1" l="1"/>
  <c r="V21" i="1"/>
  <c r="A1" i="2"/>
  <c r="V19" i="1"/>
  <c r="V51" i="1"/>
  <c r="V70" i="1"/>
  <c r="V11" i="1"/>
  <c r="V84" i="1"/>
  <c r="V85" i="1"/>
  <c r="V3" i="1"/>
  <c r="V4" i="1"/>
  <c r="V44" i="1"/>
  <c r="V6" i="1"/>
  <c r="V67" i="1"/>
  <c r="V68" i="1"/>
  <c r="V46" i="1"/>
  <c r="V40" i="1"/>
  <c r="V41" i="1" s="1"/>
  <c r="V76" i="1"/>
  <c r="V23" i="1"/>
  <c r="V24" i="1" s="1"/>
  <c r="V14" i="1"/>
  <c r="V15" i="1" s="1"/>
  <c r="V72" i="1"/>
  <c r="V60" i="1"/>
  <c r="V61" i="1" s="1"/>
  <c r="V65" i="1"/>
  <c r="V87" i="1"/>
  <c r="V53" i="1"/>
  <c r="V54" i="1" s="1"/>
  <c r="V17" i="1"/>
  <c r="V32" i="1"/>
  <c r="V33" i="1"/>
  <c r="D1" i="4"/>
  <c r="C40" i="4" s="1"/>
  <c r="K40" i="4" l="1"/>
  <c r="O40" i="4"/>
  <c r="N40" i="4"/>
  <c r="G40" i="4"/>
  <c r="E40" i="4"/>
  <c r="I40" i="4"/>
  <c r="F40" i="4"/>
  <c r="M40" i="4"/>
  <c r="H40" i="4"/>
  <c r="D40" i="4"/>
  <c r="J40" i="4"/>
  <c r="L40" i="4" s="1"/>
  <c r="C3" i="4"/>
  <c r="C9" i="4"/>
  <c r="C45" i="4"/>
  <c r="C13" i="4"/>
  <c r="C15" i="4"/>
  <c r="C14" i="4"/>
  <c r="C53" i="4"/>
  <c r="C46" i="4"/>
  <c r="C16" i="4"/>
  <c r="C18" i="4"/>
  <c r="C72" i="4"/>
  <c r="C11" i="4"/>
  <c r="C10" i="4"/>
  <c r="C12" i="4"/>
  <c r="C35" i="4"/>
  <c r="C24" i="4"/>
  <c r="C48" i="4"/>
  <c r="C75" i="4"/>
  <c r="C62" i="4"/>
  <c r="C21" i="4"/>
  <c r="C4" i="4"/>
  <c r="C22" i="4"/>
  <c r="C39" i="4"/>
  <c r="D7" i="2"/>
  <c r="D5" i="2"/>
  <c r="E3" i="2"/>
  <c r="E1" i="2"/>
  <c r="C82" i="4"/>
  <c r="C60" i="4"/>
  <c r="C55" i="4"/>
  <c r="C76" i="4"/>
  <c r="C57" i="4"/>
  <c r="C52" i="4"/>
  <c r="C28" i="4"/>
  <c r="C36" i="4"/>
  <c r="C51" i="4"/>
  <c r="C31" i="4"/>
  <c r="C58" i="4"/>
  <c r="C73" i="4"/>
  <c r="C34" i="4"/>
  <c r="C42" i="4"/>
  <c r="C65" i="4"/>
  <c r="C26" i="4"/>
  <c r="C25" i="4"/>
  <c r="C74" i="4"/>
  <c r="C44" i="4"/>
  <c r="C38" i="4"/>
  <c r="C77" i="4"/>
  <c r="C61" i="4"/>
  <c r="C66" i="4"/>
  <c r="C29" i="4"/>
  <c r="C69" i="4"/>
  <c r="C81" i="4"/>
  <c r="C70" i="4"/>
  <c r="C63" i="4"/>
  <c r="C37" i="4"/>
  <c r="C47" i="4"/>
  <c r="C33" i="4"/>
  <c r="C50" i="4"/>
  <c r="C78" i="4"/>
  <c r="C32" i="4"/>
  <c r="C49" i="4"/>
  <c r="C68" i="4"/>
  <c r="V34" i="1"/>
  <c r="C79" i="4"/>
  <c r="C6" i="4"/>
  <c r="C59" i="4"/>
  <c r="V55" i="1"/>
  <c r="V88" i="1"/>
  <c r="C5" i="4"/>
  <c r="C8" i="4"/>
  <c r="C27" i="4"/>
  <c r="C43" i="4"/>
  <c r="V73" i="1"/>
  <c r="V25" i="1"/>
  <c r="C7" i="4"/>
  <c r="C56" i="4"/>
  <c r="V77" i="1"/>
  <c r="C20" i="4"/>
  <c r="V42" i="1"/>
  <c r="V47" i="1"/>
  <c r="V7" i="1"/>
  <c r="C23" i="4"/>
  <c r="C71" i="4"/>
  <c r="C19" i="4"/>
  <c r="C64" i="4"/>
  <c r="C41" i="4"/>
  <c r="V12" i="1"/>
  <c r="V62" i="1"/>
  <c r="C67" i="4"/>
  <c r="C80" i="4"/>
  <c r="C17" i="4"/>
  <c r="C54" i="4"/>
  <c r="C30" i="4"/>
  <c r="O80" i="4" l="1"/>
  <c r="K80" i="4"/>
  <c r="G80" i="4"/>
  <c r="M80" i="4"/>
  <c r="E80" i="4"/>
  <c r="F80" i="4"/>
  <c r="D80" i="4"/>
  <c r="I80" i="4"/>
  <c r="H80" i="4"/>
  <c r="N80" i="4"/>
  <c r="J80" i="4"/>
  <c r="L80" i="4" s="1"/>
  <c r="G19" i="4"/>
  <c r="N19" i="4"/>
  <c r="F19" i="4"/>
  <c r="E19" i="4"/>
  <c r="M19" i="4"/>
  <c r="D19" i="4"/>
  <c r="O19" i="4"/>
  <c r="Q19" i="4" s="1"/>
  <c r="V8" i="1"/>
  <c r="V78" i="1"/>
  <c r="E7" i="4"/>
  <c r="M7" i="4"/>
  <c r="F7" i="4"/>
  <c r="G7" i="4"/>
  <c r="N7" i="4"/>
  <c r="O7" i="4"/>
  <c r="Q7" i="4" s="1"/>
  <c r="D7" i="4"/>
  <c r="I43" i="4"/>
  <c r="F43" i="4"/>
  <c r="O43" i="4"/>
  <c r="G43" i="4"/>
  <c r="M43" i="4"/>
  <c r="H43" i="4"/>
  <c r="E43" i="4"/>
  <c r="N43" i="4"/>
  <c r="K43" i="4"/>
  <c r="D43" i="4"/>
  <c r="J43" i="4"/>
  <c r="L43" i="4" s="1"/>
  <c r="M8" i="4"/>
  <c r="N8" i="4"/>
  <c r="F8" i="4"/>
  <c r="E8" i="4"/>
  <c r="G8" i="4"/>
  <c r="O8" i="4"/>
  <c r="Q8" i="4" s="1"/>
  <c r="D8" i="4"/>
  <c r="V89" i="1"/>
  <c r="N59" i="4"/>
  <c r="H59" i="4"/>
  <c r="M59" i="4"/>
  <c r="D59" i="4"/>
  <c r="I59" i="4"/>
  <c r="G59" i="4"/>
  <c r="E59" i="4"/>
  <c r="F59" i="4"/>
  <c r="K59" i="4"/>
  <c r="O59" i="4"/>
  <c r="J59" i="4"/>
  <c r="L59" i="4" s="1"/>
  <c r="E79" i="4"/>
  <c r="G79" i="4"/>
  <c r="M79" i="4"/>
  <c r="K79" i="4"/>
  <c r="I79" i="4"/>
  <c r="H79" i="4"/>
  <c r="D79" i="4"/>
  <c r="F79" i="4"/>
  <c r="O79" i="4"/>
  <c r="N79" i="4"/>
  <c r="J79" i="4"/>
  <c r="L79" i="4" s="1"/>
  <c r="O68" i="4"/>
  <c r="N68" i="4"/>
  <c r="G68" i="4"/>
  <c r="K68" i="4"/>
  <c r="D68" i="4"/>
  <c r="H68" i="4"/>
  <c r="I68" i="4"/>
  <c r="F68" i="4"/>
  <c r="E68" i="4"/>
  <c r="M68" i="4"/>
  <c r="J68" i="4"/>
  <c r="L68" i="4" s="1"/>
  <c r="I32" i="4"/>
  <c r="N32" i="4"/>
  <c r="K32" i="4"/>
  <c r="H32" i="4"/>
  <c r="G32" i="4"/>
  <c r="J32" i="4"/>
  <c r="L32" i="4" s="1"/>
  <c r="F32" i="4"/>
  <c r="O32" i="4"/>
  <c r="E32" i="4"/>
  <c r="D32" i="4"/>
  <c r="M32" i="4"/>
  <c r="N50" i="4"/>
  <c r="O50" i="4"/>
  <c r="D50" i="4"/>
  <c r="G50" i="4"/>
  <c r="K50" i="4"/>
  <c r="E50" i="4"/>
  <c r="F50" i="4"/>
  <c r="I50" i="4"/>
  <c r="H50" i="4"/>
  <c r="M50" i="4"/>
  <c r="J50" i="4"/>
  <c r="L50" i="4" s="1"/>
  <c r="M47" i="4"/>
  <c r="I47" i="4"/>
  <c r="F47" i="4"/>
  <c r="E47" i="4"/>
  <c r="K47" i="4"/>
  <c r="N47" i="4"/>
  <c r="O47" i="4"/>
  <c r="D47" i="4"/>
  <c r="H47" i="4"/>
  <c r="G47" i="4"/>
  <c r="J47" i="4"/>
  <c r="L47" i="4" s="1"/>
  <c r="M63" i="4"/>
  <c r="F63" i="4"/>
  <c r="D63" i="4"/>
  <c r="K63" i="4"/>
  <c r="E63" i="4"/>
  <c r="O63" i="4"/>
  <c r="H63" i="4"/>
  <c r="G63" i="4"/>
  <c r="N63" i="4"/>
  <c r="I63" i="4"/>
  <c r="J63" i="4"/>
  <c r="L63" i="4" s="1"/>
  <c r="G81" i="4"/>
  <c r="E81" i="4"/>
  <c r="N81" i="4"/>
  <c r="F81" i="4"/>
  <c r="D81" i="4"/>
  <c r="I81" i="4"/>
  <c r="K81" i="4"/>
  <c r="M81" i="4"/>
  <c r="O81" i="4"/>
  <c r="H81" i="4"/>
  <c r="J81" i="4"/>
  <c r="L81" i="4" s="1"/>
  <c r="E29" i="4"/>
  <c r="K29" i="4"/>
  <c r="F29" i="4"/>
  <c r="H29" i="4"/>
  <c r="N29" i="4"/>
  <c r="O29" i="4"/>
  <c r="G29" i="4"/>
  <c r="D29" i="4"/>
  <c r="I29" i="4"/>
  <c r="M29" i="4"/>
  <c r="J29" i="4"/>
  <c r="L29" i="4" s="1"/>
  <c r="G61" i="4"/>
  <c r="E61" i="4"/>
  <c r="I61" i="4"/>
  <c r="M61" i="4"/>
  <c r="H61" i="4"/>
  <c r="N61" i="4"/>
  <c r="O61" i="4"/>
  <c r="F61" i="4"/>
  <c r="K61" i="4"/>
  <c r="D61" i="4"/>
  <c r="J61" i="4"/>
  <c r="L61" i="4" s="1"/>
  <c r="I38" i="4"/>
  <c r="F38" i="4"/>
  <c r="M38" i="4"/>
  <c r="O38" i="4"/>
  <c r="G38" i="4"/>
  <c r="E38" i="4"/>
  <c r="D38" i="4"/>
  <c r="K38" i="4"/>
  <c r="H38" i="4"/>
  <c r="N38" i="4"/>
  <c r="J38" i="4"/>
  <c r="L38" i="4" s="1"/>
  <c r="O74" i="4"/>
  <c r="F74" i="4"/>
  <c r="H74" i="4"/>
  <c r="K74" i="4"/>
  <c r="M74" i="4"/>
  <c r="E74" i="4"/>
  <c r="N74" i="4"/>
  <c r="I74" i="4"/>
  <c r="D74" i="4"/>
  <c r="G74" i="4"/>
  <c r="J74" i="4"/>
  <c r="L74" i="4" s="1"/>
  <c r="D26" i="4"/>
  <c r="M26" i="4"/>
  <c r="O26" i="4"/>
  <c r="I26" i="4"/>
  <c r="E26" i="4"/>
  <c r="J26" i="4"/>
  <c r="L26" i="4" s="1"/>
  <c r="G26" i="4"/>
  <c r="N26" i="4"/>
  <c r="F26" i="4"/>
  <c r="H26" i="4"/>
  <c r="K26" i="4"/>
  <c r="E42" i="4"/>
  <c r="I42" i="4"/>
  <c r="F42" i="4"/>
  <c r="O42" i="4"/>
  <c r="G42" i="4"/>
  <c r="M42" i="4"/>
  <c r="H42" i="4"/>
  <c r="N42" i="4"/>
  <c r="K42" i="4"/>
  <c r="D42" i="4"/>
  <c r="J42" i="4"/>
  <c r="L42" i="4" s="1"/>
  <c r="K73" i="4"/>
  <c r="M73" i="4"/>
  <c r="N73" i="4"/>
  <c r="G73" i="4"/>
  <c r="D73" i="4"/>
  <c r="I73" i="4"/>
  <c r="E73" i="4"/>
  <c r="O73" i="4"/>
  <c r="F73" i="4"/>
  <c r="H73" i="4"/>
  <c r="J73" i="4"/>
  <c r="L73" i="4" s="1"/>
  <c r="E31" i="4"/>
  <c r="F31" i="4"/>
  <c r="N31" i="4"/>
  <c r="I31" i="4"/>
  <c r="M31" i="4"/>
  <c r="G31" i="4"/>
  <c r="D31" i="4"/>
  <c r="K31" i="4"/>
  <c r="O31" i="4"/>
  <c r="H31" i="4"/>
  <c r="J31" i="4"/>
  <c r="L31" i="4" s="1"/>
  <c r="E36" i="4"/>
  <c r="M36" i="4"/>
  <c r="O36" i="4"/>
  <c r="K36" i="4"/>
  <c r="D36" i="4"/>
  <c r="H36" i="4"/>
  <c r="G36" i="4"/>
  <c r="F36" i="4"/>
  <c r="N36" i="4"/>
  <c r="I36" i="4"/>
  <c r="J36" i="4"/>
  <c r="L36" i="4" s="1"/>
  <c r="O52" i="4"/>
  <c r="F52" i="4"/>
  <c r="G52" i="4"/>
  <c r="I52" i="4"/>
  <c r="M52" i="4"/>
  <c r="J52" i="4"/>
  <c r="L52" i="4" s="1"/>
  <c r="E52" i="4"/>
  <c r="N52" i="4"/>
  <c r="H52" i="4"/>
  <c r="K52" i="4"/>
  <c r="D52" i="4"/>
  <c r="G76" i="4"/>
  <c r="H76" i="4"/>
  <c r="I76" i="4"/>
  <c r="M76" i="4"/>
  <c r="F76" i="4"/>
  <c r="J76" i="4"/>
  <c r="L76" i="4" s="1"/>
  <c r="O76" i="4"/>
  <c r="D76" i="4"/>
  <c r="N76" i="4"/>
  <c r="E76" i="4"/>
  <c r="K76" i="4"/>
  <c r="N60" i="4"/>
  <c r="H60" i="4"/>
  <c r="F60" i="4"/>
  <c r="D60" i="4"/>
  <c r="E60" i="4"/>
  <c r="M60" i="4"/>
  <c r="K60" i="4"/>
  <c r="I60" i="4"/>
  <c r="G60" i="4"/>
  <c r="O60" i="4"/>
  <c r="J60" i="4"/>
  <c r="L60" i="4" s="1"/>
  <c r="H6" i="2"/>
  <c r="H3" i="2"/>
  <c r="H5" i="2"/>
  <c r="G39" i="4"/>
  <c r="I39" i="4"/>
  <c r="O39" i="4"/>
  <c r="H39" i="4"/>
  <c r="D39" i="4"/>
  <c r="E39" i="4"/>
  <c r="N39" i="4"/>
  <c r="K39" i="4"/>
  <c r="M39" i="4"/>
  <c r="F39" i="4"/>
  <c r="J39" i="4"/>
  <c r="L39" i="4" s="1"/>
  <c r="N22" i="4"/>
  <c r="F22" i="4"/>
  <c r="G22" i="4"/>
  <c r="O22" i="4"/>
  <c r="Q22" i="4" s="1"/>
  <c r="M22" i="4"/>
  <c r="E22" i="4"/>
  <c r="D22" i="4"/>
  <c r="I75" i="4"/>
  <c r="M75" i="4"/>
  <c r="O75" i="4"/>
  <c r="F75" i="4"/>
  <c r="D75" i="4"/>
  <c r="H75" i="4"/>
  <c r="K75" i="4"/>
  <c r="G75" i="4"/>
  <c r="N75" i="4"/>
  <c r="E75" i="4"/>
  <c r="J75" i="4"/>
  <c r="L75" i="4" s="1"/>
  <c r="M24" i="4"/>
  <c r="J37" i="2" s="1"/>
  <c r="E24" i="4"/>
  <c r="N24" i="4"/>
  <c r="G24" i="4"/>
  <c r="F24" i="4"/>
  <c r="D24" i="4"/>
  <c r="O24" i="4"/>
  <c r="Q24" i="4" s="1"/>
  <c r="G35" i="4"/>
  <c r="F35" i="4"/>
  <c r="K35" i="4"/>
  <c r="D35" i="4"/>
  <c r="M35" i="4"/>
  <c r="I35" i="4"/>
  <c r="N35" i="4"/>
  <c r="O35" i="4"/>
  <c r="E35" i="4"/>
  <c r="H35" i="4"/>
  <c r="J35" i="4"/>
  <c r="L35" i="4" s="1"/>
  <c r="E10" i="4"/>
  <c r="N10" i="4"/>
  <c r="M10" i="4"/>
  <c r="F10" i="4"/>
  <c r="G10" i="4"/>
  <c r="O10" i="4"/>
  <c r="Q10" i="4" s="1"/>
  <c r="D10" i="4"/>
  <c r="N18" i="4"/>
  <c r="E18" i="4"/>
  <c r="F18" i="4"/>
  <c r="G18" i="4"/>
  <c r="M18" i="4"/>
  <c r="D18" i="4"/>
  <c r="O18" i="4"/>
  <c r="Q18" i="4" s="1"/>
  <c r="F16" i="4"/>
  <c r="E16" i="4"/>
  <c r="N16" i="4"/>
  <c r="G16" i="4"/>
  <c r="M16" i="4"/>
  <c r="O16" i="4"/>
  <c r="Q16" i="4" s="1"/>
  <c r="D16" i="4"/>
  <c r="O53" i="4"/>
  <c r="E53" i="4"/>
  <c r="D53" i="4"/>
  <c r="H53" i="4"/>
  <c r="I53" i="4"/>
  <c r="F53" i="4"/>
  <c r="M53" i="4"/>
  <c r="G53" i="4"/>
  <c r="K53" i="4"/>
  <c r="N53" i="4"/>
  <c r="J53" i="4"/>
  <c r="L53" i="4" s="1"/>
  <c r="M15" i="4"/>
  <c r="E15" i="4"/>
  <c r="F15" i="4"/>
  <c r="G15" i="4"/>
  <c r="N15" i="4"/>
  <c r="O15" i="4"/>
  <c r="Q15" i="4" s="1"/>
  <c r="D15" i="4"/>
  <c r="O45" i="4"/>
  <c r="D45" i="4"/>
  <c r="G45" i="4"/>
  <c r="E45" i="4"/>
  <c r="K45" i="4"/>
  <c r="M45" i="4"/>
  <c r="F45" i="4"/>
  <c r="I45" i="4"/>
  <c r="N45" i="4"/>
  <c r="H45" i="4"/>
  <c r="J45" i="4"/>
  <c r="L45" i="4" s="1"/>
  <c r="F9" i="4"/>
  <c r="N9" i="4"/>
  <c r="G9" i="4"/>
  <c r="E9" i="4"/>
  <c r="M9" i="4"/>
  <c r="D9" i="4"/>
  <c r="O9" i="4"/>
  <c r="Q9" i="4" s="1"/>
  <c r="O54" i="4"/>
  <c r="F54" i="4"/>
  <c r="K54" i="4"/>
  <c r="M54" i="4"/>
  <c r="H54" i="4"/>
  <c r="I54" i="4"/>
  <c r="E54" i="4"/>
  <c r="N54" i="4"/>
  <c r="G54" i="4"/>
  <c r="D54" i="4"/>
  <c r="J54" i="4"/>
  <c r="L54" i="4" s="1"/>
  <c r="V63" i="1"/>
  <c r="N41" i="4"/>
  <c r="M41" i="4"/>
  <c r="G41" i="4"/>
  <c r="F41" i="4"/>
  <c r="K41" i="4"/>
  <c r="E41" i="4"/>
  <c r="O41" i="4"/>
  <c r="D41" i="4"/>
  <c r="I41" i="4"/>
  <c r="H41" i="4"/>
  <c r="J41" i="4"/>
  <c r="L41" i="4" s="1"/>
  <c r="G23" i="4"/>
  <c r="E23" i="4"/>
  <c r="F23" i="4"/>
  <c r="M23" i="4"/>
  <c r="N23" i="4"/>
  <c r="O23" i="4"/>
  <c r="Q23" i="4" s="1"/>
  <c r="D23" i="4"/>
  <c r="M30" i="4"/>
  <c r="N30" i="4"/>
  <c r="D30" i="4"/>
  <c r="K30" i="4"/>
  <c r="F30" i="4"/>
  <c r="H30" i="4"/>
  <c r="G30" i="4"/>
  <c r="I30" i="4"/>
  <c r="O30" i="4"/>
  <c r="E30" i="4"/>
  <c r="J30" i="4"/>
  <c r="L30" i="4" s="1"/>
  <c r="F17" i="4"/>
  <c r="M17" i="4"/>
  <c r="N17" i="4"/>
  <c r="G17" i="4"/>
  <c r="E17" i="4"/>
  <c r="O17" i="4"/>
  <c r="Q17" i="4" s="1"/>
  <c r="D17" i="4"/>
  <c r="I67" i="4"/>
  <c r="M67" i="4"/>
  <c r="N67" i="4"/>
  <c r="O67" i="4"/>
  <c r="D67" i="4"/>
  <c r="E67" i="4"/>
  <c r="H67" i="4"/>
  <c r="F67" i="4"/>
  <c r="K67" i="4"/>
  <c r="G67" i="4"/>
  <c r="J67" i="4"/>
  <c r="L67" i="4" s="1"/>
  <c r="K64" i="4"/>
  <c r="D64" i="4"/>
  <c r="H64" i="4"/>
  <c r="F64" i="4"/>
  <c r="M64" i="4"/>
  <c r="N64" i="4"/>
  <c r="I64" i="4"/>
  <c r="G64" i="4"/>
  <c r="E64" i="4"/>
  <c r="O64" i="4"/>
  <c r="J64" i="4"/>
  <c r="L64" i="4" s="1"/>
  <c r="D71" i="4"/>
  <c r="M71" i="4"/>
  <c r="N71" i="4"/>
  <c r="E71" i="4"/>
  <c r="F71" i="4"/>
  <c r="I71" i="4"/>
  <c r="O71" i="4"/>
  <c r="K71" i="4"/>
  <c r="H71" i="4"/>
  <c r="G71" i="4"/>
  <c r="J71" i="4"/>
  <c r="L71" i="4" s="1"/>
  <c r="V48" i="1"/>
  <c r="N20" i="4"/>
  <c r="F20" i="4"/>
  <c r="E20" i="4"/>
  <c r="G20" i="4"/>
  <c r="M20" i="4"/>
  <c r="O20" i="4"/>
  <c r="Q20" i="4" s="1"/>
  <c r="D20" i="4"/>
  <c r="I56" i="4"/>
  <c r="F56" i="4"/>
  <c r="M56" i="4"/>
  <c r="N56" i="4"/>
  <c r="O56" i="4"/>
  <c r="G56" i="4"/>
  <c r="K56" i="4"/>
  <c r="E56" i="4"/>
  <c r="H56" i="4"/>
  <c r="D56" i="4"/>
  <c r="J56" i="4"/>
  <c r="L56" i="4" s="1"/>
  <c r="V26" i="1"/>
  <c r="V74" i="1"/>
  <c r="O27" i="4"/>
  <c r="F27" i="4"/>
  <c r="H27" i="4"/>
  <c r="E27" i="4"/>
  <c r="I27" i="4"/>
  <c r="G27" i="4"/>
  <c r="M27" i="4"/>
  <c r="K27" i="4"/>
  <c r="D27" i="4"/>
  <c r="N27" i="4"/>
  <c r="J27" i="4"/>
  <c r="L27" i="4" s="1"/>
  <c r="N5" i="4"/>
  <c r="G5" i="4"/>
  <c r="E5" i="4"/>
  <c r="M5" i="4"/>
  <c r="F5" i="4"/>
  <c r="D5" i="4"/>
  <c r="O5" i="4"/>
  <c r="Q5" i="4" s="1"/>
  <c r="V56" i="1"/>
  <c r="M6" i="4"/>
  <c r="F6" i="4"/>
  <c r="N6" i="4"/>
  <c r="E6" i="4"/>
  <c r="G6" i="4"/>
  <c r="O6" i="4"/>
  <c r="Q6" i="4" s="1"/>
  <c r="D6" i="4"/>
  <c r="V35" i="1"/>
  <c r="H49" i="4"/>
  <c r="I49" i="4"/>
  <c r="M49" i="4"/>
  <c r="F49" i="4"/>
  <c r="D49" i="4"/>
  <c r="E49" i="4"/>
  <c r="K49" i="4"/>
  <c r="G49" i="4"/>
  <c r="O49" i="4"/>
  <c r="N49" i="4"/>
  <c r="J49" i="4"/>
  <c r="L49" i="4" s="1"/>
  <c r="M78" i="4"/>
  <c r="G78" i="4"/>
  <c r="F78" i="4"/>
  <c r="H78" i="4"/>
  <c r="O78" i="4"/>
  <c r="E78" i="4"/>
  <c r="I78" i="4"/>
  <c r="K78" i="4"/>
  <c r="N78" i="4"/>
  <c r="D78" i="4"/>
  <c r="J78" i="4"/>
  <c r="L78" i="4" s="1"/>
  <c r="M33" i="4"/>
  <c r="H33" i="4"/>
  <c r="O33" i="4"/>
  <c r="D33" i="4"/>
  <c r="I33" i="4"/>
  <c r="J33" i="4"/>
  <c r="L33" i="4" s="1"/>
  <c r="E33" i="4"/>
  <c r="N33" i="4"/>
  <c r="G33" i="4"/>
  <c r="F33" i="4"/>
  <c r="K33" i="4"/>
  <c r="E37" i="4"/>
  <c r="G37" i="4"/>
  <c r="N37" i="4"/>
  <c r="K37" i="4"/>
  <c r="D37" i="4"/>
  <c r="J37" i="4"/>
  <c r="L37" i="4" s="1"/>
  <c r="M37" i="4"/>
  <c r="I37" i="4"/>
  <c r="O37" i="4"/>
  <c r="H37" i="4"/>
  <c r="F37" i="4"/>
  <c r="I70" i="4"/>
  <c r="D70" i="4"/>
  <c r="O70" i="4"/>
  <c r="H70" i="4"/>
  <c r="G70" i="4"/>
  <c r="F70" i="4"/>
  <c r="K70" i="4"/>
  <c r="M70" i="4"/>
  <c r="E70" i="4"/>
  <c r="N70" i="4"/>
  <c r="J70" i="4"/>
  <c r="L70" i="4" s="1"/>
  <c r="H69" i="4"/>
  <c r="K69" i="4"/>
  <c r="I69" i="4"/>
  <c r="D69" i="4"/>
  <c r="G69" i="4"/>
  <c r="F69" i="4"/>
  <c r="E69" i="4"/>
  <c r="O69" i="4"/>
  <c r="M69" i="4"/>
  <c r="N69" i="4"/>
  <c r="J69" i="4"/>
  <c r="L69" i="4" s="1"/>
  <c r="K66" i="4"/>
  <c r="O66" i="4"/>
  <c r="N66" i="4"/>
  <c r="H66" i="4"/>
  <c r="D66" i="4"/>
  <c r="E66" i="4"/>
  <c r="M66" i="4"/>
  <c r="G66" i="4"/>
  <c r="F66" i="4"/>
  <c r="I66" i="4"/>
  <c r="J66" i="4"/>
  <c r="L66" i="4" s="1"/>
  <c r="K77" i="4"/>
  <c r="E77" i="4"/>
  <c r="F77" i="4"/>
  <c r="N77" i="4"/>
  <c r="H77" i="4"/>
  <c r="O77" i="4"/>
  <c r="I77" i="4"/>
  <c r="M77" i="4"/>
  <c r="D77" i="4"/>
  <c r="G77" i="4"/>
  <c r="J77" i="4"/>
  <c r="L77" i="4" s="1"/>
  <c r="K44" i="4"/>
  <c r="F44" i="4"/>
  <c r="H44" i="4"/>
  <c r="I44" i="4"/>
  <c r="G44" i="4"/>
  <c r="O44" i="4"/>
  <c r="M44" i="4"/>
  <c r="D44" i="4"/>
  <c r="E44" i="4"/>
  <c r="N44" i="4"/>
  <c r="J44" i="4"/>
  <c r="L44" i="4" s="1"/>
  <c r="O25" i="4"/>
  <c r="D25" i="4"/>
  <c r="N25" i="4"/>
  <c r="G25" i="4"/>
  <c r="H25" i="4"/>
  <c r="K25" i="4"/>
  <c r="M25" i="4"/>
  <c r="I25" i="4"/>
  <c r="F25" i="4"/>
  <c r="E25" i="4"/>
  <c r="J25" i="4"/>
  <c r="L25" i="4" s="1"/>
  <c r="G65" i="4"/>
  <c r="O65" i="4"/>
  <c r="F65" i="4"/>
  <c r="E65" i="4"/>
  <c r="N65" i="4"/>
  <c r="J65" i="4"/>
  <c r="L65" i="4" s="1"/>
  <c r="I65" i="4"/>
  <c r="H65" i="4"/>
  <c r="M65" i="4"/>
  <c r="K65" i="4"/>
  <c r="D65" i="4"/>
  <c r="H34" i="4"/>
  <c r="E34" i="4"/>
  <c r="I34" i="4"/>
  <c r="N34" i="4"/>
  <c r="F34" i="4"/>
  <c r="G34" i="4"/>
  <c r="O34" i="4"/>
  <c r="M34" i="4"/>
  <c r="D34" i="4"/>
  <c r="K34" i="4"/>
  <c r="J34" i="4"/>
  <c r="L34" i="4" s="1"/>
  <c r="F58" i="4"/>
  <c r="H58" i="4"/>
  <c r="K58" i="4"/>
  <c r="O58" i="4"/>
  <c r="N58" i="4"/>
  <c r="D58" i="4"/>
  <c r="M58" i="4"/>
  <c r="I58" i="4"/>
  <c r="E58" i="4"/>
  <c r="G58" i="4"/>
  <c r="J58" i="4"/>
  <c r="L58" i="4" s="1"/>
  <c r="N51" i="4"/>
  <c r="G51" i="4"/>
  <c r="F51" i="4"/>
  <c r="H51" i="4"/>
  <c r="K51" i="4"/>
  <c r="M51" i="4"/>
  <c r="I51" i="4"/>
  <c r="O51" i="4"/>
  <c r="D51" i="4"/>
  <c r="E51" i="4"/>
  <c r="J51" i="4"/>
  <c r="L51" i="4" s="1"/>
  <c r="E28" i="4"/>
  <c r="F28" i="4"/>
  <c r="O28" i="4"/>
  <c r="N28" i="4"/>
  <c r="H28" i="4"/>
  <c r="D28" i="4"/>
  <c r="G28" i="4"/>
  <c r="I28" i="4"/>
  <c r="M28" i="4"/>
  <c r="K28" i="4"/>
  <c r="J28" i="4"/>
  <c r="L28" i="4" s="1"/>
  <c r="G57" i="4"/>
  <c r="F57" i="4"/>
  <c r="O57" i="4"/>
  <c r="H57" i="4"/>
  <c r="M57" i="4"/>
  <c r="J57" i="4"/>
  <c r="L57" i="4" s="1"/>
  <c r="K57" i="4"/>
  <c r="N57" i="4"/>
  <c r="D57" i="4"/>
  <c r="E57" i="4"/>
  <c r="I57" i="4"/>
  <c r="D55" i="4"/>
  <c r="O55" i="4"/>
  <c r="I55" i="4"/>
  <c r="K55" i="4"/>
  <c r="H55" i="4"/>
  <c r="M55" i="4"/>
  <c r="F55" i="4"/>
  <c r="N55" i="4"/>
  <c r="E55" i="4"/>
  <c r="G55" i="4"/>
  <c r="J55" i="4"/>
  <c r="L55" i="4" s="1"/>
  <c r="F82" i="4"/>
  <c r="O82" i="4"/>
  <c r="N82" i="4"/>
  <c r="K82" i="4"/>
  <c r="G82" i="4"/>
  <c r="I82" i="4"/>
  <c r="E82" i="4"/>
  <c r="M82" i="4"/>
  <c r="H82" i="4"/>
  <c r="D82" i="4"/>
  <c r="J82" i="4"/>
  <c r="L82" i="4" s="1"/>
  <c r="J38" i="2"/>
  <c r="E4" i="4"/>
  <c r="F4" i="4"/>
  <c r="G4" i="4"/>
  <c r="N4" i="4"/>
  <c r="M4" i="4"/>
  <c r="D4" i="4"/>
  <c r="O4" i="4"/>
  <c r="Q4" i="4" s="1"/>
  <c r="F21" i="4"/>
  <c r="E21" i="4"/>
  <c r="M21" i="4"/>
  <c r="G21" i="4"/>
  <c r="N21" i="4"/>
  <c r="D21" i="4"/>
  <c r="O21" i="4"/>
  <c r="Q21" i="4" s="1"/>
  <c r="E62" i="4"/>
  <c r="G62" i="4"/>
  <c r="M62" i="4"/>
  <c r="H62" i="4"/>
  <c r="O62" i="4"/>
  <c r="K62" i="4"/>
  <c r="I62" i="4"/>
  <c r="F62" i="4"/>
  <c r="N62" i="4"/>
  <c r="D62" i="4"/>
  <c r="J62" i="4"/>
  <c r="L62" i="4" s="1"/>
  <c r="N48" i="4"/>
  <c r="M48" i="4"/>
  <c r="I48" i="4"/>
  <c r="D48" i="4"/>
  <c r="O48" i="4"/>
  <c r="H48" i="4"/>
  <c r="F48" i="4"/>
  <c r="G48" i="4"/>
  <c r="K48" i="4"/>
  <c r="E48" i="4"/>
  <c r="J48" i="4"/>
  <c r="L48" i="4" s="1"/>
  <c r="N12" i="4"/>
  <c r="G12" i="4"/>
  <c r="M12" i="4"/>
  <c r="E12" i="4"/>
  <c r="F12" i="4"/>
  <c r="D12" i="4"/>
  <c r="O12" i="4"/>
  <c r="Q12" i="4" s="1"/>
  <c r="N11" i="4"/>
  <c r="F11" i="4"/>
  <c r="G11" i="4"/>
  <c r="M11" i="4"/>
  <c r="E11" i="4"/>
  <c r="O11" i="4"/>
  <c r="Q11" i="4" s="1"/>
  <c r="D11" i="4"/>
  <c r="K72" i="4"/>
  <c r="E72" i="4"/>
  <c r="O72" i="4"/>
  <c r="N72" i="4"/>
  <c r="D72" i="4"/>
  <c r="H72" i="4"/>
  <c r="F72" i="4"/>
  <c r="M72" i="4"/>
  <c r="I72" i="4"/>
  <c r="G72" i="4"/>
  <c r="J72" i="4"/>
  <c r="L72" i="4" s="1"/>
  <c r="H46" i="4"/>
  <c r="G46" i="4"/>
  <c r="O46" i="4"/>
  <c r="D46" i="4"/>
  <c r="M46" i="4"/>
  <c r="E46" i="4"/>
  <c r="N46" i="4"/>
  <c r="I46" i="4"/>
  <c r="F46" i="4"/>
  <c r="K46" i="4"/>
  <c r="J46" i="4"/>
  <c r="L46" i="4" s="1"/>
  <c r="M14" i="4"/>
  <c r="G14" i="4"/>
  <c r="F14" i="4"/>
  <c r="N14" i="4"/>
  <c r="E14" i="4"/>
  <c r="D14" i="4"/>
  <c r="O14" i="4"/>
  <c r="Q14" i="4" s="1"/>
  <c r="M13" i="4"/>
  <c r="E13" i="4"/>
  <c r="O13" i="4"/>
  <c r="Q13" i="4" s="1"/>
  <c r="G13" i="4"/>
  <c r="F13" i="4"/>
  <c r="N13" i="4"/>
  <c r="D13" i="4"/>
  <c r="F3" i="4"/>
  <c r="O3" i="4"/>
  <c r="Q3" i="4" s="1"/>
  <c r="E3" i="4"/>
  <c r="N3" i="4"/>
  <c r="G3" i="4"/>
  <c r="M3" i="4"/>
  <c r="D3" i="4"/>
  <c r="S13" i="4" l="1"/>
  <c r="R13" i="4"/>
  <c r="S14" i="4"/>
  <c r="R14" i="4"/>
  <c r="R11" i="4"/>
  <c r="S11" i="4"/>
  <c r="R12" i="4"/>
  <c r="S12" i="4"/>
  <c r="R21" i="4"/>
  <c r="S21" i="4"/>
  <c r="V36" i="1"/>
  <c r="S6" i="4"/>
  <c r="R6" i="4"/>
  <c r="V57" i="1"/>
  <c r="V27" i="1"/>
  <c r="V49" i="1"/>
  <c r="S23" i="4"/>
  <c r="R23" i="4"/>
  <c r="S9" i="4"/>
  <c r="R9" i="4"/>
  <c r="S10" i="4"/>
  <c r="R10" i="4"/>
  <c r="R24" i="4"/>
  <c r="S24" i="4"/>
  <c r="S22" i="4"/>
  <c r="R22" i="4"/>
  <c r="R8" i="4"/>
  <c r="S8" i="4"/>
  <c r="R7" i="4"/>
  <c r="S7" i="4"/>
  <c r="V9" i="1"/>
  <c r="S19" i="4"/>
  <c r="R19" i="4"/>
  <c r="R3" i="4"/>
  <c r="S3" i="4"/>
  <c r="R4" i="4"/>
  <c r="S4" i="4"/>
  <c r="S5" i="4"/>
  <c r="R5" i="4"/>
  <c r="R20" i="4"/>
  <c r="S20" i="4"/>
  <c r="R17" i="4"/>
  <c r="S17" i="4"/>
  <c r="S15" i="4"/>
  <c r="R15" i="4"/>
  <c r="S16" i="4"/>
  <c r="R16" i="4"/>
  <c r="R18" i="4"/>
  <c r="S18" i="4"/>
  <c r="V79" i="1"/>
  <c r="V80" i="1" l="1"/>
  <c r="V28" i="1"/>
  <c r="V37" i="1"/>
  <c r="V58" i="1"/>
  <c r="V38" i="1" l="1"/>
  <c r="V29" i="1"/>
  <c r="V81" i="1"/>
  <c r="V82" i="1" l="1"/>
  <c r="V30" i="1"/>
  <c r="H22" i="4"/>
  <c r="J24" i="4"/>
  <c r="J29" i="2" s="1"/>
  <c r="W41" i="1"/>
  <c r="AA72" i="1"/>
  <c r="H15" i="4"/>
  <c r="H9" i="4"/>
  <c r="W85" i="1"/>
  <c r="W54" i="1"/>
  <c r="H23" i="4"/>
  <c r="AA21" i="1"/>
  <c r="AA70" i="1"/>
  <c r="W3" i="1"/>
  <c r="W47" i="1"/>
  <c r="H20" i="4"/>
  <c r="W73" i="1"/>
  <c r="J5" i="4"/>
  <c r="I6" i="4"/>
  <c r="W34" i="1"/>
  <c r="H4" i="4"/>
  <c r="H21" i="4"/>
  <c r="H12" i="4"/>
  <c r="H11" i="4"/>
  <c r="W72" i="1"/>
  <c r="I14" i="4"/>
  <c r="H13" i="4"/>
  <c r="J13" i="4"/>
  <c r="H3" i="4"/>
  <c r="W15" i="1"/>
  <c r="W46" i="1"/>
  <c r="J4" i="4"/>
  <c r="W65" i="1"/>
  <c r="W77" i="1"/>
  <c r="W14" i="1"/>
  <c r="I8" i="4"/>
  <c r="W53" i="1"/>
  <c r="W6" i="1"/>
  <c r="H24" i="4"/>
  <c r="J10" i="4"/>
  <c r="I18" i="4"/>
  <c r="I16" i="4"/>
  <c r="J16" i="4"/>
  <c r="I9" i="4"/>
  <c r="AA46" i="1"/>
  <c r="H17" i="4"/>
  <c r="W11" i="1"/>
  <c r="W44" i="1"/>
  <c r="I20" i="4"/>
  <c r="W23" i="1"/>
  <c r="I5" i="4"/>
  <c r="H6" i="4"/>
  <c r="I4" i="4"/>
  <c r="I11" i="4"/>
  <c r="W24" i="1"/>
  <c r="AA17" i="1"/>
  <c r="W70" i="1"/>
  <c r="W26" i="1"/>
  <c r="W57" i="1"/>
  <c r="W35" i="1"/>
  <c r="J14" i="4"/>
  <c r="W49" i="1"/>
  <c r="W79" i="1"/>
  <c r="W21" i="1"/>
  <c r="W51" i="1"/>
  <c r="W63" i="1"/>
  <c r="W27" i="1"/>
  <c r="W36" i="1"/>
  <c r="W9" i="1"/>
  <c r="J22" i="4"/>
  <c r="I24" i="4"/>
  <c r="H10" i="4"/>
  <c r="H18" i="4"/>
  <c r="AA87" i="1"/>
  <c r="I15" i="4"/>
  <c r="J9" i="4"/>
  <c r="W33" i="1"/>
  <c r="W62" i="1"/>
  <c r="J23" i="4"/>
  <c r="J17" i="4"/>
  <c r="W12" i="1"/>
  <c r="W40" i="1"/>
  <c r="AA40" i="1"/>
  <c r="W25" i="1"/>
  <c r="H5" i="4"/>
  <c r="W55" i="1"/>
  <c r="J6" i="4"/>
  <c r="AA19" i="1"/>
  <c r="I21" i="4"/>
  <c r="AA6" i="1"/>
  <c r="J12" i="4"/>
  <c r="J11" i="4"/>
  <c r="W61" i="1"/>
  <c r="H14" i="4"/>
  <c r="I13" i="4"/>
  <c r="I3" i="4"/>
  <c r="J3" i="4"/>
  <c r="AA14" i="1"/>
  <c r="AA51" i="1"/>
  <c r="J21" i="4"/>
  <c r="W87" i="1"/>
  <c r="G1" i="2" s="1"/>
  <c r="I7" i="4"/>
  <c r="AA60" i="1"/>
  <c r="W88" i="1"/>
  <c r="I22" i="4"/>
  <c r="AA44" i="1"/>
  <c r="I10" i="4"/>
  <c r="AA76" i="1"/>
  <c r="J18" i="4"/>
  <c r="H16" i="4"/>
  <c r="J15" i="4"/>
  <c r="W68" i="1"/>
  <c r="I23" i="4"/>
  <c r="I17" i="4"/>
  <c r="AA84" i="1"/>
  <c r="W67" i="1"/>
  <c r="J20" i="4"/>
  <c r="AA65" i="1"/>
  <c r="AA53" i="1"/>
  <c r="W17" i="1"/>
  <c r="I12" i="4"/>
  <c r="W76" i="1"/>
  <c r="W4" i="1"/>
  <c r="W74" i="1"/>
  <c r="W37" i="1"/>
  <c r="W58" i="1"/>
  <c r="I22" i="2" l="1"/>
  <c r="I19" i="2"/>
  <c r="I16" i="2"/>
  <c r="E22" i="2"/>
  <c r="B11" i="2"/>
  <c r="K15" i="2"/>
  <c r="H22" i="2"/>
  <c r="E26" i="2"/>
  <c r="J16" i="2"/>
  <c r="K23" i="2"/>
  <c r="B18" i="2"/>
  <c r="J20" i="2"/>
  <c r="J15" i="2"/>
  <c r="D20" i="2"/>
  <c r="I15" i="2"/>
  <c r="H16" i="2"/>
  <c r="D11" i="2"/>
  <c r="H24" i="2"/>
  <c r="J25" i="2"/>
  <c r="E13" i="2"/>
  <c r="H20" i="2"/>
  <c r="K19" i="2"/>
  <c r="C21" i="2"/>
  <c r="D15" i="2"/>
  <c r="B24" i="2"/>
  <c r="K14" i="2"/>
  <c r="J19" i="2"/>
  <c r="J23" i="2"/>
  <c r="J24" i="2"/>
  <c r="I25" i="2"/>
  <c r="H11" i="2"/>
  <c r="H23" i="2"/>
  <c r="K17" i="2"/>
  <c r="B22" i="2"/>
  <c r="E17" i="2"/>
  <c r="B26" i="2"/>
  <c r="H26" i="2"/>
  <c r="J12" i="2"/>
  <c r="E24" i="2"/>
  <c r="D23" i="2"/>
  <c r="E19" i="2"/>
  <c r="C25" i="2"/>
  <c r="B15" i="2"/>
  <c r="C15" i="2"/>
  <c r="E21" i="2"/>
  <c r="I14" i="2"/>
  <c r="D13" i="2"/>
  <c r="K24" i="2"/>
  <c r="B12" i="2"/>
  <c r="C11" i="2"/>
  <c r="D19" i="2"/>
  <c r="D25" i="2"/>
  <c r="C23" i="2"/>
  <c r="C17" i="2"/>
  <c r="B19" i="2"/>
  <c r="I12" i="2"/>
  <c r="E14" i="2"/>
  <c r="E25" i="2"/>
  <c r="I20" i="2"/>
  <c r="J21" i="2"/>
  <c r="K16" i="2"/>
  <c r="B23" i="2"/>
  <c r="H13" i="2"/>
  <c r="D22" i="2"/>
  <c r="K26" i="2"/>
  <c r="H19" i="2"/>
  <c r="I18" i="2"/>
  <c r="C20" i="2"/>
  <c r="J22" i="2"/>
  <c r="B14" i="2"/>
  <c r="C26" i="2"/>
  <c r="H18" i="2"/>
  <c r="C13" i="2"/>
  <c r="B25" i="2"/>
  <c r="K11" i="2"/>
  <c r="I26" i="2"/>
  <c r="C14" i="2"/>
  <c r="H25" i="2"/>
  <c r="D16" i="2"/>
  <c r="H12" i="2"/>
  <c r="J17" i="2"/>
  <c r="K13" i="2"/>
  <c r="K12" i="2"/>
  <c r="H15" i="2"/>
  <c r="E12" i="2"/>
  <c r="I23" i="2"/>
  <c r="E11" i="2"/>
  <c r="D17" i="2"/>
  <c r="D18" i="2"/>
  <c r="B20" i="2"/>
  <c r="J18" i="2"/>
  <c r="D26" i="2"/>
  <c r="B16" i="2"/>
  <c r="E20" i="2"/>
  <c r="C19" i="2"/>
  <c r="C12" i="2"/>
  <c r="J14" i="2"/>
  <c r="E15" i="2"/>
  <c r="I24" i="2"/>
  <c r="H21" i="2"/>
  <c r="E18" i="2"/>
  <c r="B17" i="2"/>
  <c r="I13" i="2"/>
  <c r="C18" i="2"/>
  <c r="I11" i="2"/>
  <c r="C16" i="2"/>
  <c r="B13" i="2"/>
  <c r="I17" i="2"/>
  <c r="J26" i="2"/>
  <c r="B21" i="2"/>
  <c r="D21" i="2"/>
  <c r="E16" i="2"/>
  <c r="D14" i="2"/>
  <c r="K25" i="2"/>
  <c r="K20" i="2"/>
  <c r="H17" i="2"/>
  <c r="D12" i="2"/>
  <c r="H14" i="2"/>
  <c r="C24" i="2"/>
  <c r="K18" i="2"/>
  <c r="C22" i="2"/>
  <c r="E23" i="2"/>
  <c r="I21" i="2"/>
  <c r="J11" i="2"/>
  <c r="J13" i="2"/>
  <c r="D24" i="2"/>
  <c r="K22" i="2"/>
  <c r="K21" i="2"/>
  <c r="L21" i="4"/>
  <c r="K21" i="4"/>
  <c r="L11" i="4"/>
  <c r="K11" i="4"/>
  <c r="L17" i="4"/>
  <c r="K17" i="4"/>
  <c r="L9" i="4"/>
  <c r="K9" i="4"/>
  <c r="L22" i="4"/>
  <c r="K22" i="4"/>
  <c r="L10" i="4"/>
  <c r="K10" i="4"/>
  <c r="L4" i="4"/>
  <c r="K4" i="4"/>
  <c r="L13" i="4"/>
  <c r="K13" i="4"/>
  <c r="L5" i="4"/>
  <c r="K5" i="4"/>
  <c r="L24" i="4"/>
  <c r="K35" i="2" s="1"/>
  <c r="K24" i="4"/>
  <c r="J33" i="2" s="1"/>
  <c r="W30" i="1"/>
  <c r="AA3" i="1"/>
  <c r="I19" i="4"/>
  <c r="J8" i="4"/>
  <c r="H7" i="4"/>
  <c r="AA67" i="1"/>
  <c r="H19" i="4"/>
  <c r="H8" i="4"/>
  <c r="W42" i="1"/>
  <c r="J19" i="4"/>
  <c r="W8" i="1"/>
  <c r="W80" i="1"/>
  <c r="W56" i="1"/>
  <c r="J7" i="4"/>
  <c r="W48" i="1"/>
  <c r="W28" i="1"/>
  <c r="AA32" i="1"/>
  <c r="W19" i="1"/>
  <c r="AA23" i="1"/>
  <c r="W78" i="1"/>
  <c r="W7" i="1"/>
  <c r="W89" i="1"/>
  <c r="W60" i="1"/>
  <c r="W84" i="1"/>
  <c r="W81" i="1"/>
  <c r="L20" i="4"/>
  <c r="K20" i="4"/>
  <c r="L15" i="4"/>
  <c r="K15" i="4"/>
  <c r="L18" i="4"/>
  <c r="K18" i="4"/>
  <c r="L3" i="4"/>
  <c r="K3" i="4"/>
  <c r="L12" i="4"/>
  <c r="K12" i="4"/>
  <c r="L6" i="4"/>
  <c r="K6" i="4"/>
  <c r="L23" i="4"/>
  <c r="K23" i="4"/>
  <c r="L14" i="4"/>
  <c r="K14" i="4"/>
  <c r="L16" i="4"/>
  <c r="K16" i="4"/>
  <c r="AA11" i="1"/>
  <c r="W29" i="1"/>
  <c r="W82" i="1"/>
  <c r="W32" i="1"/>
  <c r="W38" i="1"/>
  <c r="L7" i="4" l="1"/>
  <c r="K7" i="4"/>
  <c r="L19" i="4"/>
  <c r="K19" i="4"/>
  <c r="L8" i="4"/>
  <c r="K8" i="4"/>
  <c r="V3" i="4" s="1"/>
  <c r="V2" i="4" l="1"/>
  <c r="V4" i="4" s="1"/>
</calcChain>
</file>

<file path=xl/sharedStrings.xml><?xml version="1.0" encoding="utf-8"?>
<sst xmlns="http://schemas.openxmlformats.org/spreadsheetml/2006/main" count="460" uniqueCount="221">
  <si>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</si>
  <si>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</si>
  <si>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</si>
  <si>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</si>
  <si>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</si>
  <si>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</si>
  <si>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</si>
  <si>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</si>
  <si>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</si>
  <si>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</si>
  <si>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</si>
  <si>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</si>
  <si>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</si>
  <si>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</si>
  <si>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</si>
  <si>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</si>
  <si>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</si>
  <si>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</si>
  <si>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</si>
  <si>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</si>
  <si>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 xml:space="preserve"> </t>
  </si>
  <si>
    <t>PURWOKERTO</t>
  </si>
  <si>
    <t>Amount</t>
  </si>
  <si>
    <t>PCS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</si>
  <si>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</si>
  <si>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</si>
  <si>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</si>
  <si>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</si>
  <si>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</si>
  <si>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</si>
  <si>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</si>
  <si>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</si>
  <si>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</si>
  <si>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</si>
  <si>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</si>
  <si>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PC</t>
  </si>
  <si>
    <t>STAPLER HEAVY DUTY JOYKO HD-12N/24</t>
  </si>
  <si>
    <t>LS</t>
  </si>
  <si>
    <t>CORRECTION FLUID KENKO KE-01</t>
  </si>
  <si>
    <t>CORRECTION TAPE KENKO CT-634N (8M x 5MM)</t>
  </si>
  <si>
    <t>GRS</t>
  </si>
  <si>
    <t>BINDER CLIP JOYKO 260</t>
  </si>
  <si>
    <t>h_No. Invoice :</t>
  </si>
  <si>
    <t>h_Kode Sales :_1</t>
  </si>
  <si>
    <t>h_Kode Sales :_2</t>
  </si>
  <si>
    <t>ko</t>
  </si>
  <si>
    <t>a</t>
  </si>
  <si>
    <t>listToko</t>
  </si>
  <si>
    <t>b</t>
  </si>
  <si>
    <t>c</t>
  </si>
  <si>
    <t>d</t>
  </si>
  <si>
    <t>h_toko</t>
  </si>
  <si>
    <t>e</t>
  </si>
  <si>
    <t>h_id</t>
  </si>
  <si>
    <t>KO</t>
  </si>
  <si>
    <t>DWIJAYA</t>
  </si>
  <si>
    <t>CENTRAAL</t>
  </si>
  <si>
    <t>LSN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</si>
  <si>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</si>
  <si>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</si>
  <si>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</si>
  <si>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</si>
  <si>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</si>
  <si>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</si>
  <si>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</si>
  <si>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</si>
  <si>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</si>
  <si>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</si>
  <si>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</si>
  <si>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</si>
  <si>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</si>
  <si>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</si>
  <si>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</si>
  <si>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NOVI/ CONDRO</t>
  </si>
  <si>
    <t>NOVI/ YO</t>
  </si>
  <si>
    <t>pembuat nota</t>
  </si>
  <si>
    <t>edited</t>
  </si>
  <si>
    <t>PELITAJAYA</t>
  </si>
  <si>
    <t>GEL PEN KENKO K-1</t>
  </si>
  <si>
    <t>BOX</t>
  </si>
  <si>
    <t>STIP / PENGHAPUS KENKO ERW-40SQ PUTIH</t>
  </si>
  <si>
    <t>(ANUGERAH SEJAHTERA)</t>
  </si>
  <si>
    <t>CV PELITA JAYA</t>
  </si>
  <si>
    <t>g</t>
  </si>
  <si>
    <t>sinarbhakti</t>
  </si>
  <si>
    <t>BUKU TAMU KENKO BT-3224-01 (KEMBANG)</t>
  </si>
  <si>
    <t>BALLPEN KENKO NK-7 / 7B</t>
  </si>
  <si>
    <t>SINARBHAKTI</t>
  </si>
  <si>
    <t>SINAR BHAKTI</t>
  </si>
  <si>
    <t>G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</si>
  <si>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</si>
  <si>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</si>
  <si>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</si>
  <si>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</si>
  <si>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</si>
  <si>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-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</si>
  <si>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</si>
  <si>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</si>
  <si>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</si>
  <si>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</si>
  <si>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</si>
  <si>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</si>
  <si>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</si>
  <si>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</si>
  <si>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</si>
  <si>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</si>
  <si>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</si>
  <si>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</si>
  <si>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</si>
  <si>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</si>
  <si>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</si>
  <si>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</si>
  <si>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</si>
  <si>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</si>
  <si>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</si>
  <si>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</si>
  <si>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</si>
  <si>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</si>
  <si>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</si>
  <si>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</si>
  <si>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SET</t>
  </si>
  <si>
    <t>KUAS SET JOYKO BR-8</t>
  </si>
  <si>
    <t>RISMA/ YO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</si>
  <si>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</si>
  <si>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</si>
  <si>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</si>
  <si>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</si>
  <si>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</si>
  <si>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</si>
  <si>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</si>
  <si>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</si>
  <si>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</si>
  <si>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</si>
  <si>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</si>
  <si>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PAK</t>
  </si>
  <si>
    <t>LOOSE LEAF JOYART B5-2670 (50S)</t>
  </si>
  <si>
    <t>DUS</t>
  </si>
  <si>
    <t>STIP / PENGHAPUS JOYKO ER-103</t>
  </si>
  <si>
    <t>CV SINAR CAHAYA NIRMALA</t>
  </si>
  <si>
    <t>BREBES</t>
  </si>
  <si>
    <t>SUPERFANCYNUSANTARA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</si>
  <si>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</si>
  <si>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</si>
  <si>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</si>
  <si>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</si>
  <si>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</si>
  <si>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</si>
  <si>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</si>
  <si>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</si>
  <si>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</si>
  <si>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</si>
  <si>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</si>
  <si>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</si>
  <si>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</si>
  <si>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</si>
  <si>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</si>
  <si>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</si>
  <si>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</si>
  <si>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</si>
  <si>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</si>
  <si>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</si>
  <si>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</si>
  <si>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</si>
  <si>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</si>
  <si>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</si>
  <si>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</si>
  <si>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</si>
  <si>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</si>
  <si>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</si>
  <si>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opjktwcr12s</t>
  </si>
  <si>
    <t>stajkhd12n24</t>
  </si>
  <si>
    <t>clijk260</t>
  </si>
  <si>
    <t>tipkenct634n</t>
  </si>
  <si>
    <t>tipkenke01</t>
  </si>
  <si>
    <t>opjktwcr12mini</t>
  </si>
  <si>
    <t>penkenk1</t>
  </si>
  <si>
    <t>stikenerw40sq</t>
  </si>
  <si>
    <t>btkenbt322401</t>
  </si>
  <si>
    <t>penkennk7</t>
  </si>
  <si>
    <t>lemjkgs104</t>
  </si>
  <si>
    <t>stijk526b40p</t>
  </si>
  <si>
    <t>meskenmx5500</t>
  </si>
  <si>
    <t>penkenke100</t>
  </si>
  <si>
    <t>penkenk1hitam</t>
  </si>
  <si>
    <t>cliken105</t>
  </si>
  <si>
    <t>opjkop24s</t>
  </si>
  <si>
    <t>opjkop12s</t>
  </si>
  <si>
    <t>opjkop12ch</t>
  </si>
  <si>
    <t>opjkop18s</t>
  </si>
  <si>
    <t>penkenstp100sg</t>
  </si>
  <si>
    <t>coukenht302</t>
  </si>
  <si>
    <t>meckenmp01</t>
  </si>
  <si>
    <t>stakenn38</t>
  </si>
  <si>
    <t>stakens68</t>
  </si>
  <si>
    <t>stakend3</t>
  </si>
  <si>
    <t>stakend4</t>
  </si>
  <si>
    <t>cutkenl500</t>
  </si>
  <si>
    <t>penjkp88</t>
  </si>
  <si>
    <t>kuajkbr8</t>
  </si>
  <si>
    <t>lemken25gr</t>
  </si>
  <si>
    <t>lemken8gr</t>
  </si>
  <si>
    <t>lemken15gr</t>
  </si>
  <si>
    <t>isikenl150</t>
  </si>
  <si>
    <t>pwjkcp12pb</t>
  </si>
  <si>
    <t>lljab5267050s</t>
  </si>
  <si>
    <t>stijker103</t>
  </si>
  <si>
    <t>penkenstp300sg</t>
  </si>
  <si>
    <t>pwkencp12half</t>
  </si>
  <si>
    <t>stajks68</t>
  </si>
  <si>
    <t>cliken5</t>
  </si>
  <si>
    <t>cliken1</t>
  </si>
  <si>
    <t>janjkms55</t>
  </si>
  <si>
    <t>janjkms75</t>
  </si>
  <si>
    <t>penkenk1biru</t>
  </si>
  <si>
    <t>lemjkglr50</t>
  </si>
  <si>
    <t>clijk280</t>
  </si>
  <si>
    <t>cliken111</t>
  </si>
  <si>
    <t>stakenhd12l24</t>
  </si>
  <si>
    <t>stakenhd12n13</t>
  </si>
  <si>
    <t>cutjkl500</t>
  </si>
  <si>
    <t>stajkhlmix5warna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</si>
</sst>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0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43" fontId="0" fillId="0" borderId="0" xfId="0" applyNumberFormat="1" applyFont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/>
    </xf>
    <xf numFmtId="0" fontId="0" fillId="0" borderId="0" xfId="0" applyNumberFormat="1" applyFont="1" applyAlignment="1">
      <alignment horizontal="left" vertical="center"/>
    </xf>
    <xf numFmtId="0" fontId="21" fillId="0" borderId="0" xfId="2"/>
    <xf numFmtId="0" fontId="0" fillId="2" borderId="0" xfId="0" applyFont="1" applyFill="1" applyBorder="1" applyAlignment="1">
      <alignment horizontal="left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numFmt numFmtId="164" formatCode="dd\.mm\.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PPN\12\Hitung%20FP%20Keluaran%20-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22120001</v>
          </cell>
        </row>
        <row r="3">
          <cell r="E3"/>
        </row>
        <row r="4">
          <cell r="E4"/>
        </row>
        <row r="5">
          <cell r="E5"/>
        </row>
        <row r="6">
          <cell r="E6"/>
        </row>
        <row r="8">
          <cell r="E8"/>
        </row>
        <row r="9">
          <cell r="E9"/>
        </row>
        <row r="10">
          <cell r="E10" t="str">
            <v>CRAYON / OIL PASTEL PUTAR JOYKO TWCR-12S (PANJANG)</v>
          </cell>
        </row>
        <row r="11">
          <cell r="E11" t="str">
            <v>CRAYON / OIL PASTEL PUTAR JOYKO TWCR-12MINI (PENDEK)</v>
          </cell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32">
          <cell r="E32" t="str">
            <v>Hormat Kami,</v>
          </cell>
        </row>
        <row r="34">
          <cell r="E34"/>
        </row>
        <row r="35">
          <cell r="E35"/>
        </row>
        <row r="39">
          <cell r="E39"/>
        </row>
        <row r="40">
          <cell r="E40">
            <v>22120001</v>
          </cell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 t="str">
            <v>CRAYON / OIL PASTEL PUTAR JOYKO TWCR-12S (PANJANG)</v>
          </cell>
        </row>
        <row r="49">
          <cell r="E49" t="str">
            <v>CRAYON / OIL PASTEL PUTAR JOYKO TWCR-12MINI (PENDEK)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/>
        </row>
        <row r="65">
          <cell r="E65"/>
        </row>
        <row r="66">
          <cell r="E66"/>
        </row>
        <row r="67">
          <cell r="E67"/>
        </row>
        <row r="68">
          <cell r="E68"/>
        </row>
        <row r="69">
          <cell r="E69"/>
        </row>
        <row r="70">
          <cell r="E70" t="str">
            <v>Hormat Kami,</v>
          </cell>
        </row>
        <row r="71">
          <cell r="E71"/>
        </row>
        <row r="72">
          <cell r="E72"/>
        </row>
        <row r="73">
          <cell r="E73"/>
        </row>
        <row r="74">
          <cell r="E74"/>
        </row>
        <row r="75">
          <cell r="E75"/>
        </row>
        <row r="76">
          <cell r="E76"/>
        </row>
        <row r="77">
          <cell r="E77"/>
        </row>
        <row r="78">
          <cell r="E78">
            <v>22120001</v>
          </cell>
        </row>
        <row r="79">
          <cell r="E79"/>
        </row>
        <row r="80">
          <cell r="E80"/>
        </row>
        <row r="81">
          <cell r="E81"/>
        </row>
        <row r="82">
          <cell r="E82"/>
        </row>
        <row r="83">
          <cell r="E83"/>
        </row>
        <row r="84">
          <cell r="E84"/>
        </row>
        <row r="85">
          <cell r="E85"/>
        </row>
        <row r="86">
          <cell r="E86" t="str">
            <v>CRAYON / OIL PASTEL PUTAR JOYKO TWCR-12S (PANJANG)</v>
          </cell>
        </row>
        <row r="87">
          <cell r="E87" t="str">
            <v>CRAYON / OIL PASTEL PUTAR JOYKO TWCR-12MINI (PENDEK)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/>
        </row>
        <row r="103">
          <cell r="E103"/>
        </row>
        <row r="104">
          <cell r="E104"/>
        </row>
        <row r="105">
          <cell r="E105"/>
        </row>
        <row r="106">
          <cell r="E106"/>
        </row>
        <row r="107">
          <cell r="E107"/>
        </row>
        <row r="108">
          <cell r="E108" t="str">
            <v>Hormat Kami,</v>
          </cell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6">
          <cell r="E116">
            <v>22120002</v>
          </cell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2">
          <cell r="E122"/>
        </row>
        <row r="123">
          <cell r="E123"/>
        </row>
        <row r="124">
          <cell r="E124" t="str">
            <v>STAPLER HEAVY DUTY JOYKO HD-12N/24</v>
          </cell>
        </row>
        <row r="125">
          <cell r="E125" t="str">
            <v>CORRECTION FLUID KENKO KE-01</v>
          </cell>
        </row>
        <row r="126">
          <cell r="E126" t="str">
            <v>CORRECTION TAPE KENKO CT-634N (8M x 5MM)</v>
          </cell>
        </row>
        <row r="127">
          <cell r="E127" t="str">
            <v>BINDER CLIP JOYKO 260</v>
          </cell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6">
          <cell r="E146" t="str">
            <v>Hormat Kami,</v>
          </cell>
        </row>
        <row r="148">
          <cell r="E148"/>
        </row>
        <row r="149">
          <cell r="E149"/>
        </row>
        <row r="153">
          <cell r="E153"/>
        </row>
        <row r="154">
          <cell r="E154">
            <v>22120002</v>
          </cell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 t="str">
            <v>STAPLER HEAVY DUTY JOYKO HD-12N/24</v>
          </cell>
        </row>
        <row r="163">
          <cell r="E163" t="str">
            <v>CORRECTION FLUID KENKO KE-01</v>
          </cell>
        </row>
        <row r="164">
          <cell r="E164" t="str">
            <v>CORRECTION TAPE KENKO CT-634N (8M x 5MM)</v>
          </cell>
        </row>
        <row r="165">
          <cell r="E165" t="str">
            <v>BINDER CLIP JOYKO 260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 t="str">
            <v>Hormat Kami,</v>
          </cell>
        </row>
        <row r="185">
          <cell r="E185"/>
        </row>
        <row r="186">
          <cell r="E186"/>
        </row>
        <row r="187">
          <cell r="E187"/>
        </row>
        <row r="188">
          <cell r="E188"/>
        </row>
        <row r="189">
          <cell r="E189"/>
        </row>
        <row r="190">
          <cell r="E190"/>
        </row>
        <row r="191">
          <cell r="E191"/>
        </row>
        <row r="192">
          <cell r="E192">
            <v>22120002</v>
          </cell>
        </row>
        <row r="193">
          <cell r="E193"/>
        </row>
        <row r="194">
          <cell r="E194"/>
        </row>
        <row r="195">
          <cell r="E195"/>
        </row>
        <row r="196">
          <cell r="E196"/>
        </row>
        <row r="197">
          <cell r="E197"/>
        </row>
        <row r="198">
          <cell r="E198"/>
        </row>
        <row r="199">
          <cell r="E199"/>
        </row>
        <row r="200">
          <cell r="E200" t="str">
            <v>STAPLER HEAVY DUTY JOYKO HD-12N/24</v>
          </cell>
        </row>
        <row r="201">
          <cell r="E201" t="str">
            <v>CORRECTION FLUID KENKO KE-01</v>
          </cell>
        </row>
        <row r="202">
          <cell r="E202" t="str">
            <v>CORRECTION TAPE KENKO CT-634N (8M x 5MM)</v>
          </cell>
        </row>
        <row r="203">
          <cell r="E203" t="str">
            <v>BINDER CLIP JOYKO 260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/>
        </row>
        <row r="217">
          <cell r="E217"/>
        </row>
        <row r="218">
          <cell r="E218"/>
        </row>
        <row r="219">
          <cell r="E219"/>
        </row>
        <row r="220">
          <cell r="E220"/>
        </row>
        <row r="221">
          <cell r="E221"/>
        </row>
        <row r="222">
          <cell r="E222" t="str">
            <v>Hormat Kami,</v>
          </cell>
        </row>
        <row r="223">
          <cell r="E223"/>
        </row>
        <row r="224">
          <cell r="E224"/>
        </row>
        <row r="225">
          <cell r="E225"/>
        </row>
        <row r="226">
          <cell r="E226"/>
        </row>
        <row r="227">
          <cell r="E227"/>
        </row>
        <row r="228">
          <cell r="E228"/>
        </row>
        <row r="230">
          <cell r="E230">
            <v>22120003</v>
          </cell>
        </row>
        <row r="231">
          <cell r="E231"/>
        </row>
        <row r="232">
          <cell r="E232"/>
        </row>
        <row r="233">
          <cell r="E233"/>
        </row>
        <row r="234">
          <cell r="E234"/>
        </row>
        <row r="236">
          <cell r="E236"/>
        </row>
        <row r="237">
          <cell r="E237"/>
        </row>
        <row r="238">
          <cell r="E238" t="str">
            <v>GEL PEN KENKO K-1</v>
          </cell>
        </row>
        <row r="239">
          <cell r="E239" t="str">
            <v>STIP / PENGHAPUS KENKO ERW-40SQ PUTIH</v>
          </cell>
        </row>
        <row r="240">
          <cell r="E240"/>
        </row>
        <row r="241">
          <cell r="E241"/>
        </row>
        <row r="242">
          <cell r="E242"/>
        </row>
        <row r="243">
          <cell r="E243"/>
        </row>
        <row r="244">
          <cell r="E244"/>
        </row>
        <row r="245">
          <cell r="E245"/>
        </row>
        <row r="246">
          <cell r="E246"/>
        </row>
        <row r="247">
          <cell r="E247"/>
        </row>
        <row r="248">
          <cell r="E248"/>
        </row>
        <row r="249">
          <cell r="E249"/>
        </row>
        <row r="250">
          <cell r="E250"/>
        </row>
        <row r="251">
          <cell r="E251"/>
        </row>
        <row r="252">
          <cell r="E252"/>
        </row>
        <row r="253">
          <cell r="E253"/>
        </row>
        <row r="254">
          <cell r="E254"/>
        </row>
        <row r="255">
          <cell r="E255"/>
        </row>
        <row r="260">
          <cell r="E260" t="str">
            <v>Hormat Kami,</v>
          </cell>
        </row>
        <row r="262">
          <cell r="E262"/>
        </row>
        <row r="263">
          <cell r="E263"/>
        </row>
        <row r="267">
          <cell r="E267"/>
        </row>
        <row r="268">
          <cell r="E268">
            <v>22120003</v>
          </cell>
        </row>
        <row r="269">
          <cell r="E269"/>
        </row>
        <row r="270">
          <cell r="E270"/>
        </row>
        <row r="271">
          <cell r="E271"/>
        </row>
        <row r="272">
          <cell r="E272"/>
        </row>
        <row r="273">
          <cell r="E273"/>
        </row>
        <row r="274">
          <cell r="E274"/>
        </row>
        <row r="275">
          <cell r="E275"/>
        </row>
        <row r="276">
          <cell r="E276" t="str">
            <v>GEL PEN KENKO K-1</v>
          </cell>
        </row>
        <row r="277">
          <cell r="E277" t="str">
            <v>STIP / PENGHAPUS KENKO ERW-40SQ PUTIH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/>
        </row>
        <row r="293">
          <cell r="E293"/>
        </row>
        <row r="294">
          <cell r="E294"/>
        </row>
        <row r="295">
          <cell r="E295"/>
        </row>
        <row r="296">
          <cell r="E296"/>
        </row>
        <row r="297">
          <cell r="E297"/>
        </row>
        <row r="298">
          <cell r="E298" t="str">
            <v>Hormat Kami,</v>
          </cell>
        </row>
        <row r="299">
          <cell r="E299"/>
        </row>
        <row r="300">
          <cell r="E300"/>
        </row>
        <row r="301">
          <cell r="E301"/>
        </row>
        <row r="302">
          <cell r="E302"/>
        </row>
        <row r="303">
          <cell r="E303"/>
        </row>
        <row r="304">
          <cell r="E304"/>
        </row>
        <row r="305">
          <cell r="E305"/>
        </row>
        <row r="306">
          <cell r="E306">
            <v>22120003</v>
          </cell>
        </row>
        <row r="307">
          <cell r="E307"/>
        </row>
        <row r="308">
          <cell r="E308"/>
        </row>
        <row r="309">
          <cell r="E309"/>
        </row>
        <row r="310">
          <cell r="E310"/>
        </row>
        <row r="311">
          <cell r="E311"/>
        </row>
        <row r="312">
          <cell r="E312"/>
        </row>
        <row r="313">
          <cell r="E313"/>
        </row>
        <row r="314">
          <cell r="E314" t="str">
            <v>GEL PEN KENKO K-1</v>
          </cell>
        </row>
        <row r="315">
          <cell r="E315" t="str">
            <v>STIP / PENGHAPUS KENKO ERW-40SQ PUTIH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/>
        </row>
        <row r="331">
          <cell r="E331"/>
        </row>
        <row r="332">
          <cell r="E332"/>
        </row>
        <row r="333">
          <cell r="E333"/>
        </row>
        <row r="334">
          <cell r="E334"/>
        </row>
        <row r="335">
          <cell r="E335"/>
        </row>
        <row r="336">
          <cell r="E336" t="str">
            <v>Hormat Kami,</v>
          </cell>
        </row>
        <row r="337">
          <cell r="E337"/>
        </row>
        <row r="338">
          <cell r="E338"/>
        </row>
        <row r="339">
          <cell r="E339"/>
        </row>
        <row r="340">
          <cell r="E340"/>
        </row>
        <row r="341">
          <cell r="E341"/>
        </row>
        <row r="342">
          <cell r="E342"/>
        </row>
        <row r="344">
          <cell r="E344">
            <v>22120004</v>
          </cell>
        </row>
        <row r="345">
          <cell r="E345"/>
        </row>
        <row r="346">
          <cell r="E346"/>
        </row>
        <row r="347">
          <cell r="E347"/>
        </row>
        <row r="348">
          <cell r="E348"/>
        </row>
        <row r="350">
          <cell r="E350"/>
        </row>
        <row r="351">
          <cell r="E351"/>
        </row>
        <row r="352">
          <cell r="E352" t="str">
            <v>BUKU TAMU KENKO BT-3224-01 (KEMBANG)</v>
          </cell>
        </row>
        <row r="353">
          <cell r="E353" t="str">
            <v>BALLPEN KENKO NK-7 / 7B</v>
          </cell>
        </row>
        <row r="354">
          <cell r="E354"/>
        </row>
        <row r="355">
          <cell r="E355"/>
        </row>
        <row r="356">
          <cell r="E356"/>
        </row>
        <row r="357">
          <cell r="E357"/>
        </row>
        <row r="358">
          <cell r="E358"/>
        </row>
        <row r="359">
          <cell r="E359"/>
        </row>
        <row r="360">
          <cell r="E360"/>
        </row>
        <row r="361">
          <cell r="E361"/>
        </row>
        <row r="362">
          <cell r="E362"/>
        </row>
        <row r="363">
          <cell r="E363"/>
        </row>
        <row r="364">
          <cell r="E364"/>
        </row>
        <row r="365">
          <cell r="E365"/>
        </row>
        <row r="366">
          <cell r="E366"/>
        </row>
        <row r="367">
          <cell r="E367"/>
        </row>
        <row r="368">
          <cell r="E368"/>
        </row>
        <row r="369">
          <cell r="E369"/>
        </row>
        <row r="374">
          <cell r="E374" t="str">
            <v>Hormat Kami,</v>
          </cell>
        </row>
        <row r="376">
          <cell r="E376"/>
        </row>
        <row r="377">
          <cell r="E377"/>
        </row>
        <row r="381">
          <cell r="E381"/>
        </row>
        <row r="382">
          <cell r="E382">
            <v>22120004</v>
          </cell>
        </row>
        <row r="383">
          <cell r="E383"/>
        </row>
        <row r="384">
          <cell r="E384"/>
        </row>
        <row r="385">
          <cell r="E385"/>
        </row>
        <row r="386">
          <cell r="E386"/>
        </row>
        <row r="387">
          <cell r="E387"/>
        </row>
        <row r="388">
          <cell r="E388"/>
        </row>
        <row r="389">
          <cell r="E389"/>
        </row>
        <row r="390">
          <cell r="E390" t="str">
            <v>BUKU TAMU KENKO BT-3224-01 (KEMBANG)</v>
          </cell>
        </row>
        <row r="391">
          <cell r="E391" t="str">
            <v>BALLPEN KENKO NK-7 / 7B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/>
        </row>
        <row r="407">
          <cell r="E407"/>
        </row>
        <row r="408">
          <cell r="E408"/>
        </row>
        <row r="409">
          <cell r="E409"/>
        </row>
        <row r="410">
          <cell r="E410"/>
        </row>
        <row r="411">
          <cell r="E411"/>
        </row>
        <row r="412">
          <cell r="E412" t="str">
            <v>Hormat Kami,</v>
          </cell>
        </row>
        <row r="413">
          <cell r="E413"/>
        </row>
        <row r="414">
          <cell r="E414"/>
        </row>
        <row r="415">
          <cell r="E415"/>
        </row>
        <row r="416">
          <cell r="E416"/>
        </row>
        <row r="417">
          <cell r="E417"/>
        </row>
        <row r="418">
          <cell r="E418"/>
        </row>
        <row r="419">
          <cell r="E419"/>
        </row>
        <row r="420">
          <cell r="E420">
            <v>22120004</v>
          </cell>
        </row>
        <row r="421">
          <cell r="E421"/>
        </row>
        <row r="422">
          <cell r="E422"/>
        </row>
        <row r="423">
          <cell r="E423"/>
        </row>
        <row r="424">
          <cell r="E424"/>
        </row>
        <row r="425">
          <cell r="E425"/>
        </row>
        <row r="426">
          <cell r="E426"/>
        </row>
        <row r="427">
          <cell r="E427"/>
        </row>
        <row r="428">
          <cell r="E428" t="str">
            <v>BUKU TAMU KENKO BT-3224-01 (KEMBANG)</v>
          </cell>
        </row>
        <row r="429">
          <cell r="E429" t="str">
            <v>BALLPEN KENKO NK-7 / 7B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/>
        </row>
        <row r="445">
          <cell r="E445"/>
        </row>
        <row r="446">
          <cell r="E446"/>
        </row>
        <row r="447">
          <cell r="E447"/>
        </row>
        <row r="448">
          <cell r="E448"/>
        </row>
        <row r="449">
          <cell r="E449"/>
        </row>
        <row r="450">
          <cell r="E450" t="str">
            <v>Hormat Kami,</v>
          </cell>
        </row>
        <row r="451">
          <cell r="E451"/>
        </row>
        <row r="452">
          <cell r="E452"/>
        </row>
        <row r="453">
          <cell r="E453"/>
        </row>
        <row r="454">
          <cell r="E454"/>
        </row>
        <row r="455">
          <cell r="E455"/>
        </row>
        <row r="456">
          <cell r="E456"/>
        </row>
        <row r="458">
          <cell r="E458">
            <v>22120005</v>
          </cell>
        </row>
        <row r="459">
          <cell r="E459"/>
        </row>
        <row r="460">
          <cell r="E460"/>
        </row>
        <row r="461">
          <cell r="E461"/>
        </row>
        <row r="462">
          <cell r="E462"/>
        </row>
        <row r="464">
          <cell r="E464"/>
        </row>
        <row r="465">
          <cell r="E465"/>
        </row>
        <row r="466">
          <cell r="E466" t="str">
            <v>LEM STICK JOYKO 15 GR GS-104 TG (ANIMAL KINGDOM) isi 24 pc</v>
          </cell>
        </row>
        <row r="467">
          <cell r="E467"/>
        </row>
        <row r="468">
          <cell r="E468"/>
        </row>
        <row r="469">
          <cell r="E469"/>
        </row>
        <row r="470">
          <cell r="E470"/>
        </row>
        <row r="471">
          <cell r="E471"/>
        </row>
        <row r="472">
          <cell r="E472"/>
        </row>
        <row r="473">
          <cell r="E473"/>
        </row>
        <row r="474">
          <cell r="E474"/>
        </row>
        <row r="475">
          <cell r="E475"/>
        </row>
        <row r="476">
          <cell r="E476"/>
        </row>
        <row r="477">
          <cell r="E477"/>
        </row>
        <row r="478">
          <cell r="E478"/>
        </row>
        <row r="479">
          <cell r="E479"/>
        </row>
        <row r="480">
          <cell r="E480"/>
        </row>
        <row r="481">
          <cell r="E481"/>
        </row>
        <row r="482">
          <cell r="E482"/>
        </row>
        <row r="483">
          <cell r="E483"/>
        </row>
        <row r="488">
          <cell r="E488" t="str">
            <v>Hormat Kami,</v>
          </cell>
        </row>
        <row r="490">
          <cell r="E490"/>
        </row>
        <row r="491">
          <cell r="E491"/>
        </row>
        <row r="495">
          <cell r="E495"/>
        </row>
        <row r="496">
          <cell r="E496">
            <v>22120005</v>
          </cell>
        </row>
        <row r="497">
          <cell r="E497"/>
        </row>
        <row r="498">
          <cell r="E498"/>
        </row>
        <row r="499">
          <cell r="E499"/>
        </row>
        <row r="500">
          <cell r="E500"/>
        </row>
        <row r="501">
          <cell r="E501"/>
        </row>
        <row r="502">
          <cell r="E502"/>
        </row>
        <row r="503">
          <cell r="E503"/>
        </row>
        <row r="504">
          <cell r="E504" t="str">
            <v>LEM STICK JOYKO 15 GR GS-104 TG (ANIMAL KINGDOM) isi 24 pc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0">
          <cell r="E520"/>
        </row>
        <row r="521">
          <cell r="E521"/>
        </row>
        <row r="522">
          <cell r="E522"/>
        </row>
        <row r="523">
          <cell r="E523"/>
        </row>
        <row r="524">
          <cell r="E524"/>
        </row>
        <row r="525">
          <cell r="E525"/>
        </row>
        <row r="526">
          <cell r="E526" t="str">
            <v>Hormat Kami,</v>
          </cell>
        </row>
        <row r="527">
          <cell r="E527"/>
        </row>
        <row r="528">
          <cell r="E528"/>
        </row>
        <row r="529">
          <cell r="E529"/>
        </row>
        <row r="530">
          <cell r="E530"/>
        </row>
        <row r="531">
          <cell r="E531"/>
        </row>
        <row r="532">
          <cell r="E532"/>
        </row>
        <row r="533">
          <cell r="E533"/>
        </row>
        <row r="534">
          <cell r="E534">
            <v>22120005</v>
          </cell>
        </row>
        <row r="535">
          <cell r="E535"/>
        </row>
        <row r="536">
          <cell r="E536"/>
        </row>
        <row r="537">
          <cell r="E537"/>
        </row>
        <row r="538">
          <cell r="E538"/>
        </row>
        <row r="539">
          <cell r="E539"/>
        </row>
        <row r="540">
          <cell r="E540"/>
        </row>
        <row r="541">
          <cell r="E541"/>
        </row>
        <row r="542">
          <cell r="E542" t="str">
            <v>LEM STICK JOYKO 15 GR GS-104 TG (ANIMAL KINGDOM) isi 24 pc</v>
          </cell>
        </row>
        <row r="543">
          <cell r="E543">
            <v>0</v>
          </cell>
        </row>
        <row r="544">
          <cell r="E544">
            <v>0</v>
          </cell>
        </row>
        <row r="545">
          <cell r="E545">
            <v>0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/>
        </row>
        <row r="559">
          <cell r="E559"/>
        </row>
        <row r="560">
          <cell r="E560"/>
        </row>
        <row r="561">
          <cell r="E561"/>
        </row>
        <row r="562">
          <cell r="E562"/>
        </row>
        <row r="563">
          <cell r="E563"/>
        </row>
        <row r="564">
          <cell r="E564" t="str">
            <v>Hormat Kami,</v>
          </cell>
        </row>
        <row r="565">
          <cell r="E565"/>
        </row>
        <row r="566">
          <cell r="E566"/>
        </row>
        <row r="567">
          <cell r="E567"/>
        </row>
        <row r="568">
          <cell r="E568"/>
        </row>
        <row r="569">
          <cell r="E569"/>
        </row>
        <row r="570">
          <cell r="E570"/>
        </row>
        <row r="572">
          <cell r="E572">
            <v>22120006</v>
          </cell>
        </row>
        <row r="573">
          <cell r="E573"/>
        </row>
        <row r="574">
          <cell r="E574"/>
        </row>
        <row r="575">
          <cell r="E575"/>
        </row>
        <row r="576">
          <cell r="E576"/>
        </row>
        <row r="578">
          <cell r="E578"/>
        </row>
        <row r="579">
          <cell r="E579"/>
        </row>
        <row r="580">
          <cell r="E580" t="str">
            <v>STIP / PENGHAPUS JOYKO 526-B40P PUTIH</v>
          </cell>
        </row>
        <row r="581">
          <cell r="E581"/>
        </row>
        <row r="582">
          <cell r="E582"/>
        </row>
        <row r="583">
          <cell r="E583"/>
        </row>
        <row r="584">
          <cell r="E584"/>
        </row>
        <row r="585">
          <cell r="E585"/>
        </row>
        <row r="586">
          <cell r="E586"/>
        </row>
        <row r="587">
          <cell r="E587"/>
        </row>
        <row r="588">
          <cell r="E588"/>
        </row>
        <row r="589">
          <cell r="E589"/>
        </row>
        <row r="590">
          <cell r="E590"/>
        </row>
        <row r="591">
          <cell r="E591"/>
        </row>
        <row r="592">
          <cell r="E592"/>
        </row>
        <row r="593">
          <cell r="E593"/>
        </row>
        <row r="594">
          <cell r="E594"/>
        </row>
        <row r="595">
          <cell r="E595"/>
        </row>
        <row r="596">
          <cell r="E596"/>
        </row>
        <row r="597">
          <cell r="E597"/>
        </row>
        <row r="602">
          <cell r="E602" t="str">
            <v>Hormat Kami,</v>
          </cell>
        </row>
        <row r="604">
          <cell r="E604"/>
        </row>
        <row r="605">
          <cell r="E605"/>
        </row>
        <row r="609">
          <cell r="E609"/>
        </row>
        <row r="610">
          <cell r="E610">
            <v>22120006</v>
          </cell>
        </row>
        <row r="611">
          <cell r="E611"/>
        </row>
        <row r="612">
          <cell r="E612"/>
        </row>
        <row r="613">
          <cell r="E613"/>
        </row>
        <row r="614">
          <cell r="E614"/>
        </row>
        <row r="615">
          <cell r="E615"/>
        </row>
        <row r="616">
          <cell r="E616"/>
        </row>
        <row r="617">
          <cell r="E617"/>
        </row>
        <row r="618">
          <cell r="E618" t="str">
            <v>STIP / PENGHAPUS JOYKO 526-B40P PUTIH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34">
          <cell r="E634"/>
        </row>
        <row r="635">
          <cell r="E635"/>
        </row>
        <row r="636">
          <cell r="E636"/>
        </row>
        <row r="637">
          <cell r="E637"/>
        </row>
        <row r="638">
          <cell r="E638"/>
        </row>
        <row r="639">
          <cell r="E639"/>
        </row>
        <row r="640">
          <cell r="E640" t="str">
            <v>Hormat Kami,</v>
          </cell>
        </row>
        <row r="641">
          <cell r="E641"/>
        </row>
        <row r="642">
          <cell r="E642"/>
        </row>
        <row r="643">
          <cell r="E643"/>
        </row>
        <row r="644">
          <cell r="E644"/>
        </row>
        <row r="645">
          <cell r="E645"/>
        </row>
        <row r="646">
          <cell r="E646"/>
        </row>
        <row r="647">
          <cell r="E647"/>
        </row>
        <row r="648">
          <cell r="E648">
            <v>22120006</v>
          </cell>
        </row>
        <row r="649">
          <cell r="E649"/>
        </row>
        <row r="650">
          <cell r="E650"/>
        </row>
        <row r="651">
          <cell r="E651"/>
        </row>
        <row r="652">
          <cell r="E652"/>
        </row>
        <row r="653">
          <cell r="E653"/>
        </row>
        <row r="654">
          <cell r="E654"/>
        </row>
        <row r="655">
          <cell r="E655"/>
        </row>
        <row r="656">
          <cell r="E656" t="str">
            <v>STIP / PENGHAPUS JOYKO 526-B40P PUTIH</v>
          </cell>
        </row>
        <row r="657">
          <cell r="E657">
            <v>0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/>
        </row>
        <row r="673">
          <cell r="E673"/>
        </row>
        <row r="674">
          <cell r="E674"/>
        </row>
        <row r="675">
          <cell r="E675"/>
        </row>
        <row r="676">
          <cell r="E676"/>
        </row>
        <row r="677">
          <cell r="E677"/>
        </row>
        <row r="678">
          <cell r="E678" t="str">
            <v>Hormat Kami,</v>
          </cell>
        </row>
        <row r="679">
          <cell r="E679"/>
        </row>
        <row r="680">
          <cell r="E680"/>
        </row>
        <row r="681">
          <cell r="E681"/>
        </row>
        <row r="682">
          <cell r="E682"/>
        </row>
        <row r="683">
          <cell r="E683"/>
        </row>
        <row r="684">
          <cell r="E684"/>
        </row>
        <row r="686">
          <cell r="E686">
            <v>22120007</v>
          </cell>
        </row>
        <row r="687">
          <cell r="E687"/>
        </row>
        <row r="688">
          <cell r="E688"/>
        </row>
        <row r="689">
          <cell r="E689"/>
        </row>
        <row r="690">
          <cell r="E690"/>
        </row>
        <row r="692">
          <cell r="E692"/>
        </row>
        <row r="693">
          <cell r="E693"/>
        </row>
        <row r="694">
          <cell r="E694" t="str">
            <v>CORRECTION FLUID KENKO KE-01</v>
          </cell>
        </row>
        <row r="695">
          <cell r="E695"/>
        </row>
        <row r="696">
          <cell r="E696"/>
        </row>
        <row r="697">
          <cell r="E697"/>
        </row>
        <row r="698">
          <cell r="E698"/>
        </row>
        <row r="699">
          <cell r="E699"/>
        </row>
        <row r="700">
          <cell r="E700"/>
        </row>
        <row r="701">
          <cell r="E701"/>
        </row>
        <row r="702">
          <cell r="E702"/>
        </row>
        <row r="703">
          <cell r="E703"/>
        </row>
        <row r="704">
          <cell r="E704"/>
        </row>
        <row r="705">
          <cell r="E705"/>
        </row>
        <row r="706">
          <cell r="E706"/>
        </row>
        <row r="707">
          <cell r="E707"/>
        </row>
        <row r="708">
          <cell r="E708"/>
        </row>
        <row r="709">
          <cell r="E709"/>
        </row>
        <row r="710">
          <cell r="E710"/>
        </row>
        <row r="711">
          <cell r="E711"/>
        </row>
        <row r="716">
          <cell r="E716" t="str">
            <v>Hormat Kami,</v>
          </cell>
        </row>
        <row r="718">
          <cell r="E718"/>
        </row>
        <row r="719">
          <cell r="E719"/>
        </row>
        <row r="723">
          <cell r="E723"/>
        </row>
        <row r="724">
          <cell r="E724">
            <v>22120007</v>
          </cell>
        </row>
        <row r="725">
          <cell r="E725"/>
        </row>
        <row r="726">
          <cell r="E726"/>
        </row>
        <row r="727">
          <cell r="E727"/>
        </row>
        <row r="728">
          <cell r="E728"/>
        </row>
        <row r="729">
          <cell r="E729"/>
        </row>
        <row r="730">
          <cell r="E730"/>
        </row>
        <row r="731">
          <cell r="E731"/>
        </row>
        <row r="732">
          <cell r="E732" t="str">
            <v>CORRECTION FLUID KENKO KE-01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/>
        </row>
        <row r="749">
          <cell r="E749"/>
        </row>
        <row r="750">
          <cell r="E750"/>
        </row>
        <row r="751">
          <cell r="E751"/>
        </row>
        <row r="752">
          <cell r="E752"/>
        </row>
        <row r="753">
          <cell r="E753"/>
        </row>
        <row r="754">
          <cell r="E754" t="str">
            <v>Hormat Kami,</v>
          </cell>
        </row>
        <row r="755">
          <cell r="E755"/>
        </row>
        <row r="756">
          <cell r="E756"/>
        </row>
        <row r="757">
          <cell r="E757"/>
        </row>
        <row r="758">
          <cell r="E758"/>
        </row>
        <row r="759">
          <cell r="E759"/>
        </row>
        <row r="760">
          <cell r="E760"/>
        </row>
        <row r="761">
          <cell r="E761"/>
        </row>
        <row r="762">
          <cell r="E762">
            <v>22120007</v>
          </cell>
        </row>
        <row r="763">
          <cell r="E763"/>
        </row>
        <row r="764">
          <cell r="E764"/>
        </row>
        <row r="765">
          <cell r="E765"/>
        </row>
        <row r="766">
          <cell r="E766"/>
        </row>
        <row r="767">
          <cell r="E767"/>
        </row>
        <row r="768">
          <cell r="E768"/>
        </row>
        <row r="769">
          <cell r="E769"/>
        </row>
        <row r="770">
          <cell r="E770" t="str">
            <v>CORRECTION FLUID KENKO KE-01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/>
        </row>
        <row r="787">
          <cell r="E787"/>
        </row>
        <row r="788">
          <cell r="E788"/>
        </row>
        <row r="789">
          <cell r="E789"/>
        </row>
        <row r="790">
          <cell r="E790"/>
        </row>
        <row r="791">
          <cell r="E791"/>
        </row>
        <row r="792">
          <cell r="E792" t="str">
            <v>Hormat Kami,</v>
          </cell>
        </row>
        <row r="793">
          <cell r="E793"/>
        </row>
        <row r="794">
          <cell r="E794"/>
        </row>
        <row r="795">
          <cell r="E795"/>
        </row>
        <row r="796">
          <cell r="E796"/>
        </row>
        <row r="797">
          <cell r="E797"/>
        </row>
        <row r="798">
          <cell r="E798"/>
        </row>
        <row r="800">
          <cell r="E800">
            <v>22120008</v>
          </cell>
        </row>
        <row r="801">
          <cell r="E801"/>
        </row>
        <row r="802">
          <cell r="E802"/>
        </row>
        <row r="803">
          <cell r="E803"/>
        </row>
        <row r="804">
          <cell r="E804"/>
        </row>
        <row r="806">
          <cell r="E806"/>
        </row>
        <row r="807">
          <cell r="E807"/>
        </row>
        <row r="808">
          <cell r="E808" t="str">
            <v>MESIN LABEL HARGA KENKO MX-5500 (8 DIGITS, 1 LINE)</v>
          </cell>
        </row>
        <row r="809">
          <cell r="E809" t="str">
            <v>GEL PEN KENKO KE-100</v>
          </cell>
        </row>
        <row r="810">
          <cell r="E810" t="str">
            <v>GEL PEN KENKO K-1 HITAM</v>
          </cell>
        </row>
        <row r="811">
          <cell r="E811" t="str">
            <v>BINDER CLIP KENKO NO. 105</v>
          </cell>
        </row>
        <row r="812">
          <cell r="E812" t="str">
            <v>CRAYON / OIL PASTEL JOYKO OP-24S PP CASE SEA WORLD</v>
          </cell>
        </row>
        <row r="813">
          <cell r="E813" t="str">
            <v>CRAYON / OIL PASTEL JOYKO OP-12S PP CASE SEA WORLD</v>
          </cell>
        </row>
        <row r="814">
          <cell r="E814" t="str">
            <v>CRAYON / OIL PASTEL JOYKO OP-12CH HEXAGONAL</v>
          </cell>
        </row>
        <row r="815">
          <cell r="E815" t="str">
            <v>CRAYON / OIL PASTEL JOYKO OP-18S PP CASE SEA WORLD</v>
          </cell>
        </row>
        <row r="816">
          <cell r="E816"/>
        </row>
        <row r="817">
          <cell r="E817"/>
        </row>
        <row r="818">
          <cell r="E818"/>
        </row>
        <row r="819">
          <cell r="E819"/>
        </row>
        <row r="820">
          <cell r="E820"/>
        </row>
        <row r="821">
          <cell r="E821"/>
        </row>
        <row r="822">
          <cell r="E822"/>
        </row>
        <row r="823">
          <cell r="E823"/>
        </row>
        <row r="824">
          <cell r="E824"/>
        </row>
        <row r="825">
          <cell r="E825"/>
        </row>
        <row r="830">
          <cell r="E830" t="str">
            <v>Hormat Kami,</v>
          </cell>
        </row>
        <row r="832">
          <cell r="E832"/>
        </row>
        <row r="833">
          <cell r="E833"/>
        </row>
        <row r="837">
          <cell r="E837"/>
        </row>
        <row r="838">
          <cell r="E838">
            <v>22120008</v>
          </cell>
        </row>
        <row r="839">
          <cell r="E839"/>
        </row>
        <row r="840">
          <cell r="E840"/>
        </row>
        <row r="841">
          <cell r="E841"/>
        </row>
        <row r="842">
          <cell r="E842"/>
        </row>
        <row r="843">
          <cell r="E843"/>
        </row>
        <row r="844">
          <cell r="E844"/>
        </row>
        <row r="845">
          <cell r="E845"/>
        </row>
        <row r="846">
          <cell r="E846" t="str">
            <v>MESIN LABEL HARGA KENKO MX-5500 (8 DIGITS, 1 LINE)</v>
          </cell>
        </row>
        <row r="847">
          <cell r="E847" t="str">
            <v>GEL PEN KENKO KE-100</v>
          </cell>
        </row>
        <row r="848">
          <cell r="E848" t="str">
            <v>GEL PEN KENKO K-1 HITAM</v>
          </cell>
        </row>
        <row r="849">
          <cell r="E849" t="str">
            <v>BINDER CLIP KENKO NO. 105</v>
          </cell>
        </row>
        <row r="850">
          <cell r="E850" t="str">
            <v>CRAYON / OIL PASTEL JOYKO OP-24S PP CASE SEA WORLD</v>
          </cell>
        </row>
        <row r="851">
          <cell r="E851" t="str">
            <v>CRAYON / OIL PASTEL JOYKO OP-12S PP CASE SEA WORLD</v>
          </cell>
        </row>
        <row r="852">
          <cell r="E852" t="str">
            <v>CRAYON / OIL PASTEL JOYKO OP-12CH HEXAGONAL</v>
          </cell>
        </row>
        <row r="853">
          <cell r="E853" t="str">
            <v>CRAYON / OIL PASTEL JOYKO OP-18S PP CASE SEA WORLD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/>
        </row>
        <row r="863">
          <cell r="E863"/>
        </row>
        <row r="864">
          <cell r="E864"/>
        </row>
        <row r="865">
          <cell r="E865"/>
        </row>
        <row r="866">
          <cell r="E866"/>
        </row>
        <row r="867">
          <cell r="E867"/>
        </row>
        <row r="868">
          <cell r="E868" t="str">
            <v>Hormat Kami,</v>
          </cell>
        </row>
        <row r="869">
          <cell r="E869"/>
        </row>
        <row r="870">
          <cell r="E870"/>
        </row>
        <row r="871">
          <cell r="E871"/>
        </row>
        <row r="872">
          <cell r="E872"/>
        </row>
        <row r="873">
          <cell r="E873"/>
        </row>
        <row r="874">
          <cell r="E874"/>
        </row>
        <row r="875">
          <cell r="E875"/>
        </row>
        <row r="876">
          <cell r="E876">
            <v>22120008</v>
          </cell>
        </row>
        <row r="877">
          <cell r="E877"/>
        </row>
        <row r="878">
          <cell r="E878"/>
        </row>
        <row r="879">
          <cell r="E879"/>
        </row>
        <row r="880">
          <cell r="E880"/>
        </row>
        <row r="881">
          <cell r="E881"/>
        </row>
        <row r="882">
          <cell r="E882"/>
        </row>
        <row r="883">
          <cell r="E883"/>
        </row>
        <row r="884">
          <cell r="E884" t="str">
            <v>MESIN LABEL HARGA KENKO MX-5500 (8 DIGITS, 1 LINE)</v>
          </cell>
        </row>
        <row r="885">
          <cell r="E885" t="str">
            <v>GEL PEN KENKO KE-100</v>
          </cell>
        </row>
        <row r="886">
          <cell r="E886" t="str">
            <v>GEL PEN KENKO K-1 HITAM</v>
          </cell>
        </row>
        <row r="887">
          <cell r="E887" t="str">
            <v>BINDER CLIP KENKO NO. 105</v>
          </cell>
        </row>
        <row r="888">
          <cell r="E888" t="str">
            <v>CRAYON / OIL PASTEL JOYKO OP-24S PP CASE SEA WORLD</v>
          </cell>
        </row>
        <row r="889">
          <cell r="E889" t="str">
            <v>CRAYON / OIL PASTEL JOYKO OP-12S PP CASE SEA WORLD</v>
          </cell>
        </row>
        <row r="890">
          <cell r="E890" t="str">
            <v>CRAYON / OIL PASTEL JOYKO OP-12CH HEXAGONAL</v>
          </cell>
        </row>
        <row r="891">
          <cell r="E891" t="str">
            <v>CRAYON / OIL PASTEL JOYKO OP-18S PP CASE SEA WORLD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0">
          <cell r="E900"/>
        </row>
        <row r="901">
          <cell r="E901"/>
        </row>
        <row r="902">
          <cell r="E902"/>
        </row>
        <row r="903">
          <cell r="E903"/>
        </row>
        <row r="904">
          <cell r="E904"/>
        </row>
        <row r="905">
          <cell r="E905"/>
        </row>
        <row r="906">
          <cell r="E906" t="str">
            <v>Hormat Kami,</v>
          </cell>
        </row>
        <row r="907">
          <cell r="E907"/>
        </row>
        <row r="908">
          <cell r="E908"/>
        </row>
        <row r="909">
          <cell r="E909"/>
        </row>
        <row r="910">
          <cell r="E910"/>
        </row>
        <row r="911">
          <cell r="E911"/>
        </row>
        <row r="912">
          <cell r="E912"/>
        </row>
        <row r="914">
          <cell r="E914">
            <v>22120009</v>
          </cell>
        </row>
        <row r="915">
          <cell r="E915"/>
        </row>
        <row r="916">
          <cell r="E916"/>
        </row>
        <row r="917">
          <cell r="E917"/>
        </row>
        <row r="918">
          <cell r="E918"/>
        </row>
        <row r="920">
          <cell r="E920"/>
        </row>
        <row r="921">
          <cell r="E921"/>
        </row>
        <row r="922">
          <cell r="E922" t="str">
            <v>STAND PEN SPIRAL KENKO STP-100SG</v>
          </cell>
        </row>
        <row r="923">
          <cell r="E923" t="str">
            <v>HAND TALLY COUNTER KENKO HT-302</v>
          </cell>
        </row>
        <row r="924">
          <cell r="E924" t="str">
            <v>MECHANICAL PENCIL 0.5 MM KENKO MP-01</v>
          </cell>
        </row>
        <row r="925">
          <cell r="E925" t="str">
            <v>STAMP PLATE NUMBER KENKO N-38 (Cap Nomer)</v>
          </cell>
        </row>
        <row r="926">
          <cell r="E926" t="str">
            <v>STAMP PLATE DATER KENKO S-68 (Cap Lunas)</v>
          </cell>
        </row>
        <row r="927">
          <cell r="E927" t="str">
            <v>DATE STAMP KENKO D-3 (Cap Tanggal 5 Mm)</v>
          </cell>
        </row>
        <row r="928">
          <cell r="E928" t="str">
            <v>DATE STAMP KENKO D-4 (Cap Tanggal 4 Mm)</v>
          </cell>
        </row>
        <row r="929">
          <cell r="E929"/>
        </row>
        <row r="930">
          <cell r="E930"/>
        </row>
        <row r="931">
          <cell r="E931"/>
        </row>
        <row r="932">
          <cell r="E932"/>
        </row>
        <row r="933">
          <cell r="E933"/>
        </row>
        <row r="934">
          <cell r="E934"/>
        </row>
        <row r="935">
          <cell r="E935"/>
        </row>
        <row r="936">
          <cell r="E936"/>
        </row>
        <row r="937">
          <cell r="E937"/>
        </row>
        <row r="938">
          <cell r="E938"/>
        </row>
        <row r="939">
          <cell r="E939"/>
        </row>
        <row r="944">
          <cell r="E944" t="str">
            <v>Hormat Kami,</v>
          </cell>
        </row>
        <row r="946">
          <cell r="E946"/>
        </row>
        <row r="947">
          <cell r="E947"/>
        </row>
        <row r="951">
          <cell r="E951"/>
        </row>
        <row r="952">
          <cell r="E952">
            <v>22120009</v>
          </cell>
        </row>
        <row r="953">
          <cell r="E953"/>
        </row>
        <row r="954">
          <cell r="E954"/>
        </row>
        <row r="955">
          <cell r="E955"/>
        </row>
        <row r="956">
          <cell r="E956"/>
        </row>
        <row r="957">
          <cell r="E957"/>
        </row>
        <row r="958">
          <cell r="E958"/>
        </row>
        <row r="959">
          <cell r="E959"/>
        </row>
        <row r="960">
          <cell r="E960" t="str">
            <v>STAND PEN SPIRAL KENKO STP-100SG</v>
          </cell>
        </row>
        <row r="961">
          <cell r="E961" t="str">
            <v>HAND TALLY COUNTER KENKO HT-302</v>
          </cell>
        </row>
        <row r="962">
          <cell r="E962" t="str">
            <v>MECHANICAL PENCIL 0.5 MM KENKO MP-01</v>
          </cell>
        </row>
        <row r="963">
          <cell r="E963" t="str">
            <v>STAMP PLATE NUMBER KENKO N-38 (Cap Nomer)</v>
          </cell>
        </row>
        <row r="964">
          <cell r="E964" t="str">
            <v>STAMP PLATE DATER KENKO S-68 (Cap Lunas)</v>
          </cell>
        </row>
        <row r="965">
          <cell r="E965" t="str">
            <v>DATE STAMP KENKO D-3 (Cap Tanggal 5 Mm)</v>
          </cell>
        </row>
        <row r="966">
          <cell r="E966" t="str">
            <v>DATE STAMP KENKO D-4 (Cap Tanggal 4 Mm)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76">
          <cell r="E976"/>
        </row>
        <row r="977">
          <cell r="E977"/>
        </row>
        <row r="978">
          <cell r="E978"/>
        </row>
        <row r="979">
          <cell r="E979"/>
        </row>
        <row r="980">
          <cell r="E980"/>
        </row>
        <row r="981">
          <cell r="E981"/>
        </row>
        <row r="982">
          <cell r="E982" t="str">
            <v>Hormat Kami,</v>
          </cell>
        </row>
        <row r="983">
          <cell r="E983"/>
        </row>
        <row r="984">
          <cell r="E984"/>
        </row>
        <row r="985">
          <cell r="E985"/>
        </row>
        <row r="986">
          <cell r="E986"/>
        </row>
        <row r="987">
          <cell r="E987"/>
        </row>
        <row r="988">
          <cell r="E988"/>
        </row>
        <row r="989">
          <cell r="E989"/>
        </row>
        <row r="990">
          <cell r="E990">
            <v>22120009</v>
          </cell>
        </row>
        <row r="991">
          <cell r="E991"/>
        </row>
        <row r="992">
          <cell r="E992"/>
        </row>
        <row r="993">
          <cell r="E993"/>
        </row>
        <row r="994">
          <cell r="E994"/>
        </row>
        <row r="995">
          <cell r="E995"/>
        </row>
        <row r="996">
          <cell r="E996"/>
        </row>
        <row r="997">
          <cell r="E997"/>
        </row>
        <row r="998">
          <cell r="E998" t="str">
            <v>STAND PEN SPIRAL KENKO STP-100SG</v>
          </cell>
        </row>
        <row r="999">
          <cell r="E999" t="str">
            <v>HAND TALLY COUNTER KENKO HT-302</v>
          </cell>
        </row>
        <row r="1000">
          <cell r="E1000" t="str">
            <v>MECHANICAL PENCIL 0.5 MM KENKO MP-01</v>
          </cell>
        </row>
        <row r="1001">
          <cell r="E1001" t="str">
            <v>STAMP PLATE NUMBER KENKO N-38 (Cap Nomer)</v>
          </cell>
        </row>
        <row r="1002">
          <cell r="E1002" t="str">
            <v>STAMP PLATE DATER KENKO S-68 (Cap Lunas)</v>
          </cell>
        </row>
        <row r="1003">
          <cell r="E1003" t="str">
            <v>DATE STAMP KENKO D-3 (Cap Tanggal 5 Mm)</v>
          </cell>
        </row>
        <row r="1004">
          <cell r="E1004" t="str">
            <v>DATE STAMP KENKO D-4 (Cap Tanggal 4 Mm)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/>
        </row>
        <row r="1015">
          <cell r="E1015"/>
        </row>
        <row r="1016">
          <cell r="E1016"/>
        </row>
        <row r="1017">
          <cell r="E1017"/>
        </row>
        <row r="1018">
          <cell r="E1018"/>
        </row>
        <row r="1019">
          <cell r="E1019"/>
        </row>
        <row r="1020">
          <cell r="E1020" t="str">
            <v>Hormat Kami,</v>
          </cell>
        </row>
        <row r="1021">
          <cell r="E1021"/>
        </row>
        <row r="1022">
          <cell r="E1022"/>
        </row>
        <row r="1023">
          <cell r="E1023"/>
        </row>
        <row r="1024">
          <cell r="E1024"/>
        </row>
        <row r="1025">
          <cell r="E1025"/>
        </row>
        <row r="1026">
          <cell r="E1026"/>
        </row>
        <row r="1028">
          <cell r="E1028">
            <v>22120010</v>
          </cell>
        </row>
        <row r="1029">
          <cell r="E1029"/>
        </row>
        <row r="1030">
          <cell r="E1030"/>
        </row>
        <row r="1031">
          <cell r="E1031"/>
        </row>
        <row r="1032">
          <cell r="E1032"/>
        </row>
        <row r="1034">
          <cell r="E1034"/>
        </row>
        <row r="1035">
          <cell r="E1035"/>
        </row>
        <row r="1036">
          <cell r="E1036" t="str">
            <v>KENKO CUTTER L-500 (18MM BLADE)</v>
          </cell>
        </row>
        <row r="1037">
          <cell r="E1037" t="str">
            <v>PENSIL JOYKO 2B P-88</v>
          </cell>
        </row>
        <row r="1038">
          <cell r="E1038" t="str">
            <v>KUAS SET JOYKO BR-8</v>
          </cell>
        </row>
        <row r="1039">
          <cell r="E1039"/>
        </row>
        <row r="1040">
          <cell r="E1040"/>
        </row>
        <row r="1041">
          <cell r="E1041"/>
        </row>
        <row r="1042">
          <cell r="E1042"/>
        </row>
        <row r="1043">
          <cell r="E1043"/>
        </row>
        <row r="1044">
          <cell r="E1044"/>
        </row>
        <row r="1045">
          <cell r="E1045"/>
        </row>
        <row r="1046">
          <cell r="E1046"/>
        </row>
        <row r="1047">
          <cell r="E1047"/>
        </row>
        <row r="1048">
          <cell r="E1048"/>
        </row>
        <row r="1049">
          <cell r="E1049"/>
        </row>
        <row r="1050">
          <cell r="E1050"/>
        </row>
        <row r="1051">
          <cell r="E1051"/>
        </row>
        <row r="1052">
          <cell r="E1052"/>
        </row>
        <row r="1053">
          <cell r="E1053"/>
        </row>
        <row r="1058">
          <cell r="E1058" t="str">
            <v>Hormat Kami,</v>
          </cell>
        </row>
        <row r="1060">
          <cell r="E1060"/>
        </row>
        <row r="1061">
          <cell r="E1061"/>
        </row>
        <row r="1065">
          <cell r="E1065"/>
        </row>
        <row r="1066">
          <cell r="E1066">
            <v>22120010</v>
          </cell>
        </row>
        <row r="1067">
          <cell r="E1067"/>
        </row>
        <row r="1068">
          <cell r="E1068"/>
        </row>
        <row r="1069">
          <cell r="E1069"/>
        </row>
        <row r="1070">
          <cell r="E1070"/>
        </row>
        <row r="1071">
          <cell r="E1071"/>
        </row>
        <row r="1072">
          <cell r="E1072"/>
        </row>
        <row r="1073">
          <cell r="E1073"/>
        </row>
        <row r="1074">
          <cell r="E1074" t="str">
            <v>KENKO CUTTER L-500 (18MM BLADE)</v>
          </cell>
        </row>
        <row r="1075">
          <cell r="E1075" t="str">
            <v>PENSIL JOYKO 2B P-88</v>
          </cell>
        </row>
        <row r="1076">
          <cell r="E1076" t="str">
            <v>KUAS SET JOYKO BR-8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0">
          <cell r="E1090"/>
        </row>
        <row r="1091">
          <cell r="E1091"/>
        </row>
        <row r="1092">
          <cell r="E1092"/>
        </row>
        <row r="1093">
          <cell r="E1093"/>
        </row>
        <row r="1094">
          <cell r="E1094"/>
        </row>
        <row r="1095">
          <cell r="E1095"/>
        </row>
        <row r="1096">
          <cell r="E1096" t="str">
            <v>Hormat Kami,</v>
          </cell>
        </row>
        <row r="1097">
          <cell r="E1097"/>
        </row>
        <row r="1098">
          <cell r="E1098"/>
        </row>
        <row r="1099">
          <cell r="E1099"/>
        </row>
        <row r="1100">
          <cell r="E1100"/>
        </row>
        <row r="1101">
          <cell r="E1101"/>
        </row>
        <row r="1102">
          <cell r="E1102"/>
        </row>
        <row r="1103">
          <cell r="E1103"/>
        </row>
        <row r="1104">
          <cell r="E1104">
            <v>22120010</v>
          </cell>
        </row>
        <row r="1105">
          <cell r="E1105"/>
        </row>
        <row r="1106">
          <cell r="E1106"/>
        </row>
        <row r="1107">
          <cell r="E1107"/>
        </row>
        <row r="1108">
          <cell r="E1108"/>
        </row>
        <row r="1109">
          <cell r="E1109"/>
        </row>
        <row r="1110">
          <cell r="E1110"/>
        </row>
        <row r="1111">
          <cell r="E1111"/>
        </row>
        <row r="1112">
          <cell r="E1112" t="str">
            <v>KENKO CUTTER L-500 (18MM BLADE)</v>
          </cell>
        </row>
        <row r="1113">
          <cell r="E1113" t="str">
            <v>PENSIL JOYKO 2B P-88</v>
          </cell>
        </row>
        <row r="1114">
          <cell r="E1114" t="str">
            <v>KUAS SET JOYKO BR-8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</v>
          </cell>
        </row>
        <row r="1118">
          <cell r="E1118">
            <v>0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/>
        </row>
        <row r="1129">
          <cell r="E1129"/>
        </row>
        <row r="1130">
          <cell r="E1130"/>
        </row>
        <row r="1131">
          <cell r="E1131"/>
        </row>
        <row r="1132">
          <cell r="E1132"/>
        </row>
        <row r="1133">
          <cell r="E1133"/>
        </row>
        <row r="1134">
          <cell r="E1134" t="str">
            <v>Hormat Kami,</v>
          </cell>
        </row>
        <row r="1135">
          <cell r="E1135"/>
        </row>
        <row r="1136">
          <cell r="E1136"/>
        </row>
        <row r="1137">
          <cell r="E1137"/>
        </row>
        <row r="1138">
          <cell r="E1138"/>
        </row>
        <row r="1139">
          <cell r="E1139"/>
        </row>
        <row r="1140">
          <cell r="E1140"/>
        </row>
        <row r="1142">
          <cell r="E1142">
            <v>22120011</v>
          </cell>
        </row>
        <row r="1143">
          <cell r="E1143"/>
        </row>
        <row r="1144">
          <cell r="E1144"/>
        </row>
        <row r="1145">
          <cell r="E1145"/>
        </row>
        <row r="1146">
          <cell r="E1146"/>
        </row>
        <row r="1148">
          <cell r="E1148"/>
        </row>
        <row r="1149">
          <cell r="E1149"/>
        </row>
        <row r="1150">
          <cell r="E1150" t="str">
            <v>LEM STICK KENKO 25 GR (BESAR) isi 12 pc</v>
          </cell>
        </row>
        <row r="1151">
          <cell r="E1151"/>
        </row>
        <row r="1152">
          <cell r="E1152"/>
        </row>
        <row r="1153">
          <cell r="E1153"/>
        </row>
        <row r="1154">
          <cell r="E1154"/>
        </row>
        <row r="1155">
          <cell r="E1155"/>
        </row>
        <row r="1156">
          <cell r="E1156"/>
        </row>
        <row r="1157">
          <cell r="E1157"/>
        </row>
        <row r="1158">
          <cell r="E1158"/>
        </row>
        <row r="1159">
          <cell r="E1159"/>
        </row>
        <row r="1160">
          <cell r="E1160"/>
        </row>
        <row r="1161">
          <cell r="E1161"/>
        </row>
        <row r="1162">
          <cell r="E1162"/>
        </row>
        <row r="1163">
          <cell r="E1163"/>
        </row>
        <row r="1164">
          <cell r="E1164"/>
        </row>
        <row r="1165">
          <cell r="E1165"/>
        </row>
        <row r="1166">
          <cell r="E1166"/>
        </row>
        <row r="1167">
          <cell r="E1167"/>
        </row>
        <row r="1172">
          <cell r="E1172" t="str">
            <v>Hormat Kami,</v>
          </cell>
        </row>
        <row r="1174">
          <cell r="E1174"/>
        </row>
        <row r="1175">
          <cell r="E1175"/>
        </row>
        <row r="1179">
          <cell r="E1179"/>
        </row>
        <row r="1180">
          <cell r="E1180">
            <v>22120011</v>
          </cell>
        </row>
        <row r="1181">
          <cell r="E1181"/>
        </row>
        <row r="1182">
          <cell r="E1182"/>
        </row>
        <row r="1183">
          <cell r="E1183"/>
        </row>
        <row r="1184">
          <cell r="E1184"/>
        </row>
        <row r="1185">
          <cell r="E1185"/>
        </row>
        <row r="1186">
          <cell r="E1186"/>
        </row>
        <row r="1187">
          <cell r="E1187"/>
        </row>
        <row r="1188">
          <cell r="E1188" t="str">
            <v>LEM STICK KENKO 25 GR (BESAR) isi 12 pc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/>
        </row>
        <row r="1205">
          <cell r="E1205"/>
        </row>
        <row r="1206">
          <cell r="E1206"/>
        </row>
        <row r="1207">
          <cell r="E1207"/>
        </row>
        <row r="1208">
          <cell r="E1208"/>
        </row>
        <row r="1209">
          <cell r="E1209"/>
        </row>
        <row r="1210">
          <cell r="E1210" t="str">
            <v>Hormat Kami,</v>
          </cell>
        </row>
        <row r="1211">
          <cell r="E1211"/>
        </row>
        <row r="1212">
          <cell r="E1212"/>
        </row>
        <row r="1213">
          <cell r="E1213"/>
        </row>
        <row r="1214">
          <cell r="E1214"/>
        </row>
        <row r="1215">
          <cell r="E1215"/>
        </row>
        <row r="1216">
          <cell r="E1216"/>
        </row>
        <row r="1217">
          <cell r="E1217"/>
        </row>
        <row r="1218">
          <cell r="E1218">
            <v>22120011</v>
          </cell>
        </row>
        <row r="1219">
          <cell r="E1219"/>
        </row>
        <row r="1220">
          <cell r="E1220"/>
        </row>
        <row r="1221">
          <cell r="E1221"/>
        </row>
        <row r="1222">
          <cell r="E1222"/>
        </row>
        <row r="1223">
          <cell r="E1223"/>
        </row>
        <row r="1224">
          <cell r="E1224"/>
        </row>
        <row r="1225">
          <cell r="E1225"/>
        </row>
        <row r="1226">
          <cell r="E1226" t="str">
            <v>LEM STICK KENKO 25 GR (BESAR) isi 12 pc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/>
        </row>
        <row r="1243">
          <cell r="E1243"/>
        </row>
        <row r="1244">
          <cell r="E1244"/>
        </row>
        <row r="1245">
          <cell r="E1245"/>
        </row>
        <row r="1246">
          <cell r="E1246"/>
        </row>
        <row r="1247">
          <cell r="E1247"/>
        </row>
        <row r="1248">
          <cell r="E1248" t="str">
            <v>Hormat Kami,</v>
          </cell>
        </row>
        <row r="1249">
          <cell r="E1249"/>
        </row>
        <row r="1250">
          <cell r="E1250"/>
        </row>
        <row r="1251">
          <cell r="E1251"/>
        </row>
        <row r="1252">
          <cell r="E1252"/>
        </row>
        <row r="1253">
          <cell r="E1253"/>
        </row>
        <row r="1254">
          <cell r="E1254"/>
        </row>
        <row r="1256">
          <cell r="E1256">
            <v>22120012</v>
          </cell>
        </row>
        <row r="1257">
          <cell r="E1257"/>
        </row>
        <row r="1258">
          <cell r="E1258"/>
        </row>
        <row r="1259">
          <cell r="E1259"/>
        </row>
        <row r="1260">
          <cell r="E1260"/>
        </row>
        <row r="1262">
          <cell r="E1262"/>
        </row>
        <row r="1263">
          <cell r="E1263"/>
        </row>
        <row r="1264">
          <cell r="E1264" t="str">
            <v>LEM STICK KENKO 8 GR (KECIL) isi 30 pc</v>
          </cell>
        </row>
        <row r="1265">
          <cell r="E1265" t="str">
            <v>LEM STICK KENKO 15 GR (TANGGUNG) isi 20 pc</v>
          </cell>
        </row>
        <row r="1266">
          <cell r="E1266" t="str">
            <v>LEM STICK KENKO 25 GR (BESAR) isi 12 pc</v>
          </cell>
        </row>
        <row r="1267">
          <cell r="E1267" t="str">
            <v>ISI CUTTER 18 MM KENKO L-150 (BESAR)</v>
          </cell>
        </row>
        <row r="1268">
          <cell r="E1268"/>
        </row>
        <row r="1269">
          <cell r="E1269"/>
        </row>
        <row r="1270">
          <cell r="E1270"/>
        </row>
        <row r="1271">
          <cell r="E1271"/>
        </row>
        <row r="1272">
          <cell r="E1272"/>
        </row>
        <row r="1273">
          <cell r="E1273"/>
        </row>
        <row r="1274">
          <cell r="E1274"/>
        </row>
        <row r="1275">
          <cell r="E1275"/>
        </row>
        <row r="1276">
          <cell r="E1276"/>
        </row>
        <row r="1277">
          <cell r="E1277"/>
        </row>
        <row r="1278">
          <cell r="E1278"/>
        </row>
        <row r="1279">
          <cell r="E1279"/>
        </row>
        <row r="1280">
          <cell r="E1280"/>
        </row>
        <row r="1281">
          <cell r="E1281"/>
        </row>
        <row r="1286">
          <cell r="E1286" t="str">
            <v>Hormat Kami,</v>
          </cell>
        </row>
        <row r="1288">
          <cell r="E1288"/>
        </row>
        <row r="1289">
          <cell r="E1289"/>
        </row>
        <row r="1293">
          <cell r="E1293"/>
        </row>
        <row r="1294">
          <cell r="E1294">
            <v>22120012</v>
          </cell>
        </row>
        <row r="1295">
          <cell r="E1295"/>
        </row>
        <row r="1296">
          <cell r="E1296"/>
        </row>
        <row r="1297">
          <cell r="E1297"/>
        </row>
        <row r="1298">
          <cell r="E1298"/>
        </row>
        <row r="1299">
          <cell r="E1299"/>
        </row>
        <row r="1300">
          <cell r="E1300"/>
        </row>
        <row r="1301">
          <cell r="E1301"/>
        </row>
        <row r="1302">
          <cell r="E1302" t="str">
            <v>LEM STICK KENKO 8 GR (KECIL) isi 30 pc</v>
          </cell>
        </row>
        <row r="1303">
          <cell r="E1303" t="str">
            <v>LEM STICK KENKO 15 GR (TANGGUNG) isi 20 pc</v>
          </cell>
        </row>
        <row r="1304">
          <cell r="E1304" t="str">
            <v>LEM STICK KENKO 25 GR (BESAR) isi 12 pc</v>
          </cell>
        </row>
        <row r="1305">
          <cell r="E1305" t="str">
            <v>ISI CUTTER 18 MM KENKO L-150 (BESAR)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/>
        </row>
        <row r="1319">
          <cell r="E1319"/>
        </row>
        <row r="1320">
          <cell r="E1320"/>
        </row>
        <row r="1321">
          <cell r="E1321"/>
        </row>
        <row r="1322">
          <cell r="E1322"/>
        </row>
        <row r="1323">
          <cell r="E1323"/>
        </row>
        <row r="1324">
          <cell r="E1324" t="str">
            <v>Hormat Kami,</v>
          </cell>
        </row>
        <row r="1325">
          <cell r="E1325"/>
        </row>
        <row r="1326">
          <cell r="E1326"/>
        </row>
        <row r="1327">
          <cell r="E1327"/>
        </row>
        <row r="1328">
          <cell r="E1328"/>
        </row>
        <row r="1329">
          <cell r="E1329"/>
        </row>
        <row r="1330">
          <cell r="E1330"/>
        </row>
        <row r="1331">
          <cell r="E1331"/>
        </row>
        <row r="1332">
          <cell r="E1332">
            <v>22120012</v>
          </cell>
        </row>
        <row r="1333">
          <cell r="E1333"/>
        </row>
        <row r="1334">
          <cell r="E1334"/>
        </row>
        <row r="1335">
          <cell r="E1335"/>
        </row>
        <row r="1336">
          <cell r="E1336"/>
        </row>
        <row r="1337">
          <cell r="E1337"/>
        </row>
        <row r="1338">
          <cell r="E1338"/>
        </row>
        <row r="1339">
          <cell r="E1339"/>
        </row>
        <row r="1340">
          <cell r="E1340" t="str">
            <v>LEM STICK KENKO 8 GR (KECIL) isi 30 pc</v>
          </cell>
        </row>
        <row r="1341">
          <cell r="E1341" t="str">
            <v>LEM STICK KENKO 15 GR (TANGGUNG) isi 20 pc</v>
          </cell>
        </row>
        <row r="1342">
          <cell r="E1342" t="str">
            <v>LEM STICK KENKO 25 GR (BESAR) isi 12 pc</v>
          </cell>
        </row>
        <row r="1343">
          <cell r="E1343" t="str">
            <v>ISI CUTTER 18 MM KENKO L-150 (BESAR)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56">
          <cell r="E1356"/>
        </row>
        <row r="1357">
          <cell r="E1357"/>
        </row>
        <row r="1358">
          <cell r="E1358"/>
        </row>
        <row r="1359">
          <cell r="E1359"/>
        </row>
        <row r="1360">
          <cell r="E1360"/>
        </row>
        <row r="1361">
          <cell r="E1361"/>
        </row>
        <row r="1362">
          <cell r="E1362" t="str">
            <v>Hormat Kami,</v>
          </cell>
        </row>
        <row r="1363">
          <cell r="E1363"/>
        </row>
        <row r="1364">
          <cell r="E1364"/>
        </row>
        <row r="1365">
          <cell r="E1365"/>
        </row>
        <row r="1366">
          <cell r="E1366"/>
        </row>
        <row r="1367">
          <cell r="E1367"/>
        </row>
        <row r="1368">
          <cell r="E1368"/>
        </row>
        <row r="1370">
          <cell r="E1370">
            <v>22120013</v>
          </cell>
        </row>
        <row r="1371">
          <cell r="E1371"/>
        </row>
        <row r="1372">
          <cell r="E1372"/>
        </row>
        <row r="1373">
          <cell r="E1373"/>
        </row>
        <row r="1374">
          <cell r="E1374"/>
        </row>
        <row r="1376">
          <cell r="E1376"/>
        </row>
        <row r="1377">
          <cell r="E1377"/>
        </row>
        <row r="1378">
          <cell r="E1378" t="str">
            <v>PENSIL WARNA JOYKO CP-12PB (PANJANG)</v>
          </cell>
        </row>
        <row r="1379">
          <cell r="E1379"/>
        </row>
        <row r="1380">
          <cell r="E1380"/>
        </row>
        <row r="1381">
          <cell r="E1381"/>
        </row>
        <row r="1382">
          <cell r="E1382"/>
        </row>
        <row r="1383">
          <cell r="E1383"/>
        </row>
        <row r="1384">
          <cell r="E1384"/>
        </row>
        <row r="1385">
          <cell r="E1385"/>
        </row>
        <row r="1386">
          <cell r="E1386"/>
        </row>
        <row r="1387">
          <cell r="E1387"/>
        </row>
        <row r="1388">
          <cell r="E1388"/>
        </row>
        <row r="1389">
          <cell r="E1389"/>
        </row>
        <row r="1390">
          <cell r="E1390"/>
        </row>
        <row r="1391">
          <cell r="E1391"/>
        </row>
        <row r="1392">
          <cell r="E1392"/>
        </row>
        <row r="1393">
          <cell r="E1393"/>
        </row>
        <row r="1394">
          <cell r="E1394"/>
        </row>
        <row r="1395">
          <cell r="E1395"/>
        </row>
        <row r="1400">
          <cell r="E1400" t="str">
            <v>Hormat Kami,</v>
          </cell>
        </row>
        <row r="1402">
          <cell r="E1402"/>
        </row>
        <row r="1403">
          <cell r="E1403"/>
        </row>
        <row r="1407">
          <cell r="E1407"/>
        </row>
        <row r="1408">
          <cell r="E1408">
            <v>22120013</v>
          </cell>
        </row>
        <row r="1409">
          <cell r="E1409"/>
        </row>
        <row r="1410">
          <cell r="E1410"/>
        </row>
        <row r="1411">
          <cell r="E1411"/>
        </row>
        <row r="1412">
          <cell r="E1412"/>
        </row>
        <row r="1413">
          <cell r="E1413"/>
        </row>
        <row r="1414">
          <cell r="E1414"/>
        </row>
        <row r="1415">
          <cell r="E1415"/>
        </row>
        <row r="1416">
          <cell r="E1416" t="str">
            <v>PENSIL WARNA JOYKO CP-12PB (PANJANG)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2">
          <cell r="E1432"/>
        </row>
        <row r="1433">
          <cell r="E1433"/>
        </row>
        <row r="1434">
          <cell r="E1434"/>
        </row>
        <row r="1435">
          <cell r="E1435"/>
        </row>
        <row r="1436">
          <cell r="E1436"/>
        </row>
        <row r="1437">
          <cell r="E1437"/>
        </row>
        <row r="1438">
          <cell r="E1438" t="str">
            <v>Hormat Kami,</v>
          </cell>
        </row>
        <row r="1439">
          <cell r="E1439"/>
        </row>
        <row r="1440">
          <cell r="E1440"/>
        </row>
        <row r="1441">
          <cell r="E1441"/>
        </row>
        <row r="1442">
          <cell r="E1442"/>
        </row>
        <row r="1443">
          <cell r="E1443"/>
        </row>
        <row r="1444">
          <cell r="E1444"/>
        </row>
        <row r="1445">
          <cell r="E1445"/>
        </row>
        <row r="1446">
          <cell r="E1446">
            <v>22120013</v>
          </cell>
        </row>
        <row r="1447">
          <cell r="E1447"/>
        </row>
        <row r="1448">
          <cell r="E1448"/>
        </row>
        <row r="1449">
          <cell r="E1449"/>
        </row>
        <row r="1450">
          <cell r="E1450"/>
        </row>
        <row r="1451">
          <cell r="E1451"/>
        </row>
        <row r="1452">
          <cell r="E1452"/>
        </row>
        <row r="1453">
          <cell r="E1453"/>
        </row>
        <row r="1454">
          <cell r="E1454" t="str">
            <v>PENSIL WARNA JOYKO CP-12PB (PANJANG)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/>
        </row>
        <row r="1471">
          <cell r="E1471"/>
        </row>
        <row r="1472">
          <cell r="E1472"/>
        </row>
        <row r="1473">
          <cell r="E1473"/>
        </row>
        <row r="1474">
          <cell r="E1474"/>
        </row>
        <row r="1475">
          <cell r="E1475"/>
        </row>
        <row r="1476">
          <cell r="E1476" t="str">
            <v>Hormat Kami,</v>
          </cell>
        </row>
        <row r="1477">
          <cell r="E1477"/>
        </row>
        <row r="1478">
          <cell r="E1478"/>
        </row>
        <row r="1479">
          <cell r="E1479"/>
        </row>
        <row r="1480">
          <cell r="E1480"/>
        </row>
        <row r="1481">
          <cell r="E1481"/>
        </row>
        <row r="1482">
          <cell r="E1482"/>
        </row>
        <row r="1484">
          <cell r="E1484">
            <v>22120014</v>
          </cell>
        </row>
        <row r="1485">
          <cell r="E1485"/>
        </row>
        <row r="1486">
          <cell r="E1486"/>
        </row>
        <row r="1487">
          <cell r="E1487"/>
        </row>
        <row r="1488">
          <cell r="E1488"/>
        </row>
        <row r="1490">
          <cell r="E1490"/>
        </row>
        <row r="1491">
          <cell r="E1491"/>
        </row>
        <row r="1492">
          <cell r="E1492" t="str">
            <v>LOOSE LEAF JOYART B5-2670 (50S)</v>
          </cell>
        </row>
        <row r="1493">
          <cell r="E1493" t="str">
            <v>STIP / PENGHAPUS JOYKO ER-103</v>
          </cell>
        </row>
        <row r="1494">
          <cell r="E1494" t="str">
            <v>LEM STICK KENKO 15 GR (TANGGUNG) isi 20 pc</v>
          </cell>
        </row>
        <row r="1495">
          <cell r="E1495" t="str">
            <v>LEM STICK KENKO 25 GR (BESAR) isi 12 pc</v>
          </cell>
        </row>
        <row r="1496">
          <cell r="E1496" t="str">
            <v>BINDER CLIP KENKO NO. 105</v>
          </cell>
        </row>
        <row r="1497">
          <cell r="E1497" t="str">
            <v>STIP / PENGHAPUS JOYKO 526-B40P PUTIH</v>
          </cell>
        </row>
        <row r="1498">
          <cell r="E1498"/>
        </row>
        <row r="1499">
          <cell r="E1499"/>
        </row>
        <row r="1500">
          <cell r="E1500"/>
        </row>
        <row r="1501">
          <cell r="E1501"/>
        </row>
        <row r="1502">
          <cell r="E1502"/>
        </row>
        <row r="1503">
          <cell r="E1503"/>
        </row>
        <row r="1504">
          <cell r="E1504"/>
        </row>
        <row r="1505">
          <cell r="E1505"/>
        </row>
        <row r="1506">
          <cell r="E1506"/>
        </row>
        <row r="1507">
          <cell r="E1507"/>
        </row>
        <row r="1508">
          <cell r="E1508"/>
        </row>
        <row r="1509">
          <cell r="E1509"/>
        </row>
        <row r="1514">
          <cell r="E1514" t="str">
            <v>Hormat Kami,</v>
          </cell>
        </row>
        <row r="1516">
          <cell r="E1516"/>
        </row>
        <row r="1517">
          <cell r="E1517"/>
        </row>
        <row r="1521">
          <cell r="E1521"/>
        </row>
        <row r="1522">
          <cell r="E1522">
            <v>22120014</v>
          </cell>
        </row>
        <row r="1523">
          <cell r="E1523"/>
        </row>
        <row r="1524">
          <cell r="E1524"/>
        </row>
        <row r="1525">
          <cell r="E1525"/>
        </row>
        <row r="1526">
          <cell r="E1526"/>
        </row>
        <row r="1527">
          <cell r="E1527"/>
        </row>
        <row r="1528">
          <cell r="E1528"/>
        </row>
        <row r="1529">
          <cell r="E1529"/>
        </row>
        <row r="1530">
          <cell r="E1530" t="str">
            <v>LOOSE LEAF JOYART B5-2670 (50S)</v>
          </cell>
        </row>
        <row r="1531">
          <cell r="E1531" t="str">
            <v>STIP / PENGHAPUS JOYKO ER-103</v>
          </cell>
        </row>
        <row r="1532">
          <cell r="E1532" t="str">
            <v>LEM STICK KENKO 15 GR (TANGGUNG) isi 20 pc</v>
          </cell>
        </row>
        <row r="1533">
          <cell r="E1533" t="str">
            <v>LEM STICK KENKO 25 GR (BESAR) isi 12 pc</v>
          </cell>
        </row>
        <row r="1534">
          <cell r="E1534" t="str">
            <v>BINDER CLIP KENKO NO. 105</v>
          </cell>
        </row>
        <row r="1535">
          <cell r="E1535" t="str">
            <v>STIP / PENGHAPUS JOYKO 526-B40P PUTIH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46">
          <cell r="E1546"/>
        </row>
        <row r="1547">
          <cell r="E1547"/>
        </row>
        <row r="1548">
          <cell r="E1548"/>
        </row>
        <row r="1549">
          <cell r="E1549"/>
        </row>
        <row r="1550">
          <cell r="E1550"/>
        </row>
        <row r="1551">
          <cell r="E1551"/>
        </row>
        <row r="1552">
          <cell r="E1552" t="str">
            <v>Hormat Kami,</v>
          </cell>
        </row>
        <row r="1553">
          <cell r="E1553"/>
        </row>
        <row r="1554">
          <cell r="E1554"/>
        </row>
        <row r="1555">
          <cell r="E1555"/>
        </row>
        <row r="1556">
          <cell r="E1556"/>
        </row>
        <row r="1557">
          <cell r="E1557"/>
        </row>
        <row r="1558">
          <cell r="E1558"/>
        </row>
        <row r="1559">
          <cell r="E1559"/>
        </row>
        <row r="1560">
          <cell r="E1560">
            <v>22120014</v>
          </cell>
        </row>
        <row r="1561">
          <cell r="E1561"/>
        </row>
        <row r="1562">
          <cell r="E1562"/>
        </row>
        <row r="1563">
          <cell r="E1563"/>
        </row>
        <row r="1564">
          <cell r="E1564"/>
        </row>
        <row r="1565">
          <cell r="E1565"/>
        </row>
        <row r="1566">
          <cell r="E1566"/>
        </row>
        <row r="1567">
          <cell r="E1567"/>
        </row>
        <row r="1568">
          <cell r="E1568" t="str">
            <v>LOOSE LEAF JOYART B5-2670 (50S)</v>
          </cell>
        </row>
        <row r="1569">
          <cell r="E1569" t="str">
            <v>STIP / PENGHAPUS JOYKO ER-103</v>
          </cell>
        </row>
        <row r="1570">
          <cell r="E1570" t="str">
            <v>LEM STICK KENKO 15 GR (TANGGUNG) isi 20 pc</v>
          </cell>
        </row>
        <row r="1571">
          <cell r="E1571" t="str">
            <v>LEM STICK KENKO 25 GR (BESAR) isi 12 pc</v>
          </cell>
        </row>
        <row r="1572">
          <cell r="E1572" t="str">
            <v>BINDER CLIP KENKO NO. 105</v>
          </cell>
        </row>
        <row r="1573">
          <cell r="E1573" t="str">
            <v>STIP / PENGHAPUS JOYKO 526-B40P PUTIH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/>
        </row>
        <row r="1585">
          <cell r="E1585"/>
        </row>
        <row r="1586">
          <cell r="E1586"/>
        </row>
        <row r="1587">
          <cell r="E1587"/>
        </row>
        <row r="1588">
          <cell r="E1588"/>
        </row>
        <row r="1589">
          <cell r="E1589"/>
        </row>
        <row r="1590">
          <cell r="E1590" t="str">
            <v>Hormat Kami,</v>
          </cell>
        </row>
        <row r="1591">
          <cell r="E1591"/>
        </row>
        <row r="1592">
          <cell r="E1592"/>
        </row>
        <row r="1593">
          <cell r="E1593"/>
        </row>
        <row r="1594">
          <cell r="E1594"/>
        </row>
        <row r="1595">
          <cell r="E1595"/>
        </row>
        <row r="1596">
          <cell r="E1596"/>
        </row>
        <row r="1598">
          <cell r="E1598">
            <v>22120015</v>
          </cell>
        </row>
        <row r="1599">
          <cell r="E1599"/>
        </row>
        <row r="1600">
          <cell r="E1600"/>
        </row>
        <row r="1601">
          <cell r="E1601"/>
        </row>
        <row r="1602">
          <cell r="E1602"/>
        </row>
        <row r="1604">
          <cell r="E1604"/>
        </row>
        <row r="1605">
          <cell r="E1605"/>
        </row>
        <row r="1606">
          <cell r="E1606" t="str">
            <v>STAND PEN SPIRAL KENKO STP-300SG</v>
          </cell>
        </row>
        <row r="1607">
          <cell r="E1607" t="str">
            <v>PENSIL WARNA KENKO CP-12HALF CLASSIC (PENDEK)</v>
          </cell>
        </row>
        <row r="1608">
          <cell r="E1608" t="str">
            <v>DATE STAMP JOYKO S-68 (Lunas)</v>
          </cell>
        </row>
        <row r="1609">
          <cell r="E1609" t="str">
            <v>DATE STAMP KENKO D-4 (Cap Tanggal 4 Mm)</v>
          </cell>
        </row>
        <row r="1610">
          <cell r="E1610"/>
        </row>
        <row r="1611">
          <cell r="E1611"/>
        </row>
        <row r="1612">
          <cell r="E1612"/>
        </row>
        <row r="1613">
          <cell r="E1613"/>
        </row>
        <row r="1614">
          <cell r="E1614"/>
        </row>
        <row r="1615">
          <cell r="E1615"/>
        </row>
        <row r="1616">
          <cell r="E1616"/>
        </row>
        <row r="1617">
          <cell r="E1617"/>
        </row>
        <row r="1618">
          <cell r="E1618"/>
        </row>
        <row r="1619">
          <cell r="E1619"/>
        </row>
        <row r="1620">
          <cell r="E1620"/>
        </row>
        <row r="1621">
          <cell r="E1621"/>
        </row>
        <row r="1622">
          <cell r="E1622"/>
        </row>
        <row r="1623">
          <cell r="E1623"/>
        </row>
        <row r="1628">
          <cell r="E1628" t="str">
            <v>Hormat Kami,</v>
          </cell>
        </row>
        <row r="1630">
          <cell r="E1630"/>
        </row>
        <row r="1631">
          <cell r="E1631"/>
        </row>
        <row r="1635">
          <cell r="E1635"/>
        </row>
        <row r="1636">
          <cell r="E1636">
            <v>22120015</v>
          </cell>
        </row>
        <row r="1637">
          <cell r="E1637"/>
        </row>
        <row r="1638">
          <cell r="E1638"/>
        </row>
        <row r="1639">
          <cell r="E1639"/>
        </row>
        <row r="1640">
          <cell r="E1640"/>
        </row>
        <row r="1641">
          <cell r="E1641"/>
        </row>
        <row r="1642">
          <cell r="E1642"/>
        </row>
        <row r="1643">
          <cell r="E1643"/>
        </row>
        <row r="1644">
          <cell r="E1644" t="str">
            <v>STAND PEN SPIRAL KENKO STP-300SG</v>
          </cell>
        </row>
        <row r="1645">
          <cell r="E1645" t="str">
            <v>PENSIL WARNA KENKO CP-12HALF CLASSIC (PENDEK)</v>
          </cell>
        </row>
        <row r="1646">
          <cell r="E1646" t="str">
            <v>DATE STAMP JOYKO S-68 (Lunas)</v>
          </cell>
        </row>
        <row r="1647">
          <cell r="E1647" t="str">
            <v>DATE STAMP KENKO D-4 (Cap Tanggal 4 Mm)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 t="str">
            <v>Hormat Kami,</v>
          </cell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>
            <v>22120015</v>
          </cell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 t="str">
            <v>STAND PEN SPIRAL KENKO STP-300SG</v>
          </cell>
        </row>
        <row r="1683">
          <cell r="E1683" t="str">
            <v>PENSIL WARNA KENKO CP-12HALF CLASSIC (PENDEK)</v>
          </cell>
        </row>
        <row r="1684">
          <cell r="E1684" t="str">
            <v>DATE STAMP JOYKO S-68 (Lunas)</v>
          </cell>
        </row>
        <row r="1685">
          <cell r="E1685" t="str">
            <v>DATE STAMP KENKO D-4 (Cap Tanggal 4 Mm)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 t="str">
            <v>Hormat Kami,</v>
          </cell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2">
          <cell r="E1712">
            <v>22120016</v>
          </cell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8">
          <cell r="E1718"/>
        </row>
        <row r="1719">
          <cell r="E1719"/>
        </row>
        <row r="1720">
          <cell r="E1720" t="str">
            <v>PW Kenko 12W CP-12HALF classic</v>
          </cell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42">
          <cell r="E1742" t="str">
            <v>Hormat Kami,</v>
          </cell>
        </row>
        <row r="1744">
          <cell r="E1744"/>
        </row>
        <row r="1745">
          <cell r="E1745"/>
        </row>
        <row r="1749">
          <cell r="E1749"/>
        </row>
        <row r="1750">
          <cell r="E1750">
            <v>22120016</v>
          </cell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 t="str">
            <v>PW Kenko 12W CP-12HALF classic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 t="str">
            <v>Hormat Kami,</v>
          </cell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>
            <v>22120016</v>
          </cell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 t="str">
            <v>PW Kenko 12W CP-12HALF classic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 t="str">
            <v>Hormat Kami,</v>
          </cell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6">
          <cell r="E1826">
            <v>22120017</v>
          </cell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2">
          <cell r="E1832"/>
        </row>
        <row r="1833">
          <cell r="E1833"/>
        </row>
        <row r="1834">
          <cell r="E1834" t="str">
            <v>PAPER JUMBO CLIP KENKO NO. 5</v>
          </cell>
        </row>
        <row r="1835">
          <cell r="E1835" t="str">
            <v>PAPER TRIGONAL CLIP KENKO NO. 1</v>
          </cell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6">
          <cell r="E1856" t="str">
            <v>Hormat Kami,</v>
          </cell>
        </row>
        <row r="1858">
          <cell r="E1858"/>
        </row>
        <row r="1859">
          <cell r="E1859"/>
        </row>
        <row r="1863">
          <cell r="E1863"/>
        </row>
        <row r="1864">
          <cell r="E1864">
            <v>22120017</v>
          </cell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 t="str">
            <v>PAPER JUMBO CLIP KENKO NO. 5</v>
          </cell>
        </row>
        <row r="1873">
          <cell r="E1873" t="str">
            <v>PAPER TRIGONAL CLIP KENKO NO. 1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 t="str">
            <v>Hormat Kami,</v>
          </cell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>
            <v>22120017</v>
          </cell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 t="str">
            <v>PAPER JUMBO CLIP KENKO NO. 5</v>
          </cell>
        </row>
        <row r="1911">
          <cell r="E1911" t="str">
            <v>PAPER TRIGONAL CLIP KENKO NO. 1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 t="str">
            <v>Hormat Kami,</v>
          </cell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40">
          <cell r="E1940">
            <v>22120018</v>
          </cell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6">
          <cell r="E1946"/>
        </row>
        <row r="1947">
          <cell r="E1947"/>
        </row>
        <row r="1948">
          <cell r="E1948" t="str">
            <v>JANGKA (MATH SET) JOYKO MS-55</v>
          </cell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70">
          <cell r="E1970" t="str">
            <v>Hormat Kami,</v>
          </cell>
        </row>
        <row r="1972">
          <cell r="E1972"/>
        </row>
        <row r="1973">
          <cell r="E1973"/>
        </row>
        <row r="1977">
          <cell r="E1977"/>
        </row>
        <row r="1978">
          <cell r="E1978">
            <v>22120018</v>
          </cell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 t="str">
            <v>JANGKA (MATH SET) JOYKO MS-55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 t="str">
            <v>Hormat Kami,</v>
          </cell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>
            <v>22120018</v>
          </cell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 t="str">
            <v>JANGKA (MATH SET) JOYKO MS-55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 t="str">
            <v>Hormat Kami,</v>
          </cell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4">
          <cell r="E2054">
            <v>22120019</v>
          </cell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60">
          <cell r="E2060"/>
        </row>
        <row r="2061">
          <cell r="E2061"/>
        </row>
        <row r="2062">
          <cell r="E2062" t="str">
            <v>JANGKA (MATH SET) JOYKO MS-55</v>
          </cell>
        </row>
        <row r="2063">
          <cell r="E2063" t="str">
            <v>JANGKA (MATH SET) JOYKO MS-75</v>
          </cell>
        </row>
        <row r="2064">
          <cell r="E2064" t="str">
            <v>GEL PEN KENKO K-1 BIRU</v>
          </cell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4">
          <cell r="E2084" t="str">
            <v>Hormat Kami,</v>
          </cell>
        </row>
        <row r="2086">
          <cell r="E2086"/>
        </row>
        <row r="2087">
          <cell r="E2087"/>
        </row>
        <row r="2091">
          <cell r="E2091"/>
        </row>
        <row r="2092">
          <cell r="E2092">
            <v>22120019</v>
          </cell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 t="str">
            <v>JANGKA (MATH SET) JOYKO MS-55</v>
          </cell>
        </row>
        <row r="2101">
          <cell r="E2101" t="str">
            <v>JANGKA (MATH SET) JOYKO MS-75</v>
          </cell>
        </row>
        <row r="2102">
          <cell r="E2102" t="str">
            <v>GEL PEN KENKO K-1 BIRU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 t="str">
            <v>Hormat Kami,</v>
          </cell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>
            <v>22120019</v>
          </cell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 t="str">
            <v>JANGKA (MATH SET) JOYKO MS-55</v>
          </cell>
        </row>
        <row r="2139">
          <cell r="E2139" t="str">
            <v>JANGKA (MATH SET) JOYKO MS-75</v>
          </cell>
        </row>
        <row r="2140">
          <cell r="E2140" t="str">
            <v>GEL PEN KENKO K-1 BIRU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 t="str">
            <v>Hormat Kami,</v>
          </cell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8">
          <cell r="E2168">
            <v>22120020</v>
          </cell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4">
          <cell r="E2174"/>
        </row>
        <row r="2175">
          <cell r="E2175"/>
        </row>
        <row r="2176">
          <cell r="E2176" t="str">
            <v>LEM LIQUID (CAIR) JOYKO GL-R50 (50 ML)</v>
          </cell>
        </row>
        <row r="2177">
          <cell r="E2177" t="str">
            <v>DATE STAMP KENKO D-4 (Cap Tanggal 4 Mm)</v>
          </cell>
        </row>
        <row r="2178">
          <cell r="E2178" t="str">
            <v>BINDER CLIP JOYKO 280</v>
          </cell>
        </row>
        <row r="2179">
          <cell r="E2179" t="str">
            <v>BINDER CLIP JOYKO 260</v>
          </cell>
        </row>
        <row r="2180">
          <cell r="E2180" t="str">
            <v>BINDER CLIP KENKO NO. 111</v>
          </cell>
        </row>
        <row r="2181">
          <cell r="E2181" t="str">
            <v>HIGHLIGHTER / STABILLO JOYKO HL-MIX (5 WARNA)</v>
          </cell>
        </row>
        <row r="2182">
          <cell r="E2182" t="str">
            <v>CUTTER 18 MM JOYKO L-500 + ISI (BESAR)</v>
          </cell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8">
          <cell r="E2198" t="str">
            <v>Hormat Kami,</v>
          </cell>
        </row>
        <row r="2200">
          <cell r="E2200"/>
        </row>
        <row r="2201">
          <cell r="E2201"/>
        </row>
        <row r="2205">
          <cell r="E2205"/>
        </row>
        <row r="2206">
          <cell r="E2206">
            <v>22120020</v>
          </cell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 t="str">
            <v>LEM LIQUID (CAIR) JOYKO GL-R50 (50 ML)</v>
          </cell>
        </row>
        <row r="2215">
          <cell r="E2215" t="str">
            <v>DATE STAMP KENKO D-4 (Cap Tanggal 4 Mm)</v>
          </cell>
        </row>
        <row r="2216">
          <cell r="E2216" t="str">
            <v>BINDER CLIP JOYKO 280</v>
          </cell>
        </row>
        <row r="2217">
          <cell r="E2217" t="str">
            <v>BINDER CLIP JOYKO 260</v>
          </cell>
        </row>
        <row r="2218">
          <cell r="E2218" t="str">
            <v>BINDER CLIP KENKO NO. 111</v>
          </cell>
        </row>
        <row r="2219">
          <cell r="E2219" t="str">
            <v>HIGHLIGHTER / STABILLO JOYKO HL-MIX (5 WARNA)</v>
          </cell>
        </row>
        <row r="2220">
          <cell r="E2220" t="str">
            <v>CUTTER 18 MM JOYKO L-500 + ISI (BESAR)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 t="str">
            <v>Hormat Kami,</v>
          </cell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>
            <v>22120020</v>
          </cell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 t="str">
            <v>LEM LIQUID (CAIR) JOYKO GL-R50 (50 ML)</v>
          </cell>
        </row>
        <row r="2253">
          <cell r="E2253" t="str">
            <v>DATE STAMP KENKO D-4 (Cap Tanggal 4 Mm)</v>
          </cell>
        </row>
        <row r="2254">
          <cell r="E2254" t="str">
            <v>BINDER CLIP JOYKO 280</v>
          </cell>
        </row>
        <row r="2255">
          <cell r="E2255" t="str">
            <v>BINDER CLIP JOYKO 260</v>
          </cell>
        </row>
        <row r="2256">
          <cell r="E2256" t="str">
            <v>BINDER CLIP KENKO NO. 111</v>
          </cell>
        </row>
        <row r="2257">
          <cell r="E2257" t="str">
            <v>HIGHLIGHTER / STABILLO JOYKO HL-MIX (5 WARNA)</v>
          </cell>
        </row>
        <row r="2258">
          <cell r="E2258" t="str">
            <v>CUTTER 18 MM JOYKO L-500 + ISI (BESAR)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 t="str">
            <v>Hormat Kami,</v>
          </cell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2">
          <cell r="E2282">
            <v>22120021</v>
          </cell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8">
          <cell r="E2288"/>
        </row>
        <row r="2289">
          <cell r="E2289"/>
        </row>
        <row r="2290">
          <cell r="E2290" t="str">
            <v>CRAYON / OIL PASTEL JOYKO OP-12S PP CASE SEA WORLD</v>
          </cell>
        </row>
        <row r="2291">
          <cell r="E2291" t="str">
            <v>CRAYON / OIL PASTEL JOYKO OP-24S PP CASE SEA WORLD</v>
          </cell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12">
          <cell r="E2312" t="str">
            <v>Hormat Kami,</v>
          </cell>
        </row>
        <row r="2314">
          <cell r="E2314"/>
        </row>
        <row r="2315">
          <cell r="E2315"/>
        </row>
        <row r="2319">
          <cell r="E2319"/>
        </row>
        <row r="2320">
          <cell r="E2320">
            <v>22120021</v>
          </cell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 t="str">
            <v>CRAYON / OIL PASTEL JOYKO OP-12S PP CASE SEA WORLD</v>
          </cell>
        </row>
        <row r="2329">
          <cell r="E2329" t="str">
            <v>CRAYON / OIL PASTEL JOYKO OP-24S PP CASE SEA WORLD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 t="str">
            <v>Hormat Kami,</v>
          </cell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>
            <v>22120021</v>
          </cell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 t="str">
            <v>CRAYON / OIL PASTEL JOYKO OP-12S PP CASE SEA WORLD</v>
          </cell>
        </row>
        <row r="2367">
          <cell r="E2367" t="str">
            <v>CRAYON / OIL PASTEL JOYKO OP-24S PP CASE SEA WORLD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 t="str">
            <v>Hormat Kami,</v>
          </cell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6">
          <cell r="E2396">
            <v>22120022</v>
          </cell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2">
          <cell r="E2402"/>
        </row>
        <row r="2403">
          <cell r="E2403"/>
        </row>
        <row r="2404">
          <cell r="E2404" t="str">
            <v>STAPLER HEAVY DUTY KENKO HD-12L/24</v>
          </cell>
        </row>
        <row r="2405">
          <cell r="E2405" t="str">
            <v>STAPLER HEAVY DUTY KENKO HD-12N/13</v>
          </cell>
        </row>
        <row r="2406">
          <cell r="E2406" t="str">
            <v>STAPLER HEAVY DUTY KENKO HD-12L/24</v>
          </cell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6">
          <cell r="E2426" t="str">
            <v>Hormat Kami,</v>
          </cell>
        </row>
        <row r="2428">
          <cell r="E2428"/>
        </row>
        <row r="2429">
          <cell r="E2429"/>
        </row>
        <row r="2433">
          <cell r="E2433"/>
        </row>
        <row r="2434">
          <cell r="E2434">
            <v>22120022</v>
          </cell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 t="str">
            <v>STAPLER HEAVY DUTY KENKO HD-12L/24</v>
          </cell>
        </row>
        <row r="2443">
          <cell r="E2443" t="str">
            <v>STAPLER HEAVY DUTY KENKO HD-12N/13</v>
          </cell>
        </row>
        <row r="2444">
          <cell r="E2444" t="str">
            <v>STAPLER HEAVY DUTY KENKO HD-12L/24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 t="str">
            <v>Hormat Kami,</v>
          </cell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>
            <v>22120022</v>
          </cell>
        </row>
        <row r="2473">
          <cell r="E2473"/>
        </row>
        <row r="2474">
          <cell r="E2474"/>
        </row>
        <row r="2475">
          <cell r="E2475"/>
        </row>
        <row r="2476">
          <cell r="E2476"/>
        </row>
        <row r="2477">
          <cell r="E2477"/>
        </row>
        <row r="2478">
          <cell r="E2478"/>
        </row>
        <row r="2479">
          <cell r="E2479"/>
        </row>
        <row r="2480">
          <cell r="E2480" t="str">
            <v>STAPLER HEAVY DUTY KENKO HD-12L/24</v>
          </cell>
        </row>
        <row r="2481">
          <cell r="E2481" t="str">
            <v>STAPLER HEAVY DUTY KENKO HD-12N/13</v>
          </cell>
        </row>
        <row r="2482">
          <cell r="E2482" t="str">
            <v>STAPLER HEAVY DUTY KENKO HD-12L/24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/>
        </row>
        <row r="2497">
          <cell r="E2497"/>
        </row>
        <row r="2498">
          <cell r="E2498"/>
        </row>
        <row r="2499">
          <cell r="E2499"/>
        </row>
        <row r="2500">
          <cell r="E2500"/>
        </row>
        <row r="2501">
          <cell r="E2501"/>
        </row>
        <row r="2502">
          <cell r="E2502" t="str">
            <v>Hormat Kami,</v>
          </cell>
        </row>
        <row r="2503">
          <cell r="E2503"/>
        </row>
        <row r="2504">
          <cell r="E2504"/>
        </row>
        <row r="2505">
          <cell r="E2505"/>
        </row>
        <row r="2506">
          <cell r="E2506"/>
        </row>
        <row r="2507">
          <cell r="E2507"/>
        </row>
        <row r="2508">
          <cell r="E2508"/>
        </row>
        <row r="2510">
          <cell r="E2510">
            <v>22120023</v>
          </cell>
        </row>
        <row r="2511">
          <cell r="E2511"/>
        </row>
        <row r="2512">
          <cell r="E2512"/>
        </row>
        <row r="2513">
          <cell r="E2513"/>
        </row>
        <row r="2514">
          <cell r="E2514"/>
        </row>
        <row r="2516">
          <cell r="E2516"/>
        </row>
        <row r="2517">
          <cell r="E2517"/>
        </row>
        <row r="2518">
          <cell r="E2518"/>
        </row>
        <row r="2519">
          <cell r="E2519"/>
        </row>
        <row r="2520">
          <cell r="E2520"/>
        </row>
        <row r="2521">
          <cell r="E2521"/>
        </row>
        <row r="2522">
          <cell r="E2522"/>
        </row>
        <row r="2523">
          <cell r="E2523"/>
        </row>
        <row r="2524">
          <cell r="E2524"/>
        </row>
        <row r="2525">
          <cell r="E2525"/>
        </row>
        <row r="2526">
          <cell r="E2526"/>
        </row>
        <row r="2527">
          <cell r="E2527"/>
        </row>
        <row r="2528">
          <cell r="E2528"/>
        </row>
        <row r="2529">
          <cell r="E2529"/>
        </row>
        <row r="2530">
          <cell r="E2530"/>
        </row>
        <row r="2531">
          <cell r="E2531"/>
        </row>
        <row r="2532">
          <cell r="E2532"/>
        </row>
        <row r="2533">
          <cell r="E2533"/>
        </row>
        <row r="2534">
          <cell r="E2534"/>
        </row>
        <row r="2535">
          <cell r="E2535"/>
        </row>
        <row r="2540">
          <cell r="E2540" t="str">
            <v>Hormat Kami,</v>
          </cell>
        </row>
        <row r="2542">
          <cell r="E2542"/>
        </row>
        <row r="2543">
          <cell r="E2543"/>
        </row>
        <row r="2547">
          <cell r="E2547"/>
        </row>
        <row r="2548">
          <cell r="E2548">
            <v>22120023</v>
          </cell>
        </row>
        <row r="2549">
          <cell r="E2549"/>
        </row>
        <row r="2550">
          <cell r="E2550"/>
        </row>
        <row r="2551">
          <cell r="E2551"/>
        </row>
        <row r="2552">
          <cell r="E2552"/>
        </row>
        <row r="2553">
          <cell r="E2553"/>
        </row>
        <row r="2554">
          <cell r="E2554"/>
        </row>
        <row r="2555">
          <cell r="E2555"/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/>
        </row>
        <row r="2573">
          <cell r="E2573"/>
        </row>
        <row r="2574">
          <cell r="E2574"/>
        </row>
        <row r="2575">
          <cell r="E2575"/>
        </row>
        <row r="2576">
          <cell r="E2576"/>
        </row>
        <row r="2577">
          <cell r="E2577"/>
        </row>
        <row r="2578">
          <cell r="E2578" t="str">
            <v>Hormat Kami,</v>
          </cell>
        </row>
        <row r="2579">
          <cell r="E2579"/>
        </row>
        <row r="2580">
          <cell r="E2580"/>
        </row>
        <row r="2581">
          <cell r="E2581"/>
        </row>
        <row r="2582">
          <cell r="E2582"/>
        </row>
        <row r="2583">
          <cell r="E2583"/>
        </row>
        <row r="2584">
          <cell r="E2584"/>
        </row>
        <row r="2585">
          <cell r="E2585"/>
        </row>
        <row r="2586">
          <cell r="E2586">
            <v>22120023</v>
          </cell>
        </row>
        <row r="2587">
          <cell r="E2587"/>
        </row>
        <row r="2588">
          <cell r="E2588"/>
        </row>
        <row r="2589">
          <cell r="E2589"/>
        </row>
        <row r="2590">
          <cell r="E2590"/>
        </row>
        <row r="2591">
          <cell r="E2591"/>
        </row>
        <row r="2592">
          <cell r="E2592"/>
        </row>
        <row r="2593">
          <cell r="E2593"/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/>
        </row>
        <row r="2611">
          <cell r="E2611"/>
        </row>
        <row r="2612">
          <cell r="E2612"/>
        </row>
        <row r="2613">
          <cell r="E2613"/>
        </row>
        <row r="2614">
          <cell r="E2614"/>
        </row>
        <row r="2615">
          <cell r="E2615"/>
        </row>
        <row r="2616">
          <cell r="E2616" t="str">
            <v>Hormat Kami,</v>
          </cell>
        </row>
        <row r="2617">
          <cell r="E2617"/>
        </row>
        <row r="2618">
          <cell r="E2618"/>
        </row>
        <row r="2619">
          <cell r="E2619"/>
        </row>
        <row r="2620">
          <cell r="E2620"/>
        </row>
        <row r="2621">
          <cell r="E2621"/>
        </row>
        <row r="2622">
          <cell r="E2622"/>
        </row>
        <row r="2624">
          <cell r="E2624">
            <v>22120024</v>
          </cell>
        </row>
        <row r="2625">
          <cell r="E2625"/>
        </row>
        <row r="2626">
          <cell r="E2626"/>
        </row>
        <row r="2627">
          <cell r="E2627"/>
        </row>
        <row r="2628">
          <cell r="E2628"/>
        </row>
        <row r="2630">
          <cell r="E2630"/>
        </row>
        <row r="2631">
          <cell r="E2631"/>
        </row>
        <row r="2632">
          <cell r="E2632"/>
        </row>
        <row r="2633">
          <cell r="E2633"/>
        </row>
        <row r="2634">
          <cell r="E2634"/>
        </row>
        <row r="2635">
          <cell r="E2635"/>
        </row>
        <row r="2636">
          <cell r="E2636"/>
        </row>
        <row r="2637">
          <cell r="E2637"/>
        </row>
        <row r="2638">
          <cell r="E2638"/>
        </row>
        <row r="2639">
          <cell r="E2639"/>
        </row>
        <row r="2640">
          <cell r="E2640"/>
        </row>
        <row r="2641">
          <cell r="E2641"/>
        </row>
        <row r="2642">
          <cell r="E2642"/>
        </row>
        <row r="2643">
          <cell r="E2643"/>
        </row>
        <row r="2644">
          <cell r="E2644"/>
        </row>
        <row r="2645">
          <cell r="E2645"/>
        </row>
        <row r="2646">
          <cell r="E2646"/>
        </row>
        <row r="2647">
          <cell r="E2647"/>
        </row>
        <row r="2648">
          <cell r="E2648"/>
        </row>
        <row r="2649">
          <cell r="E2649"/>
        </row>
        <row r="2654">
          <cell r="E2654" t="str">
            <v>Hormat Kami,</v>
          </cell>
        </row>
        <row r="2656">
          <cell r="E2656"/>
        </row>
        <row r="2657">
          <cell r="E2657"/>
        </row>
        <row r="2661">
          <cell r="E2661"/>
        </row>
        <row r="2662">
          <cell r="E2662">
            <v>22120024</v>
          </cell>
        </row>
        <row r="2663">
          <cell r="E2663"/>
        </row>
        <row r="2664">
          <cell r="E2664"/>
        </row>
        <row r="2665">
          <cell r="E2665"/>
        </row>
        <row r="2666">
          <cell r="E2666"/>
        </row>
        <row r="2667">
          <cell r="E2667"/>
        </row>
        <row r="2668">
          <cell r="E2668"/>
        </row>
        <row r="2669">
          <cell r="E2669"/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86">
          <cell r="E2686"/>
        </row>
        <row r="2687">
          <cell r="E2687"/>
        </row>
        <row r="2688">
          <cell r="E2688"/>
        </row>
        <row r="2689">
          <cell r="E2689"/>
        </row>
        <row r="2690">
          <cell r="E2690"/>
        </row>
        <row r="2691">
          <cell r="E2691"/>
        </row>
        <row r="2692">
          <cell r="E2692" t="str">
            <v>Hormat Kami,</v>
          </cell>
        </row>
        <row r="2693">
          <cell r="E2693"/>
        </row>
        <row r="2694">
          <cell r="E2694"/>
        </row>
        <row r="2695">
          <cell r="E2695"/>
        </row>
        <row r="2696">
          <cell r="E2696"/>
        </row>
        <row r="2697">
          <cell r="E2697"/>
        </row>
        <row r="2698">
          <cell r="E2698"/>
        </row>
        <row r="2699">
          <cell r="E2699"/>
        </row>
        <row r="2700">
          <cell r="E2700">
            <v>22120024</v>
          </cell>
        </row>
        <row r="2701">
          <cell r="E2701"/>
        </row>
        <row r="2702">
          <cell r="E2702"/>
        </row>
        <row r="2703">
          <cell r="E2703"/>
        </row>
        <row r="2704">
          <cell r="E2704"/>
        </row>
        <row r="2705">
          <cell r="E2705"/>
        </row>
        <row r="2706">
          <cell r="E2706"/>
        </row>
        <row r="2707">
          <cell r="E2707"/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24">
          <cell r="E2724"/>
        </row>
        <row r="2725">
          <cell r="E2725"/>
        </row>
        <row r="2726">
          <cell r="E2726"/>
        </row>
        <row r="2727">
          <cell r="E2727"/>
        </row>
        <row r="2728">
          <cell r="E2728"/>
        </row>
        <row r="2729">
          <cell r="E2729"/>
        </row>
        <row r="2730">
          <cell r="E2730" t="str">
            <v>Hormat Kami,</v>
          </cell>
        </row>
        <row r="2731">
          <cell r="E2731"/>
        </row>
        <row r="2732">
          <cell r="E2732"/>
        </row>
        <row r="2733">
          <cell r="E2733"/>
        </row>
        <row r="2734">
          <cell r="E2734"/>
        </row>
        <row r="2735">
          <cell r="E2735"/>
        </row>
        <row r="2736">
          <cell r="E2736"/>
        </row>
        <row r="2738">
          <cell r="E2738">
            <v>22120025</v>
          </cell>
        </row>
        <row r="2739">
          <cell r="E2739"/>
        </row>
        <row r="2740">
          <cell r="E2740"/>
        </row>
        <row r="2741">
          <cell r="E2741"/>
        </row>
        <row r="2742">
          <cell r="E2742"/>
        </row>
        <row r="2744">
          <cell r="E2744"/>
        </row>
        <row r="2745">
          <cell r="E2745"/>
        </row>
        <row r="2746">
          <cell r="E2746"/>
        </row>
        <row r="2747">
          <cell r="E2747"/>
        </row>
        <row r="2748">
          <cell r="E2748"/>
        </row>
        <row r="2749">
          <cell r="E2749"/>
        </row>
        <row r="2750">
          <cell r="E2750"/>
        </row>
        <row r="2751">
          <cell r="E2751"/>
        </row>
        <row r="2752">
          <cell r="E2752"/>
        </row>
        <row r="2753">
          <cell r="E2753"/>
        </row>
        <row r="2754">
          <cell r="E2754"/>
        </row>
        <row r="2755">
          <cell r="E2755"/>
        </row>
        <row r="2756">
          <cell r="E2756"/>
        </row>
        <row r="2757">
          <cell r="E2757"/>
        </row>
        <row r="2758">
          <cell r="E2758"/>
        </row>
        <row r="2759">
          <cell r="E2759"/>
        </row>
        <row r="2760">
          <cell r="E2760"/>
        </row>
        <row r="2761">
          <cell r="E2761"/>
        </row>
        <row r="2762">
          <cell r="E2762"/>
        </row>
        <row r="2763">
          <cell r="E2763"/>
        </row>
        <row r="2768">
          <cell r="E2768" t="str">
            <v>Hormat Kami,</v>
          </cell>
        </row>
        <row r="2770">
          <cell r="E2770"/>
        </row>
        <row r="2771">
          <cell r="E2771"/>
        </row>
        <row r="2775">
          <cell r="E2775"/>
        </row>
        <row r="2776">
          <cell r="E2776">
            <v>22120025</v>
          </cell>
        </row>
        <row r="2777">
          <cell r="E2777"/>
        </row>
        <row r="2778">
          <cell r="E2778"/>
        </row>
        <row r="2779">
          <cell r="E2779"/>
        </row>
        <row r="2780">
          <cell r="E2780"/>
        </row>
        <row r="2781">
          <cell r="E2781"/>
        </row>
        <row r="2782">
          <cell r="E2782"/>
        </row>
        <row r="2783">
          <cell r="E2783"/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0">
          <cell r="E2800"/>
        </row>
        <row r="2801">
          <cell r="E2801"/>
        </row>
        <row r="2802">
          <cell r="E2802"/>
        </row>
        <row r="2803">
          <cell r="E2803"/>
        </row>
        <row r="2804">
          <cell r="E2804"/>
        </row>
        <row r="2805">
          <cell r="E2805"/>
        </row>
        <row r="2806">
          <cell r="E2806" t="str">
            <v>Hormat Kami,</v>
          </cell>
        </row>
        <row r="2807">
          <cell r="E2807"/>
        </row>
        <row r="2808">
          <cell r="E2808"/>
        </row>
        <row r="2809">
          <cell r="E2809"/>
        </row>
        <row r="2810">
          <cell r="E2810"/>
        </row>
        <row r="2811">
          <cell r="E2811"/>
        </row>
        <row r="2812">
          <cell r="E2812"/>
        </row>
        <row r="2813">
          <cell r="E2813"/>
        </row>
        <row r="2814">
          <cell r="E2814">
            <v>22120025</v>
          </cell>
        </row>
        <row r="2815">
          <cell r="E2815"/>
        </row>
        <row r="2816">
          <cell r="E2816"/>
        </row>
        <row r="2817">
          <cell r="E2817"/>
        </row>
        <row r="2818">
          <cell r="E2818"/>
        </row>
        <row r="2819">
          <cell r="E2819"/>
        </row>
        <row r="2820">
          <cell r="E2820"/>
        </row>
        <row r="2821">
          <cell r="E2821"/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/>
        </row>
        <row r="2839">
          <cell r="E2839"/>
        </row>
        <row r="2840">
          <cell r="E2840"/>
        </row>
        <row r="2841">
          <cell r="E2841"/>
        </row>
        <row r="2842">
          <cell r="E2842"/>
        </row>
        <row r="2843">
          <cell r="E2843"/>
        </row>
        <row r="2844">
          <cell r="E2844" t="str">
            <v>Hormat Kami,</v>
          </cell>
        </row>
        <row r="2845">
          <cell r="E2845"/>
        </row>
        <row r="2846">
          <cell r="E2846"/>
        </row>
        <row r="2847">
          <cell r="E2847"/>
        </row>
        <row r="2848">
          <cell r="E2848"/>
        </row>
        <row r="2849">
          <cell r="E2849"/>
        </row>
        <row r="2850">
          <cell r="E2850"/>
        </row>
        <row r="2852">
          <cell r="E2852">
            <v>22120026</v>
          </cell>
        </row>
        <row r="2853">
          <cell r="E2853"/>
        </row>
        <row r="2854">
          <cell r="E2854"/>
        </row>
        <row r="2855">
          <cell r="E2855"/>
        </row>
        <row r="2856">
          <cell r="E2856"/>
        </row>
        <row r="2858">
          <cell r="E2858"/>
        </row>
        <row r="2859">
          <cell r="E2859"/>
        </row>
        <row r="2860">
          <cell r="E2860"/>
        </row>
        <row r="2861">
          <cell r="E2861"/>
        </row>
        <row r="2862">
          <cell r="E2862"/>
        </row>
        <row r="2863">
          <cell r="E2863"/>
        </row>
        <row r="2864">
          <cell r="E2864"/>
        </row>
        <row r="2865">
          <cell r="E2865"/>
        </row>
        <row r="2866">
          <cell r="E2866"/>
        </row>
        <row r="2867">
          <cell r="E2867"/>
        </row>
        <row r="2868">
          <cell r="E2868"/>
        </row>
        <row r="2869">
          <cell r="E2869"/>
        </row>
        <row r="2870">
          <cell r="E2870"/>
        </row>
        <row r="2871">
          <cell r="E2871"/>
        </row>
        <row r="2872">
          <cell r="E2872"/>
        </row>
        <row r="2873">
          <cell r="E2873"/>
        </row>
        <row r="2874">
          <cell r="E2874"/>
        </row>
        <row r="2875">
          <cell r="E2875"/>
        </row>
        <row r="2876">
          <cell r="E2876"/>
        </row>
        <row r="2877">
          <cell r="E2877"/>
        </row>
        <row r="2882">
          <cell r="E2882" t="str">
            <v>Hormat Kami,</v>
          </cell>
        </row>
        <row r="2884">
          <cell r="E2884"/>
        </row>
        <row r="2885">
          <cell r="E2885"/>
        </row>
        <row r="2889">
          <cell r="E2889"/>
        </row>
        <row r="2890">
          <cell r="E2890">
            <v>22120026</v>
          </cell>
        </row>
        <row r="2891">
          <cell r="E2891"/>
        </row>
        <row r="2892">
          <cell r="E2892"/>
        </row>
        <row r="2893">
          <cell r="E2893"/>
        </row>
        <row r="2894">
          <cell r="E2894"/>
        </row>
        <row r="2895">
          <cell r="E2895"/>
        </row>
        <row r="2896">
          <cell r="E2896"/>
        </row>
        <row r="2897">
          <cell r="E2897"/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14">
          <cell r="E2914"/>
        </row>
        <row r="2915">
          <cell r="E2915"/>
        </row>
        <row r="2916">
          <cell r="E2916"/>
        </row>
        <row r="2917">
          <cell r="E2917"/>
        </row>
        <row r="2918">
          <cell r="E2918"/>
        </row>
        <row r="2919">
          <cell r="E2919"/>
        </row>
        <row r="2920">
          <cell r="E2920" t="str">
            <v>Hormat Kami,</v>
          </cell>
        </row>
        <row r="2921">
          <cell r="E2921"/>
        </row>
        <row r="2922">
          <cell r="E2922"/>
        </row>
        <row r="2923">
          <cell r="E2923"/>
        </row>
        <row r="2924">
          <cell r="E2924"/>
        </row>
        <row r="2925">
          <cell r="E2925"/>
        </row>
        <row r="2926">
          <cell r="E2926"/>
        </row>
        <row r="2927">
          <cell r="E2927"/>
        </row>
        <row r="2928">
          <cell r="E2928">
            <v>22120026</v>
          </cell>
        </row>
        <row r="2929">
          <cell r="E2929"/>
        </row>
        <row r="2930">
          <cell r="E2930"/>
        </row>
        <row r="2931">
          <cell r="E2931"/>
        </row>
        <row r="2932">
          <cell r="E2932"/>
        </row>
        <row r="2933">
          <cell r="E2933"/>
        </row>
        <row r="2934">
          <cell r="E2934"/>
        </row>
        <row r="2935">
          <cell r="E2935"/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/>
        </row>
        <row r="2953">
          <cell r="E2953"/>
        </row>
        <row r="2954">
          <cell r="E2954"/>
        </row>
        <row r="2955">
          <cell r="E2955"/>
        </row>
        <row r="2956">
          <cell r="E2956"/>
        </row>
        <row r="2957">
          <cell r="E2957"/>
        </row>
        <row r="2958">
          <cell r="E2958" t="str">
            <v>Hormat Kami,</v>
          </cell>
        </row>
        <row r="2959">
          <cell r="E2959"/>
        </row>
        <row r="2960">
          <cell r="E2960"/>
        </row>
        <row r="2961">
          <cell r="E2961"/>
        </row>
        <row r="2962">
          <cell r="E2962"/>
        </row>
        <row r="2963">
          <cell r="E2963"/>
        </row>
        <row r="2964">
          <cell r="E2964"/>
        </row>
        <row r="2966">
          <cell r="E2966">
            <v>22120027</v>
          </cell>
        </row>
        <row r="2967">
          <cell r="E2967"/>
        </row>
        <row r="2968">
          <cell r="E2968"/>
        </row>
        <row r="2969">
          <cell r="E2969"/>
        </row>
        <row r="2970">
          <cell r="E2970"/>
        </row>
        <row r="2972">
          <cell r="E2972"/>
        </row>
        <row r="2973">
          <cell r="E2973"/>
        </row>
        <row r="2974">
          <cell r="E2974"/>
        </row>
        <row r="2975">
          <cell r="E2975"/>
        </row>
        <row r="2976">
          <cell r="E2976"/>
        </row>
        <row r="2977">
          <cell r="E2977"/>
        </row>
        <row r="2978">
          <cell r="E2978"/>
        </row>
        <row r="2979">
          <cell r="E2979"/>
        </row>
        <row r="2980">
          <cell r="E2980"/>
        </row>
        <row r="2981">
          <cell r="E2981"/>
        </row>
        <row r="2982">
          <cell r="E2982"/>
        </row>
        <row r="2983">
          <cell r="E2983"/>
        </row>
        <row r="2984">
          <cell r="E2984"/>
        </row>
        <row r="2985">
          <cell r="E2985"/>
        </row>
        <row r="2986">
          <cell r="E2986"/>
        </row>
        <row r="2987">
          <cell r="E2987"/>
        </row>
        <row r="2988">
          <cell r="E2988"/>
        </row>
        <row r="2989">
          <cell r="E2989"/>
        </row>
        <row r="2990">
          <cell r="E2990"/>
        </row>
        <row r="2991">
          <cell r="E2991"/>
        </row>
        <row r="2996">
          <cell r="E2996" t="str">
            <v>Hormat Kami,</v>
          </cell>
        </row>
        <row r="2998">
          <cell r="E2998"/>
        </row>
        <row r="2999">
          <cell r="E2999"/>
        </row>
        <row r="3003">
          <cell r="E3003"/>
        </row>
        <row r="3004">
          <cell r="E3004">
            <v>22120027</v>
          </cell>
        </row>
        <row r="3005">
          <cell r="E3005"/>
        </row>
        <row r="3006">
          <cell r="E3006"/>
        </row>
        <row r="3007">
          <cell r="E3007"/>
        </row>
        <row r="3008">
          <cell r="E3008"/>
        </row>
        <row r="3009">
          <cell r="E3009"/>
        </row>
        <row r="3010">
          <cell r="E3010"/>
        </row>
        <row r="3011">
          <cell r="E3011"/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/>
        </row>
        <row r="3029">
          <cell r="E3029"/>
        </row>
        <row r="3030">
          <cell r="E3030"/>
        </row>
        <row r="3031">
          <cell r="E3031"/>
        </row>
        <row r="3032">
          <cell r="E3032"/>
        </row>
        <row r="3033">
          <cell r="E3033"/>
        </row>
        <row r="3034">
          <cell r="E3034" t="str">
            <v>Hormat Kami,</v>
          </cell>
        </row>
        <row r="3035">
          <cell r="E3035"/>
        </row>
        <row r="3036">
          <cell r="E3036"/>
        </row>
        <row r="3037">
          <cell r="E3037"/>
        </row>
        <row r="3038">
          <cell r="E3038"/>
        </row>
        <row r="3039">
          <cell r="E3039"/>
        </row>
        <row r="3040">
          <cell r="E3040"/>
        </row>
        <row r="3041">
          <cell r="E3041"/>
        </row>
        <row r="3042">
          <cell r="E3042">
            <v>22120027</v>
          </cell>
        </row>
        <row r="3043">
          <cell r="E3043"/>
        </row>
        <row r="3044">
          <cell r="E3044"/>
        </row>
        <row r="3045">
          <cell r="E3045"/>
        </row>
        <row r="3046">
          <cell r="E3046"/>
        </row>
        <row r="3047">
          <cell r="E3047"/>
        </row>
        <row r="3048">
          <cell r="E3048"/>
        </row>
        <row r="3049">
          <cell r="E3049"/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66">
          <cell r="E3066"/>
        </row>
        <row r="3067">
          <cell r="E3067"/>
        </row>
        <row r="3068">
          <cell r="E3068"/>
        </row>
        <row r="3069">
          <cell r="E3069"/>
        </row>
        <row r="3070">
          <cell r="E3070"/>
        </row>
        <row r="3071">
          <cell r="E3071"/>
        </row>
        <row r="3072">
          <cell r="E3072" t="str">
            <v>Hormat Kami,</v>
          </cell>
        </row>
        <row r="3073">
          <cell r="E3073"/>
        </row>
        <row r="3074">
          <cell r="E3074"/>
        </row>
        <row r="3075">
          <cell r="E3075"/>
        </row>
        <row r="3076">
          <cell r="E3076"/>
        </row>
        <row r="3077">
          <cell r="E3077"/>
        </row>
        <row r="3078">
          <cell r="E3078"/>
        </row>
        <row r="3080">
          <cell r="E3080">
            <v>22120028</v>
          </cell>
        </row>
        <row r="3081">
          <cell r="E3081"/>
        </row>
        <row r="3082">
          <cell r="E3082"/>
        </row>
        <row r="3083">
          <cell r="E3083"/>
        </row>
        <row r="3084">
          <cell r="E3084"/>
        </row>
        <row r="3086">
          <cell r="E3086"/>
        </row>
        <row r="3087">
          <cell r="E3087"/>
        </row>
        <row r="3088">
          <cell r="E3088"/>
        </row>
        <row r="3089">
          <cell r="E3089"/>
        </row>
        <row r="3090">
          <cell r="E3090"/>
        </row>
        <row r="3091">
          <cell r="E3091"/>
        </row>
        <row r="3092">
          <cell r="E3092"/>
        </row>
        <row r="3093">
          <cell r="E3093"/>
        </row>
        <row r="3094">
          <cell r="E3094"/>
        </row>
        <row r="3095">
          <cell r="E3095"/>
        </row>
        <row r="3096">
          <cell r="E3096"/>
        </row>
        <row r="3097">
          <cell r="E3097"/>
        </row>
        <row r="3098">
          <cell r="E3098"/>
        </row>
        <row r="3099">
          <cell r="E3099"/>
        </row>
        <row r="3100">
          <cell r="E3100"/>
        </row>
        <row r="3101">
          <cell r="E3101"/>
        </row>
        <row r="3102">
          <cell r="E3102"/>
        </row>
        <row r="3103">
          <cell r="E3103"/>
        </row>
        <row r="3104">
          <cell r="E3104"/>
        </row>
        <row r="3105">
          <cell r="E3105"/>
        </row>
        <row r="3110">
          <cell r="E3110" t="str">
            <v>Hormat Kami,</v>
          </cell>
        </row>
        <row r="3112">
          <cell r="E3112"/>
        </row>
        <row r="3113">
          <cell r="E3113"/>
        </row>
        <row r="3117">
          <cell r="E3117"/>
        </row>
        <row r="3118">
          <cell r="E3118">
            <v>22120028</v>
          </cell>
        </row>
        <row r="3119">
          <cell r="E3119"/>
        </row>
        <row r="3120">
          <cell r="E3120"/>
        </row>
        <row r="3121">
          <cell r="E3121"/>
        </row>
        <row r="3122">
          <cell r="E3122"/>
        </row>
        <row r="3123">
          <cell r="E3123"/>
        </row>
        <row r="3124">
          <cell r="E3124"/>
        </row>
        <row r="3125">
          <cell r="E3125"/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2">
          <cell r="E3142"/>
        </row>
        <row r="3143">
          <cell r="E3143"/>
        </row>
        <row r="3144">
          <cell r="E3144"/>
        </row>
        <row r="3145">
          <cell r="E3145"/>
        </row>
        <row r="3146">
          <cell r="E3146"/>
        </row>
        <row r="3147">
          <cell r="E3147"/>
        </row>
        <row r="3148">
          <cell r="E3148" t="str">
            <v>Hormat Kami,</v>
          </cell>
        </row>
        <row r="3149">
          <cell r="E3149"/>
        </row>
        <row r="3150">
          <cell r="E3150"/>
        </row>
        <row r="3151">
          <cell r="E3151"/>
        </row>
        <row r="3152">
          <cell r="E3152"/>
        </row>
        <row r="3153">
          <cell r="E3153"/>
        </row>
        <row r="3154">
          <cell r="E3154"/>
        </row>
        <row r="3155">
          <cell r="E3155"/>
        </row>
        <row r="3156">
          <cell r="E3156">
            <v>22120028</v>
          </cell>
        </row>
        <row r="3157">
          <cell r="E3157"/>
        </row>
        <row r="3158">
          <cell r="E3158"/>
        </row>
        <row r="3159">
          <cell r="E3159"/>
        </row>
        <row r="3160">
          <cell r="E3160"/>
        </row>
        <row r="3161">
          <cell r="E3161"/>
        </row>
        <row r="3162">
          <cell r="E3162"/>
        </row>
        <row r="3163">
          <cell r="E3163"/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0">
          <cell r="E3180"/>
        </row>
        <row r="3181">
          <cell r="E3181"/>
        </row>
        <row r="3182">
          <cell r="E3182"/>
        </row>
        <row r="3183">
          <cell r="E3183"/>
        </row>
        <row r="3184">
          <cell r="E3184"/>
        </row>
        <row r="3185">
          <cell r="E3185"/>
        </row>
        <row r="3186">
          <cell r="E3186" t="str">
            <v>Hormat Kami,</v>
          </cell>
        </row>
        <row r="3187">
          <cell r="E3187"/>
        </row>
        <row r="3188">
          <cell r="E3188"/>
        </row>
        <row r="3189">
          <cell r="E3189"/>
        </row>
        <row r="3190">
          <cell r="E3190"/>
        </row>
        <row r="3191">
          <cell r="E3191"/>
        </row>
        <row r="3192">
          <cell r="E3192"/>
        </row>
        <row r="3194">
          <cell r="E3194">
            <v>22120029</v>
          </cell>
        </row>
        <row r="3195">
          <cell r="E3195"/>
        </row>
        <row r="3196">
          <cell r="E3196"/>
        </row>
        <row r="3197">
          <cell r="E3197"/>
        </row>
        <row r="3198">
          <cell r="E3198"/>
        </row>
        <row r="3200">
          <cell r="E3200"/>
        </row>
        <row r="3201">
          <cell r="E3201"/>
        </row>
        <row r="3202">
          <cell r="E3202"/>
        </row>
        <row r="3203">
          <cell r="E3203"/>
        </row>
        <row r="3204">
          <cell r="E3204"/>
        </row>
        <row r="3205">
          <cell r="E3205"/>
        </row>
        <row r="3206">
          <cell r="E3206"/>
        </row>
        <row r="3207">
          <cell r="E3207"/>
        </row>
        <row r="3208">
          <cell r="E3208"/>
        </row>
        <row r="3209">
          <cell r="E3209"/>
        </row>
        <row r="3210">
          <cell r="E3210"/>
        </row>
        <row r="3211">
          <cell r="E3211"/>
        </row>
        <row r="3212">
          <cell r="E3212"/>
        </row>
        <row r="3213">
          <cell r="E3213"/>
        </row>
        <row r="3214">
          <cell r="E3214"/>
        </row>
        <row r="3215">
          <cell r="E3215"/>
        </row>
        <row r="3216">
          <cell r="E3216"/>
        </row>
        <row r="3217">
          <cell r="E3217"/>
        </row>
        <row r="3218">
          <cell r="E3218"/>
        </row>
        <row r="3219">
          <cell r="E3219"/>
        </row>
        <row r="3224">
          <cell r="E3224" t="str">
            <v>Hormat Kami,</v>
          </cell>
        </row>
        <row r="3226">
          <cell r="E3226"/>
        </row>
        <row r="3227">
          <cell r="E3227"/>
        </row>
        <row r="3231">
          <cell r="E3231"/>
        </row>
        <row r="3232">
          <cell r="E3232">
            <v>22120029</v>
          </cell>
        </row>
        <row r="3233">
          <cell r="E3233"/>
        </row>
        <row r="3234">
          <cell r="E3234"/>
        </row>
        <row r="3235">
          <cell r="E3235"/>
        </row>
        <row r="3236">
          <cell r="E3236"/>
        </row>
        <row r="3237">
          <cell r="E3237"/>
        </row>
        <row r="3238">
          <cell r="E3238"/>
        </row>
        <row r="3239">
          <cell r="E3239"/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56">
          <cell r="E3256"/>
        </row>
        <row r="3257">
          <cell r="E3257"/>
        </row>
        <row r="3258">
          <cell r="E3258"/>
        </row>
        <row r="3259">
          <cell r="E3259"/>
        </row>
        <row r="3260">
          <cell r="E3260"/>
        </row>
        <row r="3261">
          <cell r="E3261"/>
        </row>
        <row r="3262">
          <cell r="E3262" t="str">
            <v>Hormat Kami,</v>
          </cell>
        </row>
        <row r="3263">
          <cell r="E3263"/>
        </row>
        <row r="3264">
          <cell r="E3264"/>
        </row>
        <row r="3265">
          <cell r="E3265"/>
        </row>
        <row r="3266">
          <cell r="E3266"/>
        </row>
        <row r="3267">
          <cell r="E3267"/>
        </row>
        <row r="3268">
          <cell r="E3268"/>
        </row>
        <row r="3269">
          <cell r="E3269"/>
        </row>
        <row r="3270">
          <cell r="E3270">
            <v>22120029</v>
          </cell>
        </row>
        <row r="3271">
          <cell r="E3271"/>
        </row>
        <row r="3272">
          <cell r="E3272"/>
        </row>
        <row r="3273">
          <cell r="E3273"/>
        </row>
        <row r="3274">
          <cell r="E3274"/>
        </row>
        <row r="3275">
          <cell r="E3275"/>
        </row>
        <row r="3276">
          <cell r="E3276"/>
        </row>
        <row r="3277">
          <cell r="E3277"/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/>
        </row>
        <row r="3295">
          <cell r="E3295"/>
        </row>
        <row r="3296">
          <cell r="E3296"/>
        </row>
        <row r="3297">
          <cell r="E3297"/>
        </row>
        <row r="3298">
          <cell r="E3298"/>
        </row>
        <row r="3299">
          <cell r="E3299"/>
        </row>
        <row r="3300">
          <cell r="E3300" t="str">
            <v>Hormat Kami,</v>
          </cell>
        </row>
        <row r="3301">
          <cell r="E3301"/>
        </row>
        <row r="3302">
          <cell r="E3302"/>
        </row>
        <row r="3303">
          <cell r="E3303"/>
        </row>
        <row r="3304">
          <cell r="E3304"/>
        </row>
        <row r="3305">
          <cell r="E3305"/>
        </row>
        <row r="3306">
          <cell r="E3306"/>
        </row>
        <row r="3308">
          <cell r="E3308">
            <v>22120030</v>
          </cell>
        </row>
        <row r="3309">
          <cell r="E3309"/>
        </row>
        <row r="3310">
          <cell r="E3310"/>
        </row>
        <row r="3311">
          <cell r="E3311"/>
        </row>
        <row r="3312">
          <cell r="E3312"/>
        </row>
        <row r="3314">
          <cell r="E3314"/>
        </row>
        <row r="3315">
          <cell r="E3315"/>
        </row>
        <row r="3316">
          <cell r="E3316"/>
        </row>
        <row r="3317">
          <cell r="E3317"/>
        </row>
        <row r="3318">
          <cell r="E3318"/>
        </row>
        <row r="3319">
          <cell r="E3319"/>
        </row>
        <row r="3320">
          <cell r="E3320"/>
        </row>
        <row r="3321">
          <cell r="E3321"/>
        </row>
        <row r="3322">
          <cell r="E3322"/>
        </row>
        <row r="3323">
          <cell r="E3323"/>
        </row>
        <row r="3324">
          <cell r="E3324"/>
        </row>
        <row r="3325">
          <cell r="E3325"/>
        </row>
        <row r="3326">
          <cell r="E3326"/>
        </row>
        <row r="3327">
          <cell r="E3327"/>
        </row>
        <row r="3328">
          <cell r="E3328"/>
        </row>
        <row r="3329">
          <cell r="E3329"/>
        </row>
        <row r="3330">
          <cell r="E3330"/>
        </row>
        <row r="3331">
          <cell r="E3331"/>
        </row>
        <row r="3332">
          <cell r="E3332"/>
        </row>
        <row r="3333">
          <cell r="E3333"/>
        </row>
        <row r="3338">
          <cell r="E3338" t="str">
            <v>Hormat Kami,</v>
          </cell>
        </row>
        <row r="3340">
          <cell r="E3340"/>
        </row>
        <row r="3341">
          <cell r="E3341"/>
        </row>
        <row r="3345">
          <cell r="E3345"/>
        </row>
        <row r="3346">
          <cell r="E3346">
            <v>22120030</v>
          </cell>
        </row>
        <row r="3347">
          <cell r="E3347"/>
        </row>
        <row r="3348">
          <cell r="E3348"/>
        </row>
        <row r="3349">
          <cell r="E3349"/>
        </row>
        <row r="3350">
          <cell r="E3350"/>
        </row>
        <row r="3351">
          <cell r="E3351"/>
        </row>
        <row r="3352">
          <cell r="E3352"/>
        </row>
        <row r="3353">
          <cell r="E3353"/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0">
          <cell r="E3370"/>
        </row>
        <row r="3371">
          <cell r="E3371"/>
        </row>
        <row r="3372">
          <cell r="E3372"/>
        </row>
        <row r="3373">
          <cell r="E3373"/>
        </row>
        <row r="3374">
          <cell r="E3374"/>
        </row>
        <row r="3375">
          <cell r="E3375"/>
        </row>
        <row r="3376">
          <cell r="E3376" t="str">
            <v>Hormat Kami,</v>
          </cell>
        </row>
        <row r="3377">
          <cell r="E3377"/>
        </row>
        <row r="3378">
          <cell r="E3378"/>
        </row>
        <row r="3379">
          <cell r="E3379"/>
        </row>
        <row r="3380">
          <cell r="E3380"/>
        </row>
        <row r="3381">
          <cell r="E3381"/>
        </row>
        <row r="3382">
          <cell r="E3382"/>
        </row>
        <row r="3383">
          <cell r="E3383"/>
        </row>
        <row r="3384">
          <cell r="E3384">
            <v>22120030</v>
          </cell>
        </row>
        <row r="3385">
          <cell r="E3385"/>
        </row>
        <row r="3386">
          <cell r="E3386"/>
        </row>
        <row r="3387">
          <cell r="E3387"/>
        </row>
        <row r="3388">
          <cell r="E3388"/>
        </row>
        <row r="3389">
          <cell r="E3389"/>
        </row>
        <row r="3390">
          <cell r="E3390"/>
        </row>
        <row r="3391">
          <cell r="E3391"/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/>
        </row>
        <row r="3409">
          <cell r="E3409"/>
        </row>
        <row r="3410">
          <cell r="E3410"/>
        </row>
        <row r="3411">
          <cell r="E3411"/>
        </row>
        <row r="3412">
          <cell r="E3412"/>
        </row>
        <row r="3413">
          <cell r="E3413"/>
        </row>
        <row r="3414">
          <cell r="E3414" t="str">
            <v>Hormat Kami,</v>
          </cell>
        </row>
        <row r="3415">
          <cell r="E3415"/>
        </row>
        <row r="3416">
          <cell r="E3416"/>
        </row>
        <row r="3417">
          <cell r="E3417"/>
        </row>
        <row r="3418">
          <cell r="E3418"/>
        </row>
        <row r="3419">
          <cell r="E3419"/>
        </row>
        <row r="3420">
          <cell r="E3420"/>
        </row>
        <row r="3422">
          <cell r="E3422">
            <v>22120031</v>
          </cell>
        </row>
        <row r="3423">
          <cell r="E3423"/>
        </row>
        <row r="3424">
          <cell r="E3424"/>
        </row>
        <row r="3425">
          <cell r="E3425"/>
        </row>
        <row r="3426">
          <cell r="E3426"/>
        </row>
        <row r="3428">
          <cell r="E3428"/>
        </row>
        <row r="3429">
          <cell r="E3429"/>
        </row>
        <row r="3430">
          <cell r="E3430"/>
        </row>
        <row r="3431">
          <cell r="E3431"/>
        </row>
        <row r="3432">
          <cell r="E3432"/>
        </row>
        <row r="3433">
          <cell r="E3433"/>
        </row>
        <row r="3434">
          <cell r="E3434"/>
        </row>
        <row r="3435">
          <cell r="E3435"/>
        </row>
        <row r="3436">
          <cell r="E3436"/>
        </row>
        <row r="3437">
          <cell r="E3437"/>
        </row>
        <row r="3438">
          <cell r="E3438"/>
        </row>
        <row r="3439">
          <cell r="E3439"/>
        </row>
        <row r="3440">
          <cell r="E3440"/>
        </row>
        <row r="3441">
          <cell r="E3441"/>
        </row>
        <row r="3442">
          <cell r="E3442"/>
        </row>
        <row r="3443">
          <cell r="E3443"/>
        </row>
        <row r="3444">
          <cell r="E3444"/>
        </row>
        <row r="3445">
          <cell r="E3445"/>
        </row>
        <row r="3446">
          <cell r="E3446"/>
        </row>
        <row r="3447">
          <cell r="E3447"/>
        </row>
        <row r="3452">
          <cell r="E3452" t="str">
            <v>Hormat Kami,</v>
          </cell>
        </row>
        <row r="3454">
          <cell r="E3454"/>
        </row>
        <row r="3455">
          <cell r="E3455"/>
        </row>
        <row r="3459">
          <cell r="E3459"/>
        </row>
        <row r="3460">
          <cell r="E3460">
            <v>22120031</v>
          </cell>
        </row>
        <row r="3461">
          <cell r="E3461"/>
        </row>
        <row r="3462">
          <cell r="E3462"/>
        </row>
        <row r="3463">
          <cell r="E3463"/>
        </row>
        <row r="3464">
          <cell r="E3464"/>
        </row>
        <row r="3465">
          <cell r="E3465"/>
        </row>
        <row r="3466">
          <cell r="E3466"/>
        </row>
        <row r="3467">
          <cell r="E3467"/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/>
        </row>
        <row r="3485">
          <cell r="E3485"/>
        </row>
        <row r="3486">
          <cell r="E3486"/>
        </row>
        <row r="3487">
          <cell r="E3487"/>
        </row>
        <row r="3488">
          <cell r="E3488"/>
        </row>
        <row r="3489">
          <cell r="E3489"/>
        </row>
        <row r="3490">
          <cell r="E3490" t="str">
            <v>Hormat Kami,</v>
          </cell>
        </row>
        <row r="3491">
          <cell r="E3491"/>
        </row>
        <row r="3492">
          <cell r="E3492"/>
        </row>
        <row r="3493">
          <cell r="E3493"/>
        </row>
        <row r="3494">
          <cell r="E3494"/>
        </row>
        <row r="3495">
          <cell r="E3495"/>
        </row>
        <row r="3496">
          <cell r="E3496"/>
        </row>
        <row r="3497">
          <cell r="E3497"/>
        </row>
        <row r="3498">
          <cell r="E3498">
            <v>22120031</v>
          </cell>
        </row>
        <row r="3499">
          <cell r="E3499"/>
        </row>
        <row r="3500">
          <cell r="E3500"/>
        </row>
        <row r="3501">
          <cell r="E3501"/>
        </row>
        <row r="3502">
          <cell r="E3502"/>
        </row>
        <row r="3503">
          <cell r="E3503"/>
        </row>
        <row r="3504">
          <cell r="E3504"/>
        </row>
        <row r="3505">
          <cell r="E3505"/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2">
          <cell r="E3522"/>
        </row>
        <row r="3523">
          <cell r="E3523"/>
        </row>
        <row r="3524">
          <cell r="E3524"/>
        </row>
        <row r="3525">
          <cell r="E3525"/>
        </row>
        <row r="3526">
          <cell r="E3526"/>
        </row>
        <row r="3527">
          <cell r="E3527"/>
        </row>
        <row r="3528">
          <cell r="E3528" t="str">
            <v>Hormat Kami,</v>
          </cell>
        </row>
        <row r="3529">
          <cell r="E3529"/>
        </row>
        <row r="3530">
          <cell r="E3530"/>
        </row>
        <row r="3531">
          <cell r="E3531"/>
        </row>
        <row r="3532">
          <cell r="E3532"/>
        </row>
        <row r="3533">
          <cell r="E3533"/>
        </row>
        <row r="3534">
          <cell r="E3534"/>
        </row>
        <row r="3536">
          <cell r="E3536">
            <v>22120032</v>
          </cell>
        </row>
        <row r="3537">
          <cell r="E3537"/>
        </row>
        <row r="3538">
          <cell r="E3538"/>
        </row>
        <row r="3539">
          <cell r="E3539"/>
        </row>
        <row r="3540">
          <cell r="E3540"/>
        </row>
        <row r="3542">
          <cell r="E3542"/>
        </row>
        <row r="3543">
          <cell r="E3543"/>
        </row>
        <row r="3544">
          <cell r="E3544"/>
        </row>
        <row r="3545">
          <cell r="E3545"/>
        </row>
        <row r="3546">
          <cell r="E3546"/>
        </row>
        <row r="3547">
          <cell r="E3547"/>
        </row>
        <row r="3548">
          <cell r="E3548"/>
        </row>
        <row r="3549">
          <cell r="E3549"/>
        </row>
        <row r="3550">
          <cell r="E3550"/>
        </row>
        <row r="3551">
          <cell r="E3551"/>
        </row>
        <row r="3552">
          <cell r="E3552"/>
        </row>
        <row r="3553">
          <cell r="E3553"/>
        </row>
        <row r="3554">
          <cell r="E3554"/>
        </row>
        <row r="3555">
          <cell r="E3555"/>
        </row>
        <row r="3556">
          <cell r="E3556"/>
        </row>
        <row r="3557">
          <cell r="E3557"/>
        </row>
        <row r="3558">
          <cell r="E3558"/>
        </row>
        <row r="3559">
          <cell r="E3559"/>
        </row>
        <row r="3560">
          <cell r="E3560"/>
        </row>
        <row r="3561">
          <cell r="E3561"/>
        </row>
        <row r="3566">
          <cell r="E3566" t="str">
            <v>Hormat Kami,</v>
          </cell>
        </row>
        <row r="3568">
          <cell r="E3568"/>
        </row>
        <row r="3569">
          <cell r="E3569"/>
        </row>
        <row r="3573">
          <cell r="E3573"/>
        </row>
        <row r="3574">
          <cell r="E3574">
            <v>22120032</v>
          </cell>
        </row>
        <row r="3575">
          <cell r="E3575"/>
        </row>
        <row r="3576">
          <cell r="E3576"/>
        </row>
        <row r="3577">
          <cell r="E3577"/>
        </row>
        <row r="3578">
          <cell r="E3578"/>
        </row>
        <row r="3579">
          <cell r="E3579"/>
        </row>
        <row r="3580">
          <cell r="E3580"/>
        </row>
        <row r="3581">
          <cell r="E3581"/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598">
          <cell r="E3598"/>
        </row>
        <row r="3599">
          <cell r="E3599"/>
        </row>
        <row r="3600">
          <cell r="E3600"/>
        </row>
        <row r="3601">
          <cell r="E3601"/>
        </row>
        <row r="3602">
          <cell r="E3602"/>
        </row>
        <row r="3603">
          <cell r="E3603"/>
        </row>
        <row r="3604">
          <cell r="E3604" t="str">
            <v>Hormat Kami,</v>
          </cell>
        </row>
        <row r="3605">
          <cell r="E3605"/>
        </row>
        <row r="3606">
          <cell r="E3606"/>
        </row>
        <row r="3607">
          <cell r="E3607"/>
        </row>
        <row r="3608">
          <cell r="E3608"/>
        </row>
        <row r="3609">
          <cell r="E3609"/>
        </row>
        <row r="3610">
          <cell r="E3610"/>
        </row>
        <row r="3611">
          <cell r="E3611"/>
        </row>
        <row r="3612">
          <cell r="E3612">
            <v>22120032</v>
          </cell>
        </row>
        <row r="3613">
          <cell r="E3613"/>
        </row>
        <row r="3614">
          <cell r="E3614"/>
        </row>
        <row r="3615">
          <cell r="E3615"/>
        </row>
        <row r="3616">
          <cell r="E3616"/>
        </row>
        <row r="3617">
          <cell r="E3617"/>
        </row>
        <row r="3618">
          <cell r="E3618"/>
        </row>
        <row r="3619">
          <cell r="E3619"/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36">
          <cell r="E3636"/>
        </row>
        <row r="3637">
          <cell r="E3637"/>
        </row>
        <row r="3638">
          <cell r="E3638"/>
        </row>
        <row r="3639">
          <cell r="E3639"/>
        </row>
        <row r="3640">
          <cell r="E3640"/>
        </row>
        <row r="3641">
          <cell r="E3641"/>
        </row>
        <row r="3642">
          <cell r="E3642" t="str">
            <v>Hormat Kami,</v>
          </cell>
        </row>
        <row r="3643">
          <cell r="E3643"/>
        </row>
        <row r="3644">
          <cell r="E3644"/>
        </row>
        <row r="3645">
          <cell r="E3645"/>
        </row>
        <row r="3646">
          <cell r="E3646"/>
        </row>
        <row r="3647">
          <cell r="E3647"/>
        </row>
        <row r="3648">
          <cell r="E3648"/>
        </row>
        <row r="3650">
          <cell r="E3650">
            <v>22120033</v>
          </cell>
        </row>
        <row r="3651">
          <cell r="E3651"/>
        </row>
        <row r="3652">
          <cell r="E3652"/>
        </row>
        <row r="3653">
          <cell r="E3653"/>
        </row>
        <row r="3654">
          <cell r="E3654"/>
        </row>
        <row r="3656">
          <cell r="E3656"/>
        </row>
        <row r="3657">
          <cell r="E3657"/>
        </row>
        <row r="3658">
          <cell r="E3658"/>
        </row>
        <row r="3659">
          <cell r="E3659"/>
        </row>
        <row r="3660">
          <cell r="E3660"/>
        </row>
        <row r="3661">
          <cell r="E3661"/>
        </row>
        <row r="3662">
          <cell r="E3662"/>
        </row>
        <row r="3663">
          <cell r="E3663"/>
        </row>
        <row r="3664">
          <cell r="E3664"/>
        </row>
        <row r="3665">
          <cell r="E3665"/>
        </row>
        <row r="3666">
          <cell r="E3666"/>
        </row>
        <row r="3667">
          <cell r="E3667"/>
        </row>
        <row r="3668">
          <cell r="E3668"/>
        </row>
        <row r="3669">
          <cell r="E3669"/>
        </row>
        <row r="3670">
          <cell r="E3670"/>
        </row>
        <row r="3671">
          <cell r="E3671"/>
        </row>
        <row r="3672">
          <cell r="E3672"/>
        </row>
        <row r="3673">
          <cell r="E3673"/>
        </row>
        <row r="3674">
          <cell r="E3674"/>
        </row>
        <row r="3675">
          <cell r="E3675"/>
        </row>
        <row r="3680">
          <cell r="E3680" t="str">
            <v>Hormat Kami,</v>
          </cell>
        </row>
        <row r="3682">
          <cell r="E3682"/>
        </row>
        <row r="3683">
          <cell r="E3683"/>
        </row>
        <row r="3687">
          <cell r="E3687"/>
        </row>
        <row r="3688">
          <cell r="E3688">
            <v>22120033</v>
          </cell>
        </row>
        <row r="3689">
          <cell r="E3689"/>
        </row>
        <row r="3690">
          <cell r="E3690"/>
        </row>
        <row r="3691">
          <cell r="E3691"/>
        </row>
        <row r="3692">
          <cell r="E3692"/>
        </row>
        <row r="3693">
          <cell r="E3693"/>
        </row>
        <row r="3694">
          <cell r="E3694"/>
        </row>
        <row r="3695">
          <cell r="E3695"/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2">
          <cell r="E3712"/>
        </row>
        <row r="3713">
          <cell r="E3713"/>
        </row>
        <row r="3714">
          <cell r="E3714"/>
        </row>
        <row r="3715">
          <cell r="E3715"/>
        </row>
        <row r="3716">
          <cell r="E3716"/>
        </row>
        <row r="3717">
          <cell r="E3717"/>
        </row>
        <row r="3718">
          <cell r="E3718" t="str">
            <v>Hormat Kami,</v>
          </cell>
        </row>
        <row r="3719">
          <cell r="E3719"/>
        </row>
        <row r="3720">
          <cell r="E3720"/>
        </row>
        <row r="3721">
          <cell r="E3721"/>
        </row>
        <row r="3722">
          <cell r="E3722"/>
        </row>
        <row r="3723">
          <cell r="E3723"/>
        </row>
        <row r="3724">
          <cell r="E3724"/>
        </row>
        <row r="3725">
          <cell r="E3725"/>
        </row>
        <row r="3726">
          <cell r="E3726">
            <v>22120033</v>
          </cell>
        </row>
        <row r="3727">
          <cell r="E3727"/>
        </row>
        <row r="3728">
          <cell r="E3728"/>
        </row>
        <row r="3729">
          <cell r="E3729"/>
        </row>
        <row r="3730">
          <cell r="E3730"/>
        </row>
        <row r="3731">
          <cell r="E3731"/>
        </row>
        <row r="3732">
          <cell r="E3732"/>
        </row>
        <row r="3733">
          <cell r="E3733"/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/>
        </row>
        <row r="3751">
          <cell r="E3751"/>
        </row>
        <row r="3752">
          <cell r="E3752"/>
        </row>
        <row r="3753">
          <cell r="E3753"/>
        </row>
        <row r="3754">
          <cell r="E3754"/>
        </row>
        <row r="3755">
          <cell r="E3755"/>
        </row>
        <row r="3756">
          <cell r="E3756" t="str">
            <v>Hormat Kami,</v>
          </cell>
        </row>
        <row r="3757">
          <cell r="E3757"/>
        </row>
        <row r="3758">
          <cell r="E3758"/>
        </row>
        <row r="3759">
          <cell r="E3759"/>
        </row>
        <row r="3760">
          <cell r="E3760"/>
        </row>
        <row r="3761">
          <cell r="E3761"/>
        </row>
        <row r="3762">
          <cell r="E3762"/>
        </row>
        <row r="3764">
          <cell r="E3764">
            <v>22120034</v>
          </cell>
        </row>
        <row r="3765">
          <cell r="E3765"/>
        </row>
        <row r="3766">
          <cell r="E3766"/>
        </row>
        <row r="3767">
          <cell r="E3767"/>
        </row>
        <row r="3768">
          <cell r="E3768"/>
        </row>
        <row r="3770">
          <cell r="E3770"/>
        </row>
        <row r="3771">
          <cell r="E3771"/>
        </row>
        <row r="3772">
          <cell r="E3772"/>
        </row>
        <row r="3773">
          <cell r="E3773"/>
        </row>
        <row r="3774">
          <cell r="E3774"/>
        </row>
        <row r="3775">
          <cell r="E3775"/>
        </row>
        <row r="3776">
          <cell r="E3776"/>
        </row>
        <row r="3777">
          <cell r="E3777"/>
        </row>
        <row r="3778">
          <cell r="E3778"/>
        </row>
        <row r="3779">
          <cell r="E3779"/>
        </row>
        <row r="3780">
          <cell r="E3780"/>
        </row>
        <row r="3781">
          <cell r="E3781"/>
        </row>
        <row r="3782">
          <cell r="E3782"/>
        </row>
        <row r="3783">
          <cell r="E3783"/>
        </row>
        <row r="3784">
          <cell r="E3784"/>
        </row>
        <row r="3785">
          <cell r="E3785"/>
        </row>
        <row r="3786">
          <cell r="E3786"/>
        </row>
        <row r="3787">
          <cell r="E3787"/>
        </row>
        <row r="3788">
          <cell r="E3788"/>
        </row>
        <row r="3789">
          <cell r="E3789"/>
        </row>
        <row r="3794">
          <cell r="E3794" t="str">
            <v>Hormat Kami,</v>
          </cell>
        </row>
        <row r="3796">
          <cell r="E3796"/>
        </row>
        <row r="3797">
          <cell r="E3797"/>
        </row>
        <row r="3801">
          <cell r="E3801"/>
        </row>
        <row r="3802">
          <cell r="E3802">
            <v>22120034</v>
          </cell>
        </row>
        <row r="3803">
          <cell r="E3803"/>
        </row>
        <row r="3804">
          <cell r="E3804"/>
        </row>
        <row r="3805">
          <cell r="E3805"/>
        </row>
        <row r="3806">
          <cell r="E3806"/>
        </row>
        <row r="3807">
          <cell r="E3807"/>
        </row>
        <row r="3808">
          <cell r="E3808"/>
        </row>
        <row r="3809">
          <cell r="E3809"/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26">
          <cell r="E3826"/>
        </row>
        <row r="3827">
          <cell r="E3827"/>
        </row>
        <row r="3828">
          <cell r="E3828"/>
        </row>
        <row r="3829">
          <cell r="E3829"/>
        </row>
        <row r="3830">
          <cell r="E3830"/>
        </row>
        <row r="3831">
          <cell r="E3831"/>
        </row>
        <row r="3832">
          <cell r="E3832" t="str">
            <v>Hormat Kami,</v>
          </cell>
        </row>
        <row r="3833">
          <cell r="E3833"/>
        </row>
        <row r="3834">
          <cell r="E3834"/>
        </row>
        <row r="3835">
          <cell r="E3835"/>
        </row>
        <row r="3836">
          <cell r="E3836"/>
        </row>
        <row r="3837">
          <cell r="E3837"/>
        </row>
        <row r="3838">
          <cell r="E3838"/>
        </row>
        <row r="3839">
          <cell r="E3839"/>
        </row>
        <row r="3840">
          <cell r="E3840">
            <v>22120034</v>
          </cell>
        </row>
        <row r="3841">
          <cell r="E3841"/>
        </row>
        <row r="3842">
          <cell r="E3842"/>
        </row>
        <row r="3843">
          <cell r="E3843"/>
        </row>
        <row r="3844">
          <cell r="E3844"/>
        </row>
        <row r="3845">
          <cell r="E3845"/>
        </row>
        <row r="3846">
          <cell r="E3846"/>
        </row>
        <row r="3847">
          <cell r="E3847"/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/>
        </row>
        <row r="3865">
          <cell r="E3865"/>
        </row>
        <row r="3866">
          <cell r="E3866"/>
        </row>
        <row r="3867">
          <cell r="E3867"/>
        </row>
        <row r="3868">
          <cell r="E3868"/>
        </row>
        <row r="3869">
          <cell r="E3869"/>
        </row>
        <row r="3870">
          <cell r="E3870" t="str">
            <v>Hormat Kami,</v>
          </cell>
        </row>
        <row r="3871">
          <cell r="E3871"/>
        </row>
        <row r="3872">
          <cell r="E3872"/>
        </row>
        <row r="3873">
          <cell r="E3873"/>
        </row>
        <row r="3874">
          <cell r="E3874"/>
        </row>
        <row r="3875">
          <cell r="E3875"/>
        </row>
        <row r="3876">
          <cell r="E3876"/>
        </row>
        <row r="3878">
          <cell r="E3878">
            <v>22120035</v>
          </cell>
        </row>
        <row r="3879">
          <cell r="E3879"/>
        </row>
        <row r="3880">
          <cell r="E3880"/>
        </row>
        <row r="3881">
          <cell r="E3881"/>
        </row>
        <row r="3882">
          <cell r="E3882"/>
        </row>
        <row r="3884">
          <cell r="E3884"/>
        </row>
        <row r="3885">
          <cell r="E3885"/>
        </row>
        <row r="3886">
          <cell r="E3886"/>
        </row>
        <row r="3887">
          <cell r="E3887"/>
        </row>
        <row r="3888">
          <cell r="E3888"/>
        </row>
        <row r="3889">
          <cell r="E3889"/>
        </row>
        <row r="3890">
          <cell r="E3890"/>
        </row>
        <row r="3891">
          <cell r="E3891"/>
        </row>
        <row r="3892">
          <cell r="E3892"/>
        </row>
        <row r="3893">
          <cell r="E3893"/>
        </row>
        <row r="3894">
          <cell r="E3894"/>
        </row>
        <row r="3895">
          <cell r="E3895"/>
        </row>
        <row r="3896">
          <cell r="E3896"/>
        </row>
        <row r="3897">
          <cell r="E3897"/>
        </row>
        <row r="3898">
          <cell r="E3898"/>
        </row>
        <row r="3899">
          <cell r="E3899"/>
        </row>
        <row r="3900">
          <cell r="E3900"/>
        </row>
        <row r="3901">
          <cell r="E3901"/>
        </row>
        <row r="3902">
          <cell r="E3902"/>
        </row>
        <row r="3903">
          <cell r="E3903"/>
        </row>
        <row r="3908">
          <cell r="E3908" t="str">
            <v>Hormat Kami,</v>
          </cell>
        </row>
        <row r="3910">
          <cell r="E3910"/>
        </row>
        <row r="3911">
          <cell r="E3911"/>
        </row>
        <row r="3915">
          <cell r="E3915"/>
        </row>
        <row r="3916">
          <cell r="E3916">
            <v>22120035</v>
          </cell>
        </row>
        <row r="3917">
          <cell r="E3917"/>
        </row>
        <row r="3918">
          <cell r="E3918"/>
        </row>
        <row r="3919">
          <cell r="E3919"/>
        </row>
        <row r="3920">
          <cell r="E3920"/>
        </row>
        <row r="3921">
          <cell r="E3921"/>
        </row>
        <row r="3922">
          <cell r="E3922"/>
        </row>
        <row r="3923">
          <cell r="E3923"/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/>
        </row>
        <row r="3941">
          <cell r="E3941"/>
        </row>
        <row r="3942">
          <cell r="E3942"/>
        </row>
        <row r="3943">
          <cell r="E3943"/>
        </row>
        <row r="3944">
          <cell r="E3944"/>
        </row>
        <row r="3945">
          <cell r="E3945"/>
        </row>
        <row r="3946">
          <cell r="E3946" t="str">
            <v>Hormat Kami,</v>
          </cell>
        </row>
        <row r="3947">
          <cell r="E3947"/>
        </row>
        <row r="3948">
          <cell r="E3948"/>
        </row>
        <row r="3949">
          <cell r="E3949"/>
        </row>
        <row r="3950">
          <cell r="E3950"/>
        </row>
        <row r="3951">
          <cell r="E3951"/>
        </row>
        <row r="3952">
          <cell r="E3952"/>
        </row>
        <row r="3953">
          <cell r="E3953"/>
        </row>
        <row r="3954">
          <cell r="E3954">
            <v>22120035</v>
          </cell>
        </row>
        <row r="3955">
          <cell r="E3955"/>
        </row>
        <row r="3956">
          <cell r="E3956"/>
        </row>
        <row r="3957">
          <cell r="E3957"/>
        </row>
        <row r="3958">
          <cell r="E3958"/>
        </row>
        <row r="3959">
          <cell r="E3959"/>
        </row>
        <row r="3960">
          <cell r="E3960"/>
        </row>
        <row r="3961">
          <cell r="E3961"/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78">
          <cell r="E3978"/>
        </row>
        <row r="3979">
          <cell r="E3979"/>
        </row>
        <row r="3980">
          <cell r="E3980"/>
        </row>
        <row r="3981">
          <cell r="E3981"/>
        </row>
        <row r="3982">
          <cell r="E3982"/>
        </row>
        <row r="3983">
          <cell r="E3983"/>
        </row>
        <row r="3984">
          <cell r="E3984" t="str">
            <v>Hormat Kami,</v>
          </cell>
        </row>
        <row r="3985">
          <cell r="E3985"/>
        </row>
        <row r="3986">
          <cell r="E3986"/>
        </row>
        <row r="3987">
          <cell r="E3987"/>
        </row>
        <row r="3988">
          <cell r="E3988"/>
        </row>
        <row r="3989">
          <cell r="E3989"/>
        </row>
        <row r="3990">
          <cell r="E3990"/>
        </row>
        <row r="3992">
          <cell r="E3992">
            <v>22120036</v>
          </cell>
        </row>
        <row r="3993">
          <cell r="E3993"/>
        </row>
        <row r="3994">
          <cell r="E3994"/>
        </row>
        <row r="3995">
          <cell r="E3995"/>
        </row>
        <row r="3996">
          <cell r="E3996"/>
        </row>
        <row r="3998">
          <cell r="E3998"/>
        </row>
        <row r="3999">
          <cell r="E3999"/>
        </row>
        <row r="4000">
          <cell r="E4000"/>
        </row>
        <row r="4001">
          <cell r="E4001"/>
        </row>
        <row r="4002">
          <cell r="E4002"/>
        </row>
        <row r="4003">
          <cell r="E4003"/>
        </row>
        <row r="4004">
          <cell r="E4004"/>
        </row>
        <row r="4005">
          <cell r="E4005"/>
        </row>
        <row r="4006">
          <cell r="E4006"/>
        </row>
        <row r="4007">
          <cell r="E4007"/>
        </row>
        <row r="4008">
          <cell r="E4008"/>
        </row>
        <row r="4009">
          <cell r="E4009"/>
        </row>
        <row r="4010">
          <cell r="E4010"/>
        </row>
        <row r="4011">
          <cell r="E4011"/>
        </row>
        <row r="4012">
          <cell r="E4012"/>
        </row>
        <row r="4013">
          <cell r="E4013"/>
        </row>
        <row r="4014">
          <cell r="E4014"/>
        </row>
        <row r="4015">
          <cell r="E4015"/>
        </row>
        <row r="4016">
          <cell r="E4016"/>
        </row>
        <row r="4017">
          <cell r="E4017"/>
        </row>
        <row r="4022">
          <cell r="E4022" t="str">
            <v>Hormat Kami,</v>
          </cell>
        </row>
        <row r="4024">
          <cell r="E4024"/>
        </row>
        <row r="4025">
          <cell r="E4025"/>
        </row>
        <row r="4029">
          <cell r="E4029"/>
        </row>
        <row r="4030">
          <cell r="E4030">
            <v>22120036</v>
          </cell>
        </row>
        <row r="4031">
          <cell r="E4031"/>
        </row>
        <row r="4032">
          <cell r="E4032"/>
        </row>
        <row r="4033">
          <cell r="E4033"/>
        </row>
        <row r="4034">
          <cell r="E4034"/>
        </row>
        <row r="4035">
          <cell r="E4035"/>
        </row>
        <row r="4036">
          <cell r="E4036"/>
        </row>
        <row r="4037">
          <cell r="E4037"/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54">
          <cell r="E4054"/>
        </row>
        <row r="4055">
          <cell r="E4055"/>
        </row>
        <row r="4056">
          <cell r="E4056"/>
        </row>
        <row r="4057">
          <cell r="E4057"/>
        </row>
        <row r="4058">
          <cell r="E4058"/>
        </row>
        <row r="4059">
          <cell r="E4059"/>
        </row>
        <row r="4060">
          <cell r="E4060" t="str">
            <v>Hormat Kami,</v>
          </cell>
        </row>
        <row r="4061">
          <cell r="E4061"/>
        </row>
        <row r="4062">
          <cell r="E4062"/>
        </row>
        <row r="4063">
          <cell r="E4063"/>
        </row>
        <row r="4064">
          <cell r="E4064"/>
        </row>
        <row r="4065">
          <cell r="E4065"/>
        </row>
        <row r="4066">
          <cell r="E4066"/>
        </row>
        <row r="4067">
          <cell r="E4067"/>
        </row>
        <row r="4068">
          <cell r="E4068">
            <v>22120036</v>
          </cell>
        </row>
        <row r="4069">
          <cell r="E4069"/>
        </row>
        <row r="4070">
          <cell r="E4070"/>
        </row>
        <row r="4071">
          <cell r="E4071"/>
        </row>
        <row r="4072">
          <cell r="E4072"/>
        </row>
        <row r="4073">
          <cell r="E4073"/>
        </row>
        <row r="4074">
          <cell r="E4074"/>
        </row>
        <row r="4075">
          <cell r="E4075"/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2">
          <cell r="E4092"/>
        </row>
        <row r="4093">
          <cell r="E4093"/>
        </row>
        <row r="4094">
          <cell r="E4094"/>
        </row>
        <row r="4095">
          <cell r="E4095"/>
        </row>
        <row r="4096">
          <cell r="E4096"/>
        </row>
        <row r="4097">
          <cell r="E4097"/>
        </row>
        <row r="4098">
          <cell r="E4098" t="str">
            <v>Hormat Kami,</v>
          </cell>
        </row>
        <row r="4099">
          <cell r="E4099"/>
        </row>
        <row r="4100">
          <cell r="E4100"/>
        </row>
        <row r="4101">
          <cell r="E4101"/>
        </row>
        <row r="4102">
          <cell r="E4102"/>
        </row>
        <row r="4103">
          <cell r="E4103"/>
        </row>
        <row r="4104">
          <cell r="E4104"/>
        </row>
        <row r="4106">
          <cell r="E4106">
            <v>22120037</v>
          </cell>
        </row>
        <row r="4107">
          <cell r="E4107"/>
        </row>
        <row r="4108">
          <cell r="E4108"/>
        </row>
        <row r="4109">
          <cell r="E4109"/>
        </row>
        <row r="4110">
          <cell r="E4110"/>
        </row>
        <row r="4112">
          <cell r="E4112"/>
        </row>
        <row r="4113">
          <cell r="E4113"/>
        </row>
        <row r="4114">
          <cell r="E4114"/>
        </row>
        <row r="4115">
          <cell r="E4115"/>
        </row>
        <row r="4116">
          <cell r="E4116"/>
        </row>
        <row r="4117">
          <cell r="E4117"/>
        </row>
        <row r="4118">
          <cell r="E4118"/>
        </row>
        <row r="4119">
          <cell r="E4119"/>
        </row>
        <row r="4120">
          <cell r="E4120"/>
        </row>
        <row r="4121">
          <cell r="E4121"/>
        </row>
        <row r="4122">
          <cell r="E4122"/>
        </row>
        <row r="4123">
          <cell r="E4123"/>
        </row>
        <row r="4124">
          <cell r="E4124"/>
        </row>
        <row r="4125">
          <cell r="E4125"/>
        </row>
        <row r="4126">
          <cell r="E4126"/>
        </row>
        <row r="4127">
          <cell r="E4127"/>
        </row>
        <row r="4128">
          <cell r="E4128"/>
        </row>
        <row r="4129">
          <cell r="E4129"/>
        </row>
        <row r="4130">
          <cell r="E4130"/>
        </row>
        <row r="4131">
          <cell r="E4131"/>
        </row>
        <row r="4136">
          <cell r="E4136" t="str">
            <v>Hormat Kami,</v>
          </cell>
        </row>
        <row r="4138">
          <cell r="E4138"/>
        </row>
        <row r="4139">
          <cell r="E4139"/>
        </row>
        <row r="4143">
          <cell r="E4143"/>
        </row>
        <row r="4144">
          <cell r="E4144">
            <v>22120037</v>
          </cell>
        </row>
        <row r="4145">
          <cell r="E4145"/>
        </row>
        <row r="4146">
          <cell r="E4146"/>
        </row>
        <row r="4147">
          <cell r="E4147"/>
        </row>
        <row r="4148">
          <cell r="E4148"/>
        </row>
        <row r="4149">
          <cell r="E4149"/>
        </row>
        <row r="4150">
          <cell r="E4150"/>
        </row>
        <row r="4151">
          <cell r="E4151"/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68">
          <cell r="E4168"/>
        </row>
        <row r="4169">
          <cell r="E4169"/>
        </row>
        <row r="4170">
          <cell r="E4170"/>
        </row>
        <row r="4171">
          <cell r="E4171"/>
        </row>
        <row r="4172">
          <cell r="E4172"/>
        </row>
        <row r="4173">
          <cell r="E4173"/>
        </row>
        <row r="4174">
          <cell r="E4174" t="str">
            <v>Hormat Kami,</v>
          </cell>
        </row>
        <row r="4175">
          <cell r="E4175"/>
        </row>
        <row r="4176">
          <cell r="E4176"/>
        </row>
        <row r="4177">
          <cell r="E4177"/>
        </row>
        <row r="4178">
          <cell r="E4178"/>
        </row>
        <row r="4179">
          <cell r="E4179"/>
        </row>
        <row r="4180">
          <cell r="E4180"/>
        </row>
        <row r="4181">
          <cell r="E4181"/>
        </row>
        <row r="4182">
          <cell r="E4182">
            <v>22120037</v>
          </cell>
        </row>
        <row r="4183">
          <cell r="E4183"/>
        </row>
        <row r="4184">
          <cell r="E4184"/>
        </row>
        <row r="4185">
          <cell r="E4185"/>
        </row>
        <row r="4186">
          <cell r="E4186"/>
        </row>
        <row r="4187">
          <cell r="E4187"/>
        </row>
        <row r="4188">
          <cell r="E4188"/>
        </row>
        <row r="4189">
          <cell r="E4189"/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/>
        </row>
        <row r="4207">
          <cell r="E4207"/>
        </row>
        <row r="4208">
          <cell r="E4208"/>
        </row>
        <row r="4209">
          <cell r="E4209"/>
        </row>
        <row r="4210">
          <cell r="E4210"/>
        </row>
        <row r="4211">
          <cell r="E4211"/>
        </row>
        <row r="4212">
          <cell r="E4212" t="str">
            <v>Hormat Kami,</v>
          </cell>
        </row>
        <row r="4213">
          <cell r="E4213"/>
        </row>
        <row r="4214">
          <cell r="E4214"/>
        </row>
        <row r="4215">
          <cell r="E4215"/>
        </row>
        <row r="4216">
          <cell r="E4216"/>
        </row>
        <row r="4217">
          <cell r="E4217"/>
        </row>
        <row r="4218">
          <cell r="E4218"/>
        </row>
        <row r="4220">
          <cell r="E4220">
            <v>22120038</v>
          </cell>
        </row>
        <row r="4221">
          <cell r="E4221"/>
        </row>
        <row r="4222">
          <cell r="E4222"/>
        </row>
        <row r="4223">
          <cell r="E4223"/>
        </row>
        <row r="4224">
          <cell r="E4224"/>
        </row>
        <row r="4226">
          <cell r="E4226"/>
        </row>
        <row r="4227">
          <cell r="E4227"/>
        </row>
        <row r="4228">
          <cell r="E4228"/>
        </row>
        <row r="4229">
          <cell r="E4229"/>
        </row>
        <row r="4230">
          <cell r="E4230"/>
        </row>
        <row r="4231">
          <cell r="E4231"/>
        </row>
        <row r="4232">
          <cell r="E4232"/>
        </row>
        <row r="4233">
          <cell r="E4233"/>
        </row>
        <row r="4234">
          <cell r="E4234"/>
        </row>
        <row r="4235">
          <cell r="E4235"/>
        </row>
        <row r="4236">
          <cell r="E4236"/>
        </row>
        <row r="4237">
          <cell r="E4237"/>
        </row>
        <row r="4238">
          <cell r="E4238"/>
        </row>
        <row r="4239">
          <cell r="E4239"/>
        </row>
        <row r="4240">
          <cell r="E4240"/>
        </row>
        <row r="4241">
          <cell r="E4241"/>
        </row>
        <row r="4242">
          <cell r="E4242"/>
        </row>
        <row r="4243">
          <cell r="E4243"/>
        </row>
        <row r="4244">
          <cell r="E4244"/>
        </row>
        <row r="4245">
          <cell r="E4245"/>
        </row>
        <row r="4250">
          <cell r="E4250" t="str">
            <v>Hormat Kami,</v>
          </cell>
        </row>
        <row r="4252">
          <cell r="E4252"/>
        </row>
        <row r="4253">
          <cell r="E4253"/>
        </row>
        <row r="4257">
          <cell r="E4257"/>
        </row>
        <row r="4258">
          <cell r="E4258">
            <v>22120038</v>
          </cell>
        </row>
        <row r="4259">
          <cell r="E4259"/>
        </row>
        <row r="4260">
          <cell r="E4260"/>
        </row>
        <row r="4261">
          <cell r="E4261"/>
        </row>
        <row r="4262">
          <cell r="E4262"/>
        </row>
        <row r="4263">
          <cell r="E4263"/>
        </row>
        <row r="4264">
          <cell r="E4264"/>
        </row>
        <row r="4265">
          <cell r="E4265"/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2">
          <cell r="E4282"/>
        </row>
        <row r="4283">
          <cell r="E4283"/>
        </row>
        <row r="4284">
          <cell r="E4284"/>
        </row>
        <row r="4285">
          <cell r="E4285"/>
        </row>
        <row r="4286">
          <cell r="E4286"/>
        </row>
        <row r="4287">
          <cell r="E4287"/>
        </row>
        <row r="4288">
          <cell r="E4288" t="str">
            <v>Hormat Kami,</v>
          </cell>
        </row>
        <row r="4289">
          <cell r="E4289"/>
        </row>
        <row r="4290">
          <cell r="E4290"/>
        </row>
        <row r="4291">
          <cell r="E4291"/>
        </row>
        <row r="4292">
          <cell r="E4292"/>
        </row>
        <row r="4293">
          <cell r="E4293"/>
        </row>
        <row r="4294">
          <cell r="E4294"/>
        </row>
        <row r="4295">
          <cell r="E4295"/>
        </row>
        <row r="4296">
          <cell r="E4296">
            <v>22120038</v>
          </cell>
        </row>
        <row r="4297">
          <cell r="E4297"/>
        </row>
        <row r="4298">
          <cell r="E4298"/>
        </row>
        <row r="4299">
          <cell r="E4299"/>
        </row>
        <row r="4300">
          <cell r="E4300"/>
        </row>
        <row r="4301">
          <cell r="E4301"/>
        </row>
        <row r="4302">
          <cell r="E4302"/>
        </row>
        <row r="4303">
          <cell r="E4303"/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/>
        </row>
        <row r="4321">
          <cell r="E4321"/>
        </row>
        <row r="4322">
          <cell r="E4322"/>
        </row>
        <row r="4323">
          <cell r="E4323"/>
        </row>
        <row r="4324">
          <cell r="E4324"/>
        </row>
        <row r="4325">
          <cell r="E4325"/>
        </row>
        <row r="4326">
          <cell r="E4326" t="str">
            <v>Hormat Kami,</v>
          </cell>
        </row>
        <row r="4327">
          <cell r="E4327"/>
        </row>
        <row r="4328">
          <cell r="E4328"/>
        </row>
        <row r="4329">
          <cell r="E4329"/>
        </row>
        <row r="4330">
          <cell r="E4330"/>
        </row>
        <row r="4331">
          <cell r="E4331"/>
        </row>
        <row r="4332">
          <cell r="E4332"/>
        </row>
        <row r="4334">
          <cell r="E4334">
            <v>22120039</v>
          </cell>
        </row>
        <row r="4335">
          <cell r="E4335"/>
        </row>
        <row r="4336">
          <cell r="E4336"/>
        </row>
        <row r="4337">
          <cell r="E4337"/>
        </row>
        <row r="4338">
          <cell r="E4338"/>
        </row>
        <row r="4340">
          <cell r="E4340"/>
        </row>
        <row r="4341">
          <cell r="E4341"/>
        </row>
        <row r="4342">
          <cell r="E4342"/>
        </row>
        <row r="4343">
          <cell r="E4343"/>
        </row>
        <row r="4344">
          <cell r="E4344"/>
        </row>
        <row r="4345">
          <cell r="E4345"/>
        </row>
        <row r="4346">
          <cell r="E4346"/>
        </row>
        <row r="4347">
          <cell r="E4347"/>
        </row>
        <row r="4348">
          <cell r="E4348"/>
        </row>
        <row r="4349">
          <cell r="E4349"/>
        </row>
        <row r="4350">
          <cell r="E4350"/>
        </row>
        <row r="4351">
          <cell r="E4351"/>
        </row>
        <row r="4352">
          <cell r="E4352"/>
        </row>
        <row r="4353">
          <cell r="E4353"/>
        </row>
        <row r="4354">
          <cell r="E4354"/>
        </row>
        <row r="4355">
          <cell r="E4355"/>
        </row>
        <row r="4356">
          <cell r="E4356"/>
        </row>
        <row r="4357">
          <cell r="E4357"/>
        </row>
        <row r="4358">
          <cell r="E4358"/>
        </row>
        <row r="4359">
          <cell r="E4359"/>
        </row>
        <row r="4364">
          <cell r="E4364" t="str">
            <v>Hormat Kami,</v>
          </cell>
        </row>
        <row r="4366">
          <cell r="E4366"/>
        </row>
        <row r="4367">
          <cell r="E4367"/>
        </row>
        <row r="4371">
          <cell r="E4371"/>
        </row>
        <row r="4372">
          <cell r="E4372">
            <v>22120039</v>
          </cell>
        </row>
        <row r="4373">
          <cell r="E4373"/>
        </row>
        <row r="4374">
          <cell r="E4374"/>
        </row>
        <row r="4375">
          <cell r="E4375"/>
        </row>
        <row r="4376">
          <cell r="E4376"/>
        </row>
        <row r="4377">
          <cell r="E4377"/>
        </row>
        <row r="4378">
          <cell r="E4378"/>
        </row>
        <row r="4379">
          <cell r="E4379"/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/>
        </row>
        <row r="4397">
          <cell r="E4397"/>
        </row>
        <row r="4398">
          <cell r="E4398"/>
        </row>
        <row r="4399">
          <cell r="E4399"/>
        </row>
        <row r="4400">
          <cell r="E4400"/>
        </row>
        <row r="4401">
          <cell r="E4401"/>
        </row>
        <row r="4402">
          <cell r="E4402" t="str">
            <v>Hormat Kami,</v>
          </cell>
        </row>
        <row r="4403">
          <cell r="E4403"/>
        </row>
        <row r="4404">
          <cell r="E4404"/>
        </row>
        <row r="4405">
          <cell r="E4405"/>
        </row>
        <row r="4406">
          <cell r="E4406"/>
        </row>
        <row r="4407">
          <cell r="E4407"/>
        </row>
        <row r="4408">
          <cell r="E4408"/>
        </row>
        <row r="4409">
          <cell r="E4409"/>
        </row>
        <row r="4410">
          <cell r="E4410">
            <v>22120039</v>
          </cell>
        </row>
        <row r="4411">
          <cell r="E4411"/>
        </row>
        <row r="4412">
          <cell r="E4412"/>
        </row>
        <row r="4413">
          <cell r="E4413"/>
        </row>
        <row r="4414">
          <cell r="E4414"/>
        </row>
        <row r="4415">
          <cell r="E4415"/>
        </row>
        <row r="4416">
          <cell r="E4416"/>
        </row>
        <row r="4417">
          <cell r="E4417"/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34">
          <cell r="E4434"/>
        </row>
        <row r="4435">
          <cell r="E4435"/>
        </row>
        <row r="4436">
          <cell r="E4436"/>
        </row>
        <row r="4437">
          <cell r="E4437"/>
        </row>
        <row r="4438">
          <cell r="E4438"/>
        </row>
        <row r="4439">
          <cell r="E4439"/>
        </row>
        <row r="4440">
          <cell r="E4440" t="str">
            <v>Hormat Kami,</v>
          </cell>
        </row>
        <row r="4441">
          <cell r="E4441"/>
        </row>
        <row r="4442">
          <cell r="E4442"/>
        </row>
        <row r="4443">
          <cell r="E4443"/>
        </row>
        <row r="4444">
          <cell r="E4444"/>
        </row>
        <row r="4445">
          <cell r="E4445"/>
        </row>
        <row r="4446">
          <cell r="E4446"/>
        </row>
        <row r="4448">
          <cell r="E4448">
            <v>22120040</v>
          </cell>
        </row>
        <row r="4449">
          <cell r="E4449"/>
        </row>
        <row r="4450">
          <cell r="E4450"/>
        </row>
        <row r="4451">
          <cell r="E4451"/>
        </row>
        <row r="4452">
          <cell r="E4452"/>
        </row>
        <row r="4454">
          <cell r="E4454"/>
        </row>
        <row r="4455">
          <cell r="E4455"/>
        </row>
        <row r="4456">
          <cell r="E4456"/>
        </row>
        <row r="4457">
          <cell r="E4457"/>
        </row>
        <row r="4458">
          <cell r="E4458"/>
        </row>
        <row r="4459">
          <cell r="E4459"/>
        </row>
        <row r="4460">
          <cell r="E4460"/>
        </row>
        <row r="4461">
          <cell r="E4461"/>
        </row>
        <row r="4462">
          <cell r="E4462"/>
        </row>
        <row r="4463">
          <cell r="E4463"/>
        </row>
        <row r="4464">
          <cell r="E4464"/>
        </row>
        <row r="4465">
          <cell r="E4465"/>
        </row>
        <row r="4466">
          <cell r="E4466"/>
        </row>
        <row r="4467">
          <cell r="E4467"/>
        </row>
        <row r="4468">
          <cell r="E4468"/>
        </row>
        <row r="4469">
          <cell r="E4469"/>
        </row>
        <row r="4470">
          <cell r="E4470"/>
        </row>
        <row r="4471">
          <cell r="E4471"/>
        </row>
        <row r="4472">
          <cell r="E4472"/>
        </row>
        <row r="4473">
          <cell r="E4473"/>
        </row>
        <row r="4478">
          <cell r="E4478" t="str">
            <v>Hormat Kami,</v>
          </cell>
        </row>
        <row r="4480">
          <cell r="E4480"/>
        </row>
        <row r="4481">
          <cell r="E4481"/>
        </row>
        <row r="4485">
          <cell r="E4485"/>
        </row>
        <row r="4486">
          <cell r="E4486">
            <v>22120040</v>
          </cell>
        </row>
        <row r="4487">
          <cell r="E4487"/>
        </row>
        <row r="4488">
          <cell r="E4488"/>
        </row>
        <row r="4489">
          <cell r="E4489"/>
        </row>
        <row r="4490">
          <cell r="E4490"/>
        </row>
        <row r="4491">
          <cell r="E4491"/>
        </row>
        <row r="4492">
          <cell r="E4492"/>
        </row>
        <row r="4493">
          <cell r="E4493"/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0">
          <cell r="E4510"/>
        </row>
        <row r="4511">
          <cell r="E4511"/>
        </row>
        <row r="4512">
          <cell r="E4512"/>
        </row>
        <row r="4513">
          <cell r="E4513"/>
        </row>
        <row r="4514">
          <cell r="E4514"/>
        </row>
        <row r="4515">
          <cell r="E4515"/>
        </row>
        <row r="4516">
          <cell r="E4516" t="str">
            <v>Hormat Kami,</v>
          </cell>
        </row>
        <row r="4517">
          <cell r="E4517"/>
        </row>
        <row r="4518">
          <cell r="E4518"/>
        </row>
        <row r="4519">
          <cell r="E4519"/>
        </row>
        <row r="4520">
          <cell r="E4520"/>
        </row>
        <row r="4521">
          <cell r="E4521"/>
        </row>
        <row r="4522">
          <cell r="E4522"/>
        </row>
        <row r="4523">
          <cell r="E4523"/>
        </row>
        <row r="4524">
          <cell r="E4524">
            <v>22120040</v>
          </cell>
        </row>
        <row r="4525">
          <cell r="E4525"/>
        </row>
        <row r="4526">
          <cell r="E4526"/>
        </row>
        <row r="4527">
          <cell r="E4527"/>
        </row>
        <row r="4528">
          <cell r="E4528"/>
        </row>
        <row r="4529">
          <cell r="E4529"/>
        </row>
        <row r="4530">
          <cell r="E4530"/>
        </row>
        <row r="4531">
          <cell r="E4531"/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48">
          <cell r="E4548"/>
        </row>
        <row r="4549">
          <cell r="E4549"/>
        </row>
        <row r="4550">
          <cell r="E4550"/>
        </row>
        <row r="4551">
          <cell r="E4551"/>
        </row>
        <row r="4552">
          <cell r="E4552"/>
        </row>
        <row r="4553">
          <cell r="E4553"/>
        </row>
        <row r="4554">
          <cell r="E4554" t="str">
            <v>Hormat Kami,</v>
          </cell>
        </row>
        <row r="4555">
          <cell r="E4555"/>
        </row>
        <row r="4556">
          <cell r="E4556"/>
        </row>
        <row r="4557">
          <cell r="E4557"/>
        </row>
        <row r="4558">
          <cell r="E4558"/>
        </row>
        <row r="4559">
          <cell r="E4559"/>
        </row>
        <row r="4560">
          <cell r="E4560"/>
        </row>
        <row r="4562">
          <cell r="E4562">
            <v>22120041</v>
          </cell>
        </row>
        <row r="4563">
          <cell r="E4563"/>
        </row>
        <row r="4564">
          <cell r="E4564"/>
        </row>
        <row r="4565">
          <cell r="E4565"/>
        </row>
        <row r="4566">
          <cell r="E4566"/>
        </row>
        <row r="4568">
          <cell r="E4568"/>
        </row>
        <row r="4569">
          <cell r="E4569"/>
        </row>
        <row r="4570">
          <cell r="E4570"/>
        </row>
        <row r="4571">
          <cell r="E4571"/>
        </row>
        <row r="4572">
          <cell r="E4572"/>
        </row>
        <row r="4573">
          <cell r="E4573"/>
        </row>
        <row r="4574">
          <cell r="E4574"/>
        </row>
        <row r="4575">
          <cell r="E4575"/>
        </row>
        <row r="4576">
          <cell r="E4576"/>
        </row>
        <row r="4577">
          <cell r="E4577"/>
        </row>
        <row r="4578">
          <cell r="E4578"/>
        </row>
        <row r="4579">
          <cell r="E4579"/>
        </row>
        <row r="4580">
          <cell r="E4580"/>
        </row>
        <row r="4581">
          <cell r="E4581"/>
        </row>
        <row r="4582">
          <cell r="E4582"/>
        </row>
        <row r="4583">
          <cell r="E4583"/>
        </row>
        <row r="4584">
          <cell r="E4584"/>
        </row>
        <row r="4585">
          <cell r="E4585"/>
        </row>
        <row r="4586">
          <cell r="E4586"/>
        </row>
        <row r="4587">
          <cell r="E4587"/>
        </row>
        <row r="4592">
          <cell r="E4592" t="str">
            <v>Hormat Kami,</v>
          </cell>
        </row>
        <row r="4594">
          <cell r="E4594"/>
        </row>
        <row r="4595">
          <cell r="E4595"/>
        </row>
        <row r="4599">
          <cell r="E4599"/>
        </row>
        <row r="4600">
          <cell r="E4600">
            <v>22120041</v>
          </cell>
        </row>
        <row r="4601">
          <cell r="E4601"/>
        </row>
        <row r="4602">
          <cell r="E4602"/>
        </row>
        <row r="4603">
          <cell r="E4603"/>
        </row>
        <row r="4604">
          <cell r="E4604"/>
        </row>
        <row r="4605">
          <cell r="E4605"/>
        </row>
        <row r="4606">
          <cell r="E4606"/>
        </row>
        <row r="4607">
          <cell r="E4607"/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24">
          <cell r="E4624"/>
        </row>
        <row r="4625">
          <cell r="E4625"/>
        </row>
        <row r="4626">
          <cell r="E4626"/>
        </row>
        <row r="4627">
          <cell r="E4627"/>
        </row>
        <row r="4628">
          <cell r="E4628"/>
        </row>
        <row r="4629">
          <cell r="E4629"/>
        </row>
        <row r="4630">
          <cell r="E4630" t="str">
            <v>Hormat Kami,</v>
          </cell>
        </row>
        <row r="4631">
          <cell r="E4631"/>
        </row>
        <row r="4632">
          <cell r="E4632"/>
        </row>
        <row r="4633">
          <cell r="E4633"/>
        </row>
        <row r="4634">
          <cell r="E4634"/>
        </row>
        <row r="4635">
          <cell r="E4635"/>
        </row>
        <row r="4636">
          <cell r="E4636"/>
        </row>
        <row r="4637">
          <cell r="E4637"/>
        </row>
        <row r="4638">
          <cell r="E4638">
            <v>22120041</v>
          </cell>
        </row>
        <row r="4639">
          <cell r="E4639"/>
        </row>
        <row r="4640">
          <cell r="E4640"/>
        </row>
        <row r="4641">
          <cell r="E4641"/>
        </row>
        <row r="4642">
          <cell r="E4642"/>
        </row>
        <row r="4643">
          <cell r="E4643"/>
        </row>
        <row r="4644">
          <cell r="E4644"/>
        </row>
        <row r="4645">
          <cell r="E4645"/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/>
        </row>
        <row r="4663">
          <cell r="E4663"/>
        </row>
        <row r="4664">
          <cell r="E4664"/>
        </row>
        <row r="4665">
          <cell r="E4665"/>
        </row>
        <row r="4666">
          <cell r="E4666"/>
        </row>
        <row r="4667">
          <cell r="E4667"/>
        </row>
        <row r="4668">
          <cell r="E4668" t="str">
            <v>Hormat Kami,</v>
          </cell>
        </row>
        <row r="4669">
          <cell r="E4669"/>
        </row>
        <row r="4670">
          <cell r="E4670"/>
        </row>
        <row r="4671">
          <cell r="E4671"/>
        </row>
        <row r="4672">
          <cell r="E4672"/>
        </row>
        <row r="4673">
          <cell r="E4673"/>
        </row>
        <row r="4674">
          <cell r="E4674"/>
        </row>
        <row r="4676">
          <cell r="E4676">
            <v>22120042</v>
          </cell>
        </row>
        <row r="4677">
          <cell r="E4677"/>
        </row>
        <row r="4678">
          <cell r="E4678"/>
        </row>
        <row r="4679">
          <cell r="E4679"/>
        </row>
        <row r="4680">
          <cell r="E4680"/>
        </row>
        <row r="4682">
          <cell r="E4682"/>
        </row>
        <row r="4683">
          <cell r="E4683"/>
        </row>
        <row r="4684">
          <cell r="E4684"/>
        </row>
        <row r="4685">
          <cell r="E4685"/>
        </row>
        <row r="4686">
          <cell r="E4686"/>
        </row>
        <row r="4687">
          <cell r="E4687"/>
        </row>
        <row r="4688">
          <cell r="E4688"/>
        </row>
        <row r="4689">
          <cell r="E4689"/>
        </row>
        <row r="4690">
          <cell r="E4690"/>
        </row>
        <row r="4691">
          <cell r="E4691"/>
        </row>
        <row r="4692">
          <cell r="E4692"/>
        </row>
        <row r="4693">
          <cell r="E4693"/>
        </row>
        <row r="4694">
          <cell r="E4694"/>
        </row>
        <row r="4695">
          <cell r="E4695"/>
        </row>
        <row r="4696">
          <cell r="E4696"/>
        </row>
        <row r="4697">
          <cell r="E4697"/>
        </row>
        <row r="4698">
          <cell r="E4698"/>
        </row>
        <row r="4699">
          <cell r="E4699"/>
        </row>
        <row r="4700">
          <cell r="E4700"/>
        </row>
        <row r="4701">
          <cell r="E4701"/>
        </row>
        <row r="4706">
          <cell r="E4706" t="str">
            <v>Hormat Kami,</v>
          </cell>
        </row>
        <row r="4708">
          <cell r="E4708"/>
        </row>
        <row r="4709">
          <cell r="E4709"/>
        </row>
        <row r="4713">
          <cell r="E4713"/>
        </row>
        <row r="4714">
          <cell r="E4714">
            <v>22120042</v>
          </cell>
        </row>
        <row r="4715">
          <cell r="E4715"/>
        </row>
        <row r="4716">
          <cell r="E4716"/>
        </row>
        <row r="4717">
          <cell r="E4717"/>
        </row>
        <row r="4718">
          <cell r="E4718"/>
        </row>
        <row r="4719">
          <cell r="E4719"/>
        </row>
        <row r="4720">
          <cell r="E4720"/>
        </row>
        <row r="4721">
          <cell r="E4721"/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38">
          <cell r="E4738"/>
        </row>
        <row r="4739">
          <cell r="E4739"/>
        </row>
        <row r="4740">
          <cell r="E4740"/>
        </row>
        <row r="4741">
          <cell r="E4741"/>
        </row>
        <row r="4742">
          <cell r="E4742"/>
        </row>
        <row r="4743">
          <cell r="E4743"/>
        </row>
        <row r="4744">
          <cell r="E4744" t="str">
            <v>Hormat Kami,</v>
          </cell>
        </row>
        <row r="4745">
          <cell r="E4745"/>
        </row>
        <row r="4746">
          <cell r="E4746"/>
        </row>
        <row r="4747">
          <cell r="E4747"/>
        </row>
        <row r="4748">
          <cell r="E4748"/>
        </row>
        <row r="4749">
          <cell r="E4749"/>
        </row>
        <row r="4750">
          <cell r="E4750"/>
        </row>
        <row r="4751">
          <cell r="E4751"/>
        </row>
        <row r="4752">
          <cell r="E4752">
            <v>22120042</v>
          </cell>
        </row>
        <row r="4753">
          <cell r="E4753"/>
        </row>
        <row r="4754">
          <cell r="E4754"/>
        </row>
        <row r="4755">
          <cell r="E4755"/>
        </row>
        <row r="4756">
          <cell r="E4756"/>
        </row>
        <row r="4757">
          <cell r="E4757"/>
        </row>
        <row r="4758">
          <cell r="E4758"/>
        </row>
        <row r="4759">
          <cell r="E4759"/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/>
        </row>
        <row r="4777">
          <cell r="E4777"/>
        </row>
        <row r="4778">
          <cell r="E4778"/>
        </row>
        <row r="4779">
          <cell r="E4779"/>
        </row>
        <row r="4780">
          <cell r="E4780"/>
        </row>
        <row r="4781">
          <cell r="E4781"/>
        </row>
        <row r="4782">
          <cell r="E4782" t="str">
            <v>Hormat Kami,</v>
          </cell>
        </row>
        <row r="4783">
          <cell r="E4783"/>
        </row>
        <row r="4784">
          <cell r="E4784"/>
        </row>
        <row r="4785">
          <cell r="E4785"/>
        </row>
        <row r="4786">
          <cell r="E4786"/>
        </row>
        <row r="4787">
          <cell r="E4787"/>
        </row>
        <row r="4788">
          <cell r="E4788"/>
        </row>
        <row r="4790">
          <cell r="E4790">
            <v>22120043</v>
          </cell>
        </row>
        <row r="4791">
          <cell r="E4791"/>
        </row>
        <row r="4792">
          <cell r="E4792"/>
        </row>
        <row r="4793">
          <cell r="E4793"/>
        </row>
        <row r="4794">
          <cell r="E4794"/>
        </row>
        <row r="4796">
          <cell r="E4796"/>
        </row>
        <row r="4797">
          <cell r="E4797"/>
        </row>
        <row r="4798">
          <cell r="E4798"/>
        </row>
        <row r="4799">
          <cell r="E4799"/>
        </row>
        <row r="4800">
          <cell r="E4800"/>
        </row>
        <row r="4801">
          <cell r="E4801"/>
        </row>
        <row r="4802">
          <cell r="E4802"/>
        </row>
        <row r="4803">
          <cell r="E4803"/>
        </row>
        <row r="4804">
          <cell r="E4804"/>
        </row>
        <row r="4805">
          <cell r="E4805"/>
        </row>
        <row r="4806">
          <cell r="E4806"/>
        </row>
        <row r="4807">
          <cell r="E4807"/>
        </row>
        <row r="4808">
          <cell r="E4808"/>
        </row>
        <row r="4809">
          <cell r="E4809"/>
        </row>
        <row r="4810">
          <cell r="E4810"/>
        </row>
        <row r="4811">
          <cell r="E4811"/>
        </row>
        <row r="4812">
          <cell r="E4812"/>
        </row>
        <row r="4813">
          <cell r="E4813"/>
        </row>
        <row r="4814">
          <cell r="E4814"/>
        </row>
        <row r="4815">
          <cell r="E4815"/>
        </row>
        <row r="4820">
          <cell r="E4820" t="str">
            <v>Hormat Kami,</v>
          </cell>
        </row>
        <row r="4822">
          <cell r="E4822"/>
        </row>
        <row r="4823">
          <cell r="E4823"/>
        </row>
        <row r="4827">
          <cell r="E4827"/>
        </row>
        <row r="4828">
          <cell r="E4828">
            <v>22120043</v>
          </cell>
        </row>
        <row r="4829">
          <cell r="E4829"/>
        </row>
        <row r="4830">
          <cell r="E4830"/>
        </row>
        <row r="4831">
          <cell r="E4831"/>
        </row>
        <row r="4832">
          <cell r="E4832"/>
        </row>
        <row r="4833">
          <cell r="E4833"/>
        </row>
        <row r="4834">
          <cell r="E4834"/>
        </row>
        <row r="4835">
          <cell r="E4835"/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/>
        </row>
        <row r="4853">
          <cell r="E4853"/>
        </row>
        <row r="4854">
          <cell r="E4854"/>
        </row>
        <row r="4855">
          <cell r="E4855"/>
        </row>
        <row r="4856">
          <cell r="E4856"/>
        </row>
        <row r="4857">
          <cell r="E4857"/>
        </row>
        <row r="4858">
          <cell r="E4858" t="str">
            <v>Hormat Kami,</v>
          </cell>
        </row>
        <row r="4859">
          <cell r="E4859"/>
        </row>
        <row r="4860">
          <cell r="E4860"/>
        </row>
        <row r="4861">
          <cell r="E4861"/>
        </row>
        <row r="4862">
          <cell r="E4862"/>
        </row>
        <row r="4863">
          <cell r="E4863"/>
        </row>
        <row r="4864">
          <cell r="E4864"/>
        </row>
        <row r="4865">
          <cell r="E4865"/>
        </row>
        <row r="4866">
          <cell r="E4866">
            <v>22120043</v>
          </cell>
        </row>
        <row r="4867">
          <cell r="E4867"/>
        </row>
        <row r="4868">
          <cell r="E4868"/>
        </row>
        <row r="4869">
          <cell r="E4869"/>
        </row>
        <row r="4870">
          <cell r="E4870"/>
        </row>
        <row r="4871">
          <cell r="E4871"/>
        </row>
        <row r="4872">
          <cell r="E4872"/>
        </row>
        <row r="4873">
          <cell r="E4873"/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0">
          <cell r="E4890"/>
        </row>
        <row r="4891">
          <cell r="E4891"/>
        </row>
        <row r="4892">
          <cell r="E4892"/>
        </row>
        <row r="4893">
          <cell r="E4893"/>
        </row>
        <row r="4894">
          <cell r="E4894"/>
        </row>
        <row r="4895">
          <cell r="E4895"/>
        </row>
        <row r="4896">
          <cell r="E4896" t="str">
            <v>Hormat Kami,</v>
          </cell>
        </row>
        <row r="4897">
          <cell r="E4897"/>
        </row>
        <row r="4898">
          <cell r="E4898"/>
        </row>
        <row r="4899">
          <cell r="E4899"/>
        </row>
        <row r="4900">
          <cell r="E4900"/>
        </row>
        <row r="4901">
          <cell r="E4901"/>
        </row>
        <row r="4902">
          <cell r="E4902"/>
        </row>
        <row r="4904">
          <cell r="E4904">
            <v>22120044</v>
          </cell>
        </row>
        <row r="4905">
          <cell r="E4905"/>
        </row>
        <row r="4906">
          <cell r="E4906"/>
        </row>
        <row r="4907">
          <cell r="E4907"/>
        </row>
        <row r="4908">
          <cell r="E4908"/>
        </row>
        <row r="4910">
          <cell r="E4910"/>
        </row>
        <row r="4911">
          <cell r="E4911"/>
        </row>
        <row r="4912">
          <cell r="E4912"/>
        </row>
        <row r="4913">
          <cell r="E4913"/>
        </row>
        <row r="4914">
          <cell r="E4914"/>
        </row>
        <row r="4915">
          <cell r="E4915"/>
        </row>
        <row r="4916">
          <cell r="E4916"/>
        </row>
        <row r="4917">
          <cell r="E4917"/>
        </row>
        <row r="4918">
          <cell r="E4918"/>
        </row>
        <row r="4919">
          <cell r="E4919"/>
        </row>
        <row r="4920">
          <cell r="E4920"/>
        </row>
        <row r="4921">
          <cell r="E4921"/>
        </row>
        <row r="4922">
          <cell r="E4922"/>
        </row>
        <row r="4923">
          <cell r="E4923"/>
        </row>
        <row r="4924">
          <cell r="E4924"/>
        </row>
        <row r="4925">
          <cell r="E4925"/>
        </row>
        <row r="4926">
          <cell r="E4926"/>
        </row>
        <row r="4927">
          <cell r="E4927"/>
        </row>
        <row r="4928">
          <cell r="E4928"/>
        </row>
        <row r="4929">
          <cell r="E4929"/>
        </row>
        <row r="4934">
          <cell r="E4934" t="str">
            <v>Hormat Kami,</v>
          </cell>
        </row>
        <row r="4936">
          <cell r="E4936"/>
        </row>
        <row r="4937">
          <cell r="E4937"/>
        </row>
        <row r="4941">
          <cell r="E4941"/>
        </row>
        <row r="4942">
          <cell r="E4942">
            <v>22120044</v>
          </cell>
        </row>
        <row r="4943">
          <cell r="E4943"/>
        </row>
        <row r="4944">
          <cell r="E4944"/>
        </row>
        <row r="4945">
          <cell r="E4945"/>
        </row>
        <row r="4946">
          <cell r="E4946"/>
        </row>
        <row r="4947">
          <cell r="E4947"/>
        </row>
        <row r="4948">
          <cell r="E4948"/>
        </row>
        <row r="4949">
          <cell r="E4949"/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66">
          <cell r="E4966"/>
        </row>
        <row r="4967">
          <cell r="E4967"/>
        </row>
        <row r="4968">
          <cell r="E4968"/>
        </row>
        <row r="4969">
          <cell r="E4969"/>
        </row>
        <row r="4970">
          <cell r="E4970"/>
        </row>
        <row r="4971">
          <cell r="E4971"/>
        </row>
        <row r="4972">
          <cell r="E4972" t="str">
            <v>Hormat Kami,</v>
          </cell>
        </row>
        <row r="4973">
          <cell r="E4973"/>
        </row>
        <row r="4974">
          <cell r="E4974"/>
        </row>
        <row r="4975">
          <cell r="E4975"/>
        </row>
        <row r="4976">
          <cell r="E4976"/>
        </row>
        <row r="4977">
          <cell r="E4977"/>
        </row>
        <row r="4978">
          <cell r="E4978"/>
        </row>
        <row r="4979">
          <cell r="E4979"/>
        </row>
        <row r="4980">
          <cell r="E4980">
            <v>22120044</v>
          </cell>
        </row>
        <row r="4981">
          <cell r="E4981"/>
        </row>
        <row r="4982">
          <cell r="E4982"/>
        </row>
        <row r="4983">
          <cell r="E4983"/>
        </row>
        <row r="4984">
          <cell r="E4984"/>
        </row>
        <row r="4985">
          <cell r="E4985"/>
        </row>
        <row r="4986">
          <cell r="E4986"/>
        </row>
        <row r="4987">
          <cell r="E4987"/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04">
          <cell r="E5004"/>
        </row>
        <row r="5005">
          <cell r="E5005"/>
        </row>
        <row r="5006">
          <cell r="E5006"/>
        </row>
        <row r="5007">
          <cell r="E5007"/>
        </row>
        <row r="5008">
          <cell r="E5008"/>
        </row>
        <row r="5009">
          <cell r="E5009"/>
        </row>
        <row r="5010">
          <cell r="E5010" t="str">
            <v>Hormat Kami,</v>
          </cell>
        </row>
        <row r="5011">
          <cell r="E5011"/>
        </row>
        <row r="5012">
          <cell r="E5012"/>
        </row>
        <row r="5013">
          <cell r="E5013"/>
        </row>
        <row r="5014">
          <cell r="E5014"/>
        </row>
        <row r="5015">
          <cell r="E5015"/>
        </row>
        <row r="5016">
          <cell r="E5016"/>
        </row>
        <row r="5018">
          <cell r="E5018">
            <v>22120045</v>
          </cell>
        </row>
        <row r="5019">
          <cell r="E5019"/>
        </row>
        <row r="5020">
          <cell r="E5020"/>
        </row>
        <row r="5021">
          <cell r="E5021"/>
        </row>
        <row r="5022">
          <cell r="E5022"/>
        </row>
        <row r="5024">
          <cell r="E5024"/>
        </row>
        <row r="5025">
          <cell r="E5025"/>
        </row>
        <row r="5026">
          <cell r="E5026"/>
        </row>
        <row r="5027">
          <cell r="E5027"/>
        </row>
        <row r="5028">
          <cell r="E5028"/>
        </row>
        <row r="5029">
          <cell r="E5029"/>
        </row>
        <row r="5030">
          <cell r="E5030"/>
        </row>
        <row r="5031">
          <cell r="E5031"/>
        </row>
        <row r="5032">
          <cell r="E5032"/>
        </row>
        <row r="5033">
          <cell r="E5033"/>
        </row>
        <row r="5034">
          <cell r="E5034"/>
        </row>
        <row r="5035">
          <cell r="E5035"/>
        </row>
        <row r="5036">
          <cell r="E5036"/>
        </row>
        <row r="5037">
          <cell r="E5037"/>
        </row>
        <row r="5038">
          <cell r="E5038"/>
        </row>
        <row r="5039">
          <cell r="E5039"/>
        </row>
        <row r="5040">
          <cell r="E5040"/>
        </row>
        <row r="5041">
          <cell r="E5041"/>
        </row>
        <row r="5042">
          <cell r="E5042"/>
        </row>
        <row r="5043">
          <cell r="E5043"/>
        </row>
        <row r="5048">
          <cell r="E5048" t="str">
            <v>Hormat Kami,</v>
          </cell>
        </row>
        <row r="5050">
          <cell r="E5050"/>
        </row>
        <row r="5051">
          <cell r="E5051"/>
        </row>
        <row r="5055">
          <cell r="E5055"/>
        </row>
        <row r="5056">
          <cell r="E5056">
            <v>22120045</v>
          </cell>
        </row>
        <row r="5057">
          <cell r="E5057"/>
        </row>
        <row r="5058">
          <cell r="E5058"/>
        </row>
        <row r="5059">
          <cell r="E5059"/>
        </row>
        <row r="5060">
          <cell r="E5060"/>
        </row>
        <row r="5061">
          <cell r="E5061"/>
        </row>
        <row r="5062">
          <cell r="E5062"/>
        </row>
        <row r="5063">
          <cell r="E5063"/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0">
          <cell r="E5080"/>
        </row>
        <row r="5081">
          <cell r="E5081"/>
        </row>
        <row r="5082">
          <cell r="E5082"/>
        </row>
        <row r="5083">
          <cell r="E5083"/>
        </row>
        <row r="5084">
          <cell r="E5084"/>
        </row>
        <row r="5085">
          <cell r="E5085"/>
        </row>
        <row r="5086">
          <cell r="E5086" t="str">
            <v>Hormat Kami,</v>
          </cell>
        </row>
        <row r="5087">
          <cell r="E5087"/>
        </row>
        <row r="5088">
          <cell r="E5088"/>
        </row>
        <row r="5089">
          <cell r="E5089"/>
        </row>
        <row r="5090">
          <cell r="E5090"/>
        </row>
        <row r="5091">
          <cell r="E5091"/>
        </row>
        <row r="5092">
          <cell r="E5092"/>
        </row>
        <row r="5093">
          <cell r="E5093"/>
        </row>
        <row r="5094">
          <cell r="E5094">
            <v>22120045</v>
          </cell>
        </row>
        <row r="5095">
          <cell r="E5095"/>
        </row>
        <row r="5096">
          <cell r="E5096"/>
        </row>
        <row r="5097">
          <cell r="E5097"/>
        </row>
        <row r="5098">
          <cell r="E5098"/>
        </row>
        <row r="5099">
          <cell r="E5099"/>
        </row>
        <row r="5100">
          <cell r="E5100"/>
        </row>
        <row r="5101">
          <cell r="E5101"/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/>
        </row>
        <row r="5119">
          <cell r="E5119"/>
        </row>
        <row r="5120">
          <cell r="E5120"/>
        </row>
        <row r="5121">
          <cell r="E5121"/>
        </row>
        <row r="5122">
          <cell r="E5122"/>
        </row>
        <row r="5123">
          <cell r="E5123"/>
        </row>
        <row r="5124">
          <cell r="E5124" t="str">
            <v>Hormat Kami,</v>
          </cell>
        </row>
        <row r="5125">
          <cell r="E5125"/>
        </row>
        <row r="5126">
          <cell r="E5126"/>
        </row>
        <row r="5127">
          <cell r="E5127"/>
        </row>
        <row r="5128">
          <cell r="E5128"/>
        </row>
        <row r="5129">
          <cell r="E5129"/>
        </row>
        <row r="5130">
          <cell r="E5130"/>
        </row>
        <row r="5132">
          <cell r="E5132">
            <v>22120046</v>
          </cell>
        </row>
        <row r="5133">
          <cell r="E5133"/>
        </row>
        <row r="5134">
          <cell r="E5134"/>
        </row>
        <row r="5135">
          <cell r="E5135"/>
        </row>
        <row r="5136">
          <cell r="E5136"/>
        </row>
        <row r="5138">
          <cell r="E5138"/>
        </row>
        <row r="5139">
          <cell r="E5139"/>
        </row>
        <row r="5140">
          <cell r="E5140"/>
        </row>
        <row r="5141">
          <cell r="E5141"/>
        </row>
        <row r="5142">
          <cell r="E5142"/>
        </row>
        <row r="5143">
          <cell r="E5143"/>
        </row>
        <row r="5144">
          <cell r="E5144"/>
        </row>
        <row r="5145">
          <cell r="E5145"/>
        </row>
        <row r="5146">
          <cell r="E5146"/>
        </row>
        <row r="5147">
          <cell r="E5147"/>
        </row>
        <row r="5148">
          <cell r="E5148"/>
        </row>
        <row r="5149">
          <cell r="E5149"/>
        </row>
        <row r="5150">
          <cell r="E5150"/>
        </row>
        <row r="5151">
          <cell r="E5151"/>
        </row>
        <row r="5152">
          <cell r="E5152"/>
        </row>
        <row r="5153">
          <cell r="E5153"/>
        </row>
        <row r="5154">
          <cell r="E5154"/>
        </row>
        <row r="5155">
          <cell r="E5155"/>
        </row>
        <row r="5156">
          <cell r="E5156"/>
        </row>
        <row r="5157">
          <cell r="E5157"/>
        </row>
        <row r="5162">
          <cell r="E5162" t="str">
            <v>Hormat Kami,</v>
          </cell>
        </row>
        <row r="5164">
          <cell r="E5164"/>
        </row>
        <row r="5165">
          <cell r="E5165"/>
        </row>
        <row r="5169">
          <cell r="E5169"/>
        </row>
        <row r="5170">
          <cell r="E5170">
            <v>22120046</v>
          </cell>
        </row>
        <row r="5171">
          <cell r="E5171"/>
        </row>
        <row r="5172">
          <cell r="E5172"/>
        </row>
        <row r="5173">
          <cell r="E5173"/>
        </row>
        <row r="5174">
          <cell r="E5174"/>
        </row>
        <row r="5175">
          <cell r="E5175"/>
        </row>
        <row r="5176">
          <cell r="E5176"/>
        </row>
        <row r="5177">
          <cell r="E5177"/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194">
          <cell r="E5194"/>
        </row>
        <row r="5195">
          <cell r="E5195"/>
        </row>
        <row r="5196">
          <cell r="E5196"/>
        </row>
        <row r="5197">
          <cell r="E5197"/>
        </row>
        <row r="5198">
          <cell r="E5198"/>
        </row>
        <row r="5199">
          <cell r="E5199"/>
        </row>
        <row r="5200">
          <cell r="E5200" t="str">
            <v>Hormat Kami,</v>
          </cell>
        </row>
        <row r="5201">
          <cell r="E5201"/>
        </row>
        <row r="5202">
          <cell r="E5202"/>
        </row>
        <row r="5203">
          <cell r="E5203"/>
        </row>
        <row r="5204">
          <cell r="E5204"/>
        </row>
        <row r="5205">
          <cell r="E5205"/>
        </row>
        <row r="5206">
          <cell r="E5206"/>
        </row>
        <row r="5207">
          <cell r="E5207"/>
        </row>
        <row r="5208">
          <cell r="E5208">
            <v>22120046</v>
          </cell>
        </row>
        <row r="5209">
          <cell r="E5209"/>
        </row>
        <row r="5210">
          <cell r="E5210"/>
        </row>
        <row r="5211">
          <cell r="E5211"/>
        </row>
        <row r="5212">
          <cell r="E5212"/>
        </row>
        <row r="5213">
          <cell r="E5213"/>
        </row>
        <row r="5214">
          <cell r="E5214"/>
        </row>
        <row r="5215">
          <cell r="E5215"/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/>
        </row>
        <row r="5233">
          <cell r="E5233"/>
        </row>
        <row r="5234">
          <cell r="E5234"/>
        </row>
        <row r="5235">
          <cell r="E5235"/>
        </row>
        <row r="5236">
          <cell r="E5236"/>
        </row>
        <row r="5237">
          <cell r="E5237"/>
        </row>
        <row r="5238">
          <cell r="E5238" t="str">
            <v>Hormat Kami,</v>
          </cell>
        </row>
        <row r="5239">
          <cell r="E5239"/>
        </row>
        <row r="5240">
          <cell r="E5240"/>
        </row>
        <row r="5241">
          <cell r="E5241"/>
        </row>
        <row r="5242">
          <cell r="E5242"/>
        </row>
        <row r="5243">
          <cell r="E5243"/>
        </row>
        <row r="5244">
          <cell r="E5244"/>
        </row>
        <row r="5246">
          <cell r="E5246">
            <v>22120047</v>
          </cell>
        </row>
        <row r="5247">
          <cell r="E5247"/>
        </row>
        <row r="5248">
          <cell r="E5248"/>
        </row>
        <row r="5249">
          <cell r="E5249"/>
        </row>
        <row r="5250">
          <cell r="E5250"/>
        </row>
        <row r="5252">
          <cell r="E5252"/>
        </row>
        <row r="5253">
          <cell r="E5253"/>
        </row>
        <row r="5254">
          <cell r="E5254"/>
        </row>
        <row r="5255">
          <cell r="E5255"/>
        </row>
        <row r="5256">
          <cell r="E5256"/>
        </row>
        <row r="5257">
          <cell r="E5257"/>
        </row>
        <row r="5258">
          <cell r="E5258"/>
        </row>
        <row r="5259">
          <cell r="E5259"/>
        </row>
        <row r="5260">
          <cell r="E5260"/>
        </row>
        <row r="5261">
          <cell r="E5261"/>
        </row>
        <row r="5262">
          <cell r="E5262"/>
        </row>
        <row r="5263">
          <cell r="E5263"/>
        </row>
        <row r="5264">
          <cell r="E5264"/>
        </row>
        <row r="5265">
          <cell r="E5265"/>
        </row>
        <row r="5266">
          <cell r="E5266"/>
        </row>
        <row r="5267">
          <cell r="E5267"/>
        </row>
        <row r="5268">
          <cell r="E5268"/>
        </row>
        <row r="5269">
          <cell r="E5269"/>
        </row>
        <row r="5270">
          <cell r="E5270"/>
        </row>
        <row r="5271">
          <cell r="E5271"/>
        </row>
        <row r="5276">
          <cell r="E5276" t="str">
            <v>Hormat Kami,</v>
          </cell>
        </row>
        <row r="5278">
          <cell r="E5278"/>
        </row>
        <row r="5279">
          <cell r="E5279"/>
        </row>
        <row r="5283">
          <cell r="E5283"/>
        </row>
        <row r="5284">
          <cell r="E5284">
            <v>22120047</v>
          </cell>
        </row>
        <row r="5285">
          <cell r="E5285"/>
        </row>
        <row r="5286">
          <cell r="E5286"/>
        </row>
        <row r="5287">
          <cell r="E5287"/>
        </row>
        <row r="5288">
          <cell r="E5288"/>
        </row>
        <row r="5289">
          <cell r="E5289"/>
        </row>
        <row r="5290">
          <cell r="E5290"/>
        </row>
        <row r="5291">
          <cell r="E5291"/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/>
        </row>
        <row r="5309">
          <cell r="E5309"/>
        </row>
        <row r="5310">
          <cell r="E5310"/>
        </row>
        <row r="5311">
          <cell r="E5311"/>
        </row>
        <row r="5312">
          <cell r="E5312"/>
        </row>
        <row r="5313">
          <cell r="E5313"/>
        </row>
        <row r="5314">
          <cell r="E5314" t="str">
            <v>Hormat Kami,</v>
          </cell>
        </row>
        <row r="5315">
          <cell r="E5315"/>
        </row>
        <row r="5316">
          <cell r="E5316"/>
        </row>
        <row r="5317">
          <cell r="E5317"/>
        </row>
        <row r="5318">
          <cell r="E5318"/>
        </row>
        <row r="5319">
          <cell r="E5319"/>
        </row>
        <row r="5320">
          <cell r="E5320"/>
        </row>
        <row r="5321">
          <cell r="E5321"/>
        </row>
        <row r="5322">
          <cell r="E5322">
            <v>22120047</v>
          </cell>
        </row>
        <row r="5323">
          <cell r="E5323"/>
        </row>
        <row r="5324">
          <cell r="E5324"/>
        </row>
        <row r="5325">
          <cell r="E5325"/>
        </row>
        <row r="5326">
          <cell r="E5326"/>
        </row>
        <row r="5327">
          <cell r="E5327"/>
        </row>
        <row r="5328">
          <cell r="E5328"/>
        </row>
        <row r="5329">
          <cell r="E5329"/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46">
          <cell r="E5346"/>
        </row>
        <row r="5347">
          <cell r="E5347"/>
        </row>
        <row r="5348">
          <cell r="E5348"/>
        </row>
        <row r="5349">
          <cell r="E5349"/>
        </row>
        <row r="5350">
          <cell r="E5350"/>
        </row>
        <row r="5351">
          <cell r="E5351"/>
        </row>
        <row r="5352">
          <cell r="E5352" t="str">
            <v>Hormat Kami,</v>
          </cell>
        </row>
        <row r="5353">
          <cell r="E5353"/>
        </row>
        <row r="5354">
          <cell r="E5354"/>
        </row>
        <row r="5355">
          <cell r="E5355"/>
        </row>
        <row r="5356">
          <cell r="E5356"/>
        </row>
        <row r="5357">
          <cell r="E5357"/>
        </row>
        <row r="5358">
          <cell r="E5358"/>
        </row>
        <row r="5360">
          <cell r="E5360">
            <v>22120048</v>
          </cell>
        </row>
        <row r="5361">
          <cell r="E5361"/>
        </row>
        <row r="5362">
          <cell r="E5362"/>
        </row>
        <row r="5363">
          <cell r="E5363"/>
        </row>
        <row r="5364">
          <cell r="E5364"/>
        </row>
        <row r="5366">
          <cell r="E5366"/>
        </row>
        <row r="5367">
          <cell r="E5367"/>
        </row>
        <row r="5368">
          <cell r="E5368"/>
        </row>
        <row r="5369">
          <cell r="E5369"/>
        </row>
        <row r="5370">
          <cell r="E5370"/>
        </row>
        <row r="5371">
          <cell r="E5371"/>
        </row>
        <row r="5372">
          <cell r="E5372"/>
        </row>
        <row r="5373">
          <cell r="E5373"/>
        </row>
        <row r="5374">
          <cell r="E5374"/>
        </row>
        <row r="5375">
          <cell r="E5375"/>
        </row>
        <row r="5376">
          <cell r="E5376"/>
        </row>
        <row r="5377">
          <cell r="E5377"/>
        </row>
        <row r="5378">
          <cell r="E5378"/>
        </row>
        <row r="5379">
          <cell r="E5379"/>
        </row>
        <row r="5380">
          <cell r="E5380"/>
        </row>
        <row r="5381">
          <cell r="E5381"/>
        </row>
        <row r="5382">
          <cell r="E5382"/>
        </row>
        <row r="5383">
          <cell r="E5383"/>
        </row>
        <row r="5384">
          <cell r="E5384"/>
        </row>
        <row r="5385">
          <cell r="E5385"/>
        </row>
        <row r="5390">
          <cell r="E5390" t="str">
            <v>Hormat Kami,</v>
          </cell>
        </row>
        <row r="5392">
          <cell r="E5392"/>
        </row>
        <row r="5393">
          <cell r="E5393"/>
        </row>
        <row r="5397">
          <cell r="E5397"/>
        </row>
        <row r="5398">
          <cell r="E5398">
            <v>22120048</v>
          </cell>
        </row>
        <row r="5399">
          <cell r="E5399"/>
        </row>
        <row r="5400">
          <cell r="E5400"/>
        </row>
        <row r="5401">
          <cell r="E5401"/>
        </row>
        <row r="5402">
          <cell r="E5402"/>
        </row>
        <row r="5403">
          <cell r="E5403"/>
        </row>
        <row r="5404">
          <cell r="E5404"/>
        </row>
        <row r="5405">
          <cell r="E5405"/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2">
          <cell r="E5422"/>
        </row>
        <row r="5423">
          <cell r="E5423"/>
        </row>
        <row r="5424">
          <cell r="E5424"/>
        </row>
        <row r="5425">
          <cell r="E5425"/>
        </row>
        <row r="5426">
          <cell r="E5426"/>
        </row>
        <row r="5427">
          <cell r="E5427"/>
        </row>
        <row r="5428">
          <cell r="E5428" t="str">
            <v>Hormat Kami,</v>
          </cell>
        </row>
        <row r="5429">
          <cell r="E5429"/>
        </row>
        <row r="5430">
          <cell r="E5430"/>
        </row>
        <row r="5431">
          <cell r="E5431"/>
        </row>
        <row r="5432">
          <cell r="E5432"/>
        </row>
        <row r="5433">
          <cell r="E5433"/>
        </row>
        <row r="5434">
          <cell r="E5434"/>
        </row>
        <row r="5435">
          <cell r="E5435"/>
        </row>
        <row r="5436">
          <cell r="E5436">
            <v>22120048</v>
          </cell>
        </row>
        <row r="5437">
          <cell r="E5437"/>
        </row>
        <row r="5438">
          <cell r="E5438"/>
        </row>
        <row r="5439">
          <cell r="E5439"/>
        </row>
        <row r="5440">
          <cell r="E5440"/>
        </row>
        <row r="5441">
          <cell r="E5441"/>
        </row>
        <row r="5442">
          <cell r="E5442"/>
        </row>
        <row r="5443">
          <cell r="E5443"/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0">
          <cell r="E5460"/>
        </row>
        <row r="5461">
          <cell r="E5461"/>
        </row>
        <row r="5462">
          <cell r="E5462"/>
        </row>
        <row r="5463">
          <cell r="E5463"/>
        </row>
        <row r="5464">
          <cell r="E5464"/>
        </row>
        <row r="5465">
          <cell r="E5465"/>
        </row>
        <row r="5466">
          <cell r="E5466" t="str">
            <v>Hormat Kami,</v>
          </cell>
        </row>
        <row r="5467">
          <cell r="E5467"/>
        </row>
        <row r="5468">
          <cell r="E5468"/>
        </row>
        <row r="5469">
          <cell r="E5469"/>
        </row>
        <row r="5470">
          <cell r="E5470"/>
        </row>
        <row r="5471">
          <cell r="E5471"/>
        </row>
        <row r="5472">
          <cell r="E5472"/>
        </row>
        <row r="5474">
          <cell r="E5474">
            <v>22120049</v>
          </cell>
        </row>
        <row r="5475">
          <cell r="E5475"/>
        </row>
        <row r="5476">
          <cell r="E5476"/>
        </row>
        <row r="5477">
          <cell r="E5477"/>
        </row>
        <row r="5478">
          <cell r="E5478"/>
        </row>
        <row r="5480">
          <cell r="E5480"/>
        </row>
        <row r="5481">
          <cell r="E5481"/>
        </row>
        <row r="5482">
          <cell r="E5482"/>
        </row>
        <row r="5483">
          <cell r="E5483"/>
        </row>
        <row r="5484">
          <cell r="E5484"/>
        </row>
        <row r="5485">
          <cell r="E5485"/>
        </row>
        <row r="5486">
          <cell r="E5486"/>
        </row>
        <row r="5487">
          <cell r="E5487"/>
        </row>
        <row r="5488">
          <cell r="E5488"/>
        </row>
        <row r="5489">
          <cell r="E5489"/>
        </row>
        <row r="5490">
          <cell r="E5490"/>
        </row>
        <row r="5491">
          <cell r="E5491"/>
        </row>
        <row r="5492">
          <cell r="E5492"/>
        </row>
        <row r="5493">
          <cell r="E5493"/>
        </row>
        <row r="5494">
          <cell r="E5494"/>
        </row>
        <row r="5495">
          <cell r="E5495"/>
        </row>
        <row r="5496">
          <cell r="E5496"/>
        </row>
        <row r="5497">
          <cell r="E5497"/>
        </row>
        <row r="5498">
          <cell r="E5498"/>
        </row>
        <row r="5499">
          <cell r="E5499"/>
        </row>
        <row r="5504">
          <cell r="E5504" t="str">
            <v>Hormat Kami,</v>
          </cell>
        </row>
        <row r="5506">
          <cell r="E5506"/>
        </row>
        <row r="5507">
          <cell r="E5507"/>
        </row>
        <row r="5511">
          <cell r="E5511"/>
        </row>
        <row r="5512">
          <cell r="E5512">
            <v>22120049</v>
          </cell>
        </row>
        <row r="5513">
          <cell r="E5513"/>
        </row>
        <row r="5514">
          <cell r="E5514"/>
        </row>
        <row r="5515">
          <cell r="E5515"/>
        </row>
        <row r="5516">
          <cell r="E5516"/>
        </row>
        <row r="5517">
          <cell r="E5517"/>
        </row>
        <row r="5518">
          <cell r="E5518"/>
        </row>
        <row r="5519">
          <cell r="E5519"/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36">
          <cell r="E5536"/>
        </row>
        <row r="5537">
          <cell r="E5537"/>
        </row>
        <row r="5538">
          <cell r="E5538"/>
        </row>
        <row r="5539">
          <cell r="E5539"/>
        </row>
        <row r="5540">
          <cell r="E5540"/>
        </row>
        <row r="5541">
          <cell r="E5541"/>
        </row>
        <row r="5542">
          <cell r="E5542" t="str">
            <v>Hormat Kami,</v>
          </cell>
        </row>
        <row r="5543">
          <cell r="E5543"/>
        </row>
        <row r="5544">
          <cell r="E5544"/>
        </row>
        <row r="5545">
          <cell r="E5545"/>
        </row>
        <row r="5546">
          <cell r="E5546"/>
        </row>
        <row r="5547">
          <cell r="E5547"/>
        </row>
        <row r="5548">
          <cell r="E5548"/>
        </row>
        <row r="5549">
          <cell r="E5549"/>
        </row>
        <row r="5550">
          <cell r="E5550">
            <v>22120049</v>
          </cell>
        </row>
        <row r="5551">
          <cell r="E5551"/>
        </row>
        <row r="5552">
          <cell r="E5552"/>
        </row>
        <row r="5553">
          <cell r="E5553"/>
        </row>
        <row r="5554">
          <cell r="E5554"/>
        </row>
        <row r="5555">
          <cell r="E5555"/>
        </row>
        <row r="5556">
          <cell r="E5556"/>
        </row>
        <row r="5557">
          <cell r="E5557"/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/>
        </row>
        <row r="5575">
          <cell r="E5575"/>
        </row>
        <row r="5576">
          <cell r="E5576"/>
        </row>
        <row r="5577">
          <cell r="E5577"/>
        </row>
        <row r="5578">
          <cell r="E5578"/>
        </row>
        <row r="5579">
          <cell r="E5579"/>
        </row>
        <row r="5580">
          <cell r="E5580" t="str">
            <v>Hormat Kami,</v>
          </cell>
        </row>
        <row r="5581">
          <cell r="E5581"/>
        </row>
        <row r="5582">
          <cell r="E5582"/>
        </row>
        <row r="5583">
          <cell r="E5583"/>
        </row>
        <row r="5584">
          <cell r="E5584"/>
        </row>
        <row r="5585">
          <cell r="E5585"/>
        </row>
        <row r="5586">
          <cell r="E5586"/>
        </row>
        <row r="5588">
          <cell r="E5588">
            <v>22120050</v>
          </cell>
        </row>
        <row r="5589">
          <cell r="E5589"/>
        </row>
        <row r="5590">
          <cell r="E5590"/>
        </row>
        <row r="5591">
          <cell r="E5591"/>
        </row>
        <row r="5592">
          <cell r="E5592"/>
        </row>
        <row r="5594">
          <cell r="E5594"/>
        </row>
        <row r="5595">
          <cell r="E5595"/>
        </row>
        <row r="5596">
          <cell r="E5596"/>
        </row>
        <row r="5597">
          <cell r="E5597"/>
        </row>
        <row r="5598">
          <cell r="E5598"/>
        </row>
        <row r="5599">
          <cell r="E5599"/>
        </row>
        <row r="5600">
          <cell r="E5600"/>
        </row>
        <row r="5601">
          <cell r="E5601"/>
        </row>
        <row r="5602">
          <cell r="E5602"/>
        </row>
        <row r="5603">
          <cell r="E5603"/>
        </row>
        <row r="5604">
          <cell r="E5604"/>
        </row>
        <row r="5605">
          <cell r="E5605"/>
        </row>
        <row r="5606">
          <cell r="E5606"/>
        </row>
        <row r="5607">
          <cell r="E5607"/>
        </row>
        <row r="5608">
          <cell r="E5608"/>
        </row>
        <row r="5609">
          <cell r="E5609"/>
        </row>
        <row r="5610">
          <cell r="E5610"/>
        </row>
        <row r="5611">
          <cell r="E5611"/>
        </row>
        <row r="5612">
          <cell r="E5612"/>
        </row>
        <row r="5613">
          <cell r="E5613"/>
        </row>
        <row r="5618">
          <cell r="E5618" t="str">
            <v>Hormat Kami,</v>
          </cell>
        </row>
        <row r="5620">
          <cell r="E5620"/>
        </row>
        <row r="5621">
          <cell r="E5621"/>
        </row>
        <row r="5625">
          <cell r="E5625"/>
        </row>
        <row r="5626">
          <cell r="E5626">
            <v>22120050</v>
          </cell>
        </row>
        <row r="5627">
          <cell r="E5627"/>
        </row>
        <row r="5628">
          <cell r="E5628"/>
        </row>
        <row r="5629">
          <cell r="E5629"/>
        </row>
        <row r="5630">
          <cell r="E5630"/>
        </row>
        <row r="5631">
          <cell r="E5631"/>
        </row>
        <row r="5632">
          <cell r="E5632"/>
        </row>
        <row r="5633">
          <cell r="E5633"/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0">
          <cell r="E5650"/>
        </row>
        <row r="5651">
          <cell r="E5651"/>
        </row>
        <row r="5652">
          <cell r="E5652"/>
        </row>
        <row r="5653">
          <cell r="E5653"/>
        </row>
        <row r="5654">
          <cell r="E5654"/>
        </row>
        <row r="5655">
          <cell r="E5655"/>
        </row>
        <row r="5656">
          <cell r="E5656" t="str">
            <v>Hormat Kami,</v>
          </cell>
        </row>
        <row r="5657">
          <cell r="E5657"/>
        </row>
        <row r="5658">
          <cell r="E5658"/>
        </row>
        <row r="5659">
          <cell r="E5659"/>
        </row>
        <row r="5660">
          <cell r="E5660"/>
        </row>
        <row r="5661">
          <cell r="E5661"/>
        </row>
        <row r="5662">
          <cell r="E5662"/>
        </row>
        <row r="5663">
          <cell r="E5663"/>
        </row>
        <row r="5664">
          <cell r="E5664">
            <v>22120050</v>
          </cell>
        </row>
        <row r="5665">
          <cell r="E5665"/>
        </row>
        <row r="5666">
          <cell r="E5666"/>
        </row>
        <row r="5667">
          <cell r="E5667"/>
        </row>
        <row r="5668">
          <cell r="E5668"/>
        </row>
        <row r="5669">
          <cell r="E5669"/>
        </row>
        <row r="5670">
          <cell r="E5670"/>
        </row>
        <row r="5671">
          <cell r="E5671"/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/>
        </row>
        <row r="5689">
          <cell r="E5689"/>
        </row>
        <row r="5690">
          <cell r="E5690"/>
        </row>
        <row r="5691">
          <cell r="E5691"/>
        </row>
        <row r="5692">
          <cell r="E5692"/>
        </row>
        <row r="5693">
          <cell r="E5693"/>
        </row>
        <row r="5694">
          <cell r="E5694" t="str">
            <v>Hormat Kami,</v>
          </cell>
        </row>
        <row r="5695">
          <cell r="E5695"/>
        </row>
        <row r="5696">
          <cell r="E5696"/>
        </row>
        <row r="5697">
          <cell r="E5697"/>
        </row>
        <row r="5698">
          <cell r="E5698"/>
        </row>
        <row r="5699">
          <cell r="E5699"/>
        </row>
        <row r="5700">
          <cell r="E5700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/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22120024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/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69825810187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26" firstHeaderRow="1" firstDataRow="1" firstDataCol="1"/>
  <pivotFields count="27">
    <pivotField axis="axisRow" showAll="0" sortType="ascending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7"/>
        <item x="19"/>
        <item m="1" x="23"/>
        <item x="20"/>
        <item m="1" x="24"/>
        <item x="21"/>
        <item m="1" x="25"/>
        <item x="22"/>
        <item m="1" x="2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5"/>
    </i>
    <i>
      <x v="2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98" totalsRowShown="0" headerRowDxfId="48" dataDxfId="47">
  <autoFilter ref="A2:AA98"/>
  <tableColumns count="27">
    <tableColumn id="16" name="//" dataDxfId="46">
      <calculatedColumnFormula>IF(Table1[No. Invoice :]="","",ROW())</calculatedColumnFormula>
    </tableColumn>
    <tableColumn id="18" name="h_No. Invoice :" dataDxfId="45">
      <calculatedColumnFormula>IF(Table1[h_Kode Sales :_1]="","",B$1+COUNT(B$2:B2))</calculatedColumnFormula>
    </tableColumn>
    <tableColumn id="2" name="Tgl Invoice :" dataDxfId="44"/>
    <tableColumn id="17" name="h_Kode Sales :_1" dataDxfId="43"/>
    <tableColumn id="19" name="h_Kode Sales :_2" dataDxfId="42">
      <calculatedColumnFormula>UPPER(Table1[[#This Row],[h_Kode Sales :_1]])</calculatedColumnFormula>
    </tableColumn>
    <tableColumn id="20" name="h_toko" dataDxfId="41"/>
    <tableColumn id="1" name="No. Invoice :" dataDxfId="40">
      <calculatedColumnFormula>IF(Table1[[#This Row],[h_No. Invoice :]]="","",CONCATENATE("AM"," ",Table1[[#This Row],[h_No. Invoice :]]))</calculatedColumnFormula>
    </tableColumn>
    <tableColumn id="3" name="Kode Sales :" dataDxfId="39">
      <calculatedColumnFormula>CONCATENATE(UPPER(Table1[[#This Row],[h_Kode Sales :_1]])," ",Table1[[#This Row],[h_Kode Sales :_2]])</calculatedColumnFormula>
    </tableColumn>
    <tableColumn id="4" name="Toko" dataDxfId="38">
      <calculatedColumnFormula>IF(Table1[[#This Row],[h_toko]]="","",INDEX(Table2[e],IF(Table1[[#This Row],[h_toko]]="","",MATCH(Table1[[#This Row],[h_toko]],Table2[a],0)),))</calculatedColumnFormula>
    </tableColumn>
    <tableColumn id="5" name="Qty" dataDxfId="37"/>
    <tableColumn id="6" name="Unit" dataDxfId="36"/>
    <tableColumn id="7" name="C" dataDxfId="35"/>
    <tableColumn id="8" name="h_Item Description" dataDxfId="34"/>
    <tableColumn id="10" name="Column1" dataDxfId="33">
      <calculatedColumnFormula>IF(Table1[[#This Row],[h_Item Description]]="","",INDEX([1]!db[NB PAJAK],MATCH(Table1[[#This Row],[h_Item Description]],[1]!db[kode],0)))</calculatedColumnFormula>
    </tableColumn>
    <tableColumn id="9" name="Item Description" dataDxfId="32"/>
    <tableColumn id="11" name="Unit Price" dataDxfId="31"/>
    <tableColumn id="12" name="Disc 1" dataDxfId="30"/>
    <tableColumn id="13" name="Disc 2" dataDxfId="29"/>
    <tableColumn id="23" name="Amount" dataDxfId="28">
      <calculatedColumnFormula>Table1[[#This Row],[h_hargasetelahdiskon]]</calculatedColumnFormula>
    </tableColumn>
    <tableColumn id="14" name="pembuat nota :" dataDxfId="27"/>
    <tableColumn id="15" name="edited :" dataDxfId="26"/>
    <tableColumn id="21" name="h_id" dataDxfId="25">
      <calculatedColumnFormula>IF(Table1[[#This Row],[Item Description]]="","",IF(Table1[[#This Row],[//]]="",V2,Table1[[#This Row],[//]]))</calculatedColumnFormula>
    </tableColumn>
    <tableColumn id="22" name="h_jumlahbarang" dataDxfId="24">
      <calculatedColumnFormula>IF(Table1[[#This Row],[h_id]]="","",COUNTIF(Table1[h_id],Table1[[#This Row],[h_id]]))</calculatedColumnFormula>
    </tableColumn>
    <tableColumn id="24" name="h_hargasebelumdiskon" dataDxfId="23">
      <calculatedColumnFormula>IF(Table1[Item Description]="","",Table1[[#This Row],[Qty]]*Table1[[#This Row],[Unit Price]])</calculatedColumnFormula>
    </tableColumn>
    <tableColumn id="25" name="h_diskon" dataDxfId="22">
      <calculatedColumnFormula>IF(Table1[Item Description]="","",Table1[[#This Row],[h_hargasebelumdiskon]]*Table1[[#This Row],[Disc 1]])</calculatedColumnFormula>
    </tableColumn>
    <tableColumn id="26" name="h_hargasetelahdiskon" dataDxfId="21">
      <calculatedColumnFormula>IF(Table1[Item Description]="","",Table1[[#This Row],[h_hargasebelumdiskon]]-Table1[[#This Row],[h_diskon]])</calculatedColumnFormula>
    </tableColumn>
    <tableColumn id="27" name="Total Invoice" dataDxfId="20">
      <calculatedColumnFormula>IF(Table1[//]="","",SUMIF(Table1[h_id],Table1[h_id],Table1[h_hargasetelahdiskon]))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C2:O82" totalsRowShown="0">
  <autoFilter ref="C2:O82"/>
  <tableColumns count="13">
    <tableColumn id="1" name="//" dataDxfId="18">
      <calculatedColumnFormula>IF(ROW()-2&lt;=jNota,A3,"")</calculatedColumnFormula>
    </tableColumn>
    <tableColumn id="2" name="No. Invoice :" dataDxfId="17">
      <calculatedColumnFormula>IF(pajak[[#This Row],[//]]="","",INDEX(Table1[No. Invoice :],pajak[//]-offset))</calculatedColumnFormula>
    </tableColumn>
    <tableColumn id="3" name="Tgl Invoice :" dataDxfId="16">
      <calculatedColumnFormula>IF(pajak[[#This Row],[//]]="","",INDEX(Table1[Tgl Invoice :],pajak[//]-offset))</calculatedColumnFormula>
    </tableColumn>
    <tableColumn id="4" name="Kode Sales :" dataDxfId="15">
      <calculatedColumnFormula>IF(pajak[[#This Row],[//]]="","",INDEX(Table1[Kode Sales :],pajak[//]-offset))</calculatedColumnFormula>
    </tableColumn>
    <tableColumn id="5" name="Toko" dataDxfId="14">
      <calculatedColumnFormula>IF(pajak[[#This Row],[//]]="","",INDEX(Table1[Toko],pajak[//]-offset))</calculatedColumnFormula>
    </tableColumn>
    <tableColumn id="6" name="Total" dataDxfId="13">
      <calculatedColumnFormula>IF(pajak[[#This Row],[//]]="","",SUMIF(Table1[h_id],pajak[[#This Row],[//]],Table1[h_hargasebelumdiskon]))</calculatedColumnFormula>
    </tableColumn>
    <tableColumn id="7" name="Diskon" dataDxfId="12">
      <calculatedColumnFormula>IF(pajak[[#This Row],[//]]="","",SUMIF(Table1[h_id],pajak[[#This Row],[//]],Table1[h_diskon]))</calculatedColumnFormula>
    </tableColumn>
    <tableColumn id="8" name="Sub Total" dataDxfId="11">
      <calculatedColumnFormula>IF(pajak[[#This Row],[//]]="","",SUMIF(Table1[h_id],pajak[[#This Row],[//]],Table1[h_hargasetelahdiskon]))</calculatedColumnFormula>
    </tableColumn>
    <tableColumn id="9" name="PPN 11%" dataDxfId="10">
      <calculatedColumnFormula>IF(pajak[//]="","",pajak[[#This Row],[Sub Total]]/1.11*11%)</calculatedColumnFormula>
    </tableColumn>
    <tableColumn id="10" name="Total Invoice" dataDxfId="9">
      <calculatedColumnFormula>pajak[[#This Row],[Sub Total]]</calculatedColumnFormula>
    </tableColumn>
    <tableColumn id="14" name="pembuat nota" dataDxfId="8">
      <calculatedColumnFormula>IF(pajak[[#This Row],[//]]="","",INDEX(Table1[pembuat nota :],pajak[//]-offset))</calculatedColumnFormula>
    </tableColumn>
    <tableColumn id="15" name="edited" dataDxfId="7">
      <calculatedColumnFormula>IF(pajak[[#This Row],[//]]="","",IF(INDEX(Table1[edited :],pajak[//]-offset)="","",INDEX(Table1[edited :],pajak[//]-offset)))</calculatedColumnFormula>
    </tableColumn>
    <tableColumn id="16" name="h_No. Invoice :" dataDxfId="6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2:S24" totalsRowShown="0">
  <autoFilter ref="Q2:S24"/>
  <tableColumns count="3">
    <tableColumn id="1" name="cek_ppn" dataDxfId="5">
      <calculatedColumnFormula>MATCH(pajak[[#This Row],[h_No. Invoice :]],[2]Invoice!$E:$E,0)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3" totalsRowShown="0">
  <autoFilter ref="A2:E13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55" zoomScale="85" zoomScaleNormal="85" workbookViewId="0">
      <selection activeCell="I76" sqref="I76"/>
    </sheetView>
  </sheetViews>
  <sheetFormatPr defaultRowHeight="15" x14ac:dyDescent="0.25"/>
  <cols>
    <col min="1" max="1" width="3.140625" style="87" customWidth="1"/>
    <col min="2" max="2" width="9.28515625" style="87" customWidth="1"/>
    <col min="3" max="3" width="10.28515625" style="88" customWidth="1"/>
    <col min="4" max="4" width="3.5703125" style="87" customWidth="1"/>
    <col min="5" max="5" width="5.140625" style="87" customWidth="1"/>
    <col min="6" max="6" width="24" style="87" customWidth="1"/>
    <col min="7" max="7" width="12.5703125" style="87" customWidth="1"/>
    <col min="8" max="8" width="8" customWidth="1"/>
    <col min="9" max="9" width="50.85546875" style="87" customWidth="1"/>
    <col min="10" max="10" width="5.140625" style="87" customWidth="1"/>
    <col min="11" max="11" width="4.85546875" style="87" customWidth="1"/>
    <col min="12" max="12" width="2.140625" style="87" customWidth="1"/>
    <col min="13" max="13" width="15.7109375" style="87" customWidth="1"/>
    <col min="14" max="14" width="54" style="87" customWidth="1"/>
    <col min="15" max="15" width="58.42578125" style="87" customWidth="1"/>
    <col min="16" max="16" width="11.5703125" style="87" customWidth="1"/>
    <col min="17" max="17" width="7.140625" style="97" customWidth="1"/>
    <col min="18" max="18" width="7.140625" style="89" customWidth="1"/>
    <col min="19" max="19" width="14.28515625" style="89" bestFit="1" customWidth="1"/>
    <col min="20" max="20" width="16.42578125" style="97" bestFit="1" customWidth="1"/>
    <col min="21" max="21" width="15" style="87" customWidth="1"/>
    <col min="22" max="22" width="3.140625" style="87" customWidth="1"/>
    <col min="23" max="23" width="2.140625" style="87" customWidth="1"/>
    <col min="24" max="24" width="14.28515625" style="87" customWidth="1"/>
    <col min="25" max="25" width="13.28515625" style="97" customWidth="1"/>
    <col min="26" max="27" width="14.28515625" style="97" customWidth="1"/>
    <col min="28" max="16384" width="9.140625" style="87"/>
  </cols>
  <sheetData>
    <row r="1" spans="1:27" x14ac:dyDescent="0.25">
      <c r="B1" s="87">
        <v>22120001</v>
      </c>
      <c r="H1" s="87"/>
      <c r="P1" s="97"/>
      <c r="Q1" s="89"/>
      <c r="S1" s="97"/>
      <c r="T1" s="87"/>
      <c r="X1" s="97"/>
      <c r="AA1" s="87"/>
    </row>
    <row r="2" spans="1:27" x14ac:dyDescent="0.25">
      <c r="A2" s="87" t="s">
        <v>15</v>
      </c>
      <c r="B2" s="87" t="s">
        <v>42</v>
      </c>
      <c r="C2" s="90" t="s">
        <v>3</v>
      </c>
      <c r="D2" s="87" t="s">
        <v>43</v>
      </c>
      <c r="E2" s="87" t="s">
        <v>44</v>
      </c>
      <c r="F2" s="87" t="s">
        <v>51</v>
      </c>
      <c r="G2" s="2" t="s">
        <v>2</v>
      </c>
      <c r="H2" s="2" t="s">
        <v>4</v>
      </c>
      <c r="I2" s="87" t="s">
        <v>5</v>
      </c>
      <c r="J2" s="87" t="s">
        <v>6</v>
      </c>
      <c r="K2" s="87" t="s">
        <v>7</v>
      </c>
      <c r="L2" s="87" t="s">
        <v>8</v>
      </c>
      <c r="M2" s="87" t="s">
        <v>168</v>
      </c>
      <c r="N2" s="87" t="s">
        <v>0</v>
      </c>
      <c r="O2" s="87" t="s">
        <v>9</v>
      </c>
      <c r="P2" s="97" t="s">
        <v>10</v>
      </c>
      <c r="Q2" s="89" t="s">
        <v>11</v>
      </c>
      <c r="R2" s="89" t="s">
        <v>12</v>
      </c>
      <c r="S2" s="97" t="s">
        <v>22</v>
      </c>
      <c r="T2" s="87" t="s">
        <v>13</v>
      </c>
      <c r="U2" s="87" t="s">
        <v>14</v>
      </c>
      <c r="V2" s="87" t="s">
        <v>53</v>
      </c>
      <c r="W2" s="87" t="s">
        <v>60</v>
      </c>
      <c r="X2" s="97" t="s">
        <v>62</v>
      </c>
      <c r="Y2" s="97" t="s">
        <v>63</v>
      </c>
      <c r="Z2" s="97" t="s">
        <v>64</v>
      </c>
      <c r="AA2" s="87" t="s">
        <v>68</v>
      </c>
    </row>
    <row r="3" spans="1:27" x14ac:dyDescent="0.25">
      <c r="A3" s="87">
        <f>IF(Table1[No. Invoice :]="","",ROW())</f>
        <v>3</v>
      </c>
      <c r="B3" s="87">
        <f>IF(Table1[h_Kode Sales :_1]="","",B$1+COUNT(B$2:B2))</f>
        <v>22120001</v>
      </c>
      <c r="C3" s="88">
        <v>44898</v>
      </c>
      <c r="D3" s="87" t="s">
        <v>54</v>
      </c>
      <c r="E3" s="87">
        <v>2729</v>
      </c>
      <c r="F3" s="87" t="s">
        <v>56</v>
      </c>
      <c r="G3" s="87" t="str">
        <f>IF(Table1[[#This Row],[h_No. Invoice :]]="","",CONCATENATE("AM"," ",Table1[[#This Row],[h_No. Invoice :]]))</f>
        <v>AM 22120001</v>
      </c>
      <c r="H3" s="87" t="str">
        <f>CONCATENATE(UPPER(Table1[[#This Row],[h_Kode Sales :_1]])," ",Table1[[#This Row],[h_Kode Sales :_2]])</f>
        <v>KO 2729</v>
      </c>
      <c r="I3" s="87" t="str">
        <f>IF(Table1[[#This Row],[h_toko]]="","",INDEX(Table2[e],IF(Table1[[#This Row],[h_toko]]="","",MATCH(Table1[[#This Row],[h_toko]],Table2[a],0)),))</f>
        <v>CV TRINITY CENTRAAL PURWOKERTO</v>
      </c>
      <c r="J3" s="87">
        <v>144</v>
      </c>
      <c r="K3" s="87" t="s">
        <v>23</v>
      </c>
      <c r="L3" s="87">
        <v>1</v>
      </c>
      <c r="M3" s="87" t="s">
        <v>169</v>
      </c>
      <c r="N3" s="87" t="str">
        <f>IF(Table1[[#This Row],[h_Item Description]]="","",INDEX([1]!db[NB PAJAK],MATCH(Table1[[#This Row],[h_Item Description]],[1]!db[kode],0)))</f>
        <v>CRAYON / OIL PASTEL PUTAR JOYKO TWCR-12S (PANJANG)</v>
      </c>
      <c r="O3" s="87" t="s">
        <v>24</v>
      </c>
      <c r="P3" s="97">
        <v>23900</v>
      </c>
      <c r="Q3" s="89">
        <v>0.13</v>
      </c>
      <c r="S3" s="97">
        <f>Table1[[#This Row],[h_hargasetelahdiskon]]</f>
        <v>2994192</v>
      </c>
      <c r="T3" s="87" t="s">
        <v>73</v>
      </c>
      <c r="V3" s="87">
        <f>IF(Table1[[#This Row],[Item Description]]="","",IF(Table1[[#This Row],[//]]="",V2,Table1[[#This Row],[//]]))</f>
        <v>3</v>
      </c>
      <c r="W3" s="87">
        <f>IF(Table1[[#This Row],[h_id]]="","",COUNTIF(Table1[h_id],Table1[[#This Row],[h_id]]))</f>
        <v>2</v>
      </c>
      <c r="X3" s="97">
        <f>IF(Table1[Item Description]="","",Table1[[#This Row],[Qty]]*Table1[[#This Row],[Unit Price]])</f>
        <v>3441600</v>
      </c>
      <c r="Y3" s="97">
        <f>IF(Table1[Item Description]="","",Table1[[#This Row],[h_hargasebelumdiskon]]*Table1[[#This Row],[Disc 1]])</f>
        <v>447408</v>
      </c>
      <c r="Z3" s="97">
        <f>IF(Table1[Item Description]="","",Table1[[#This Row],[h_hargasebelumdiskon]]-Table1[[#This Row],[h_diskon]])</f>
        <v>2994192</v>
      </c>
      <c r="AA3" s="97">
        <f>IF(Table1[//]="","",SUMIF(Table1[h_id],Table1[h_id],Table1[h_hargasetelahdiskon]))</f>
        <v>5324400</v>
      </c>
    </row>
    <row r="4" spans="1:27" x14ac:dyDescent="0.25">
      <c r="A4" s="87" t="str">
        <f>IF(Table1[No. Invoice :]="","",ROW())</f>
        <v/>
      </c>
      <c r="B4" s="87" t="str">
        <f>IF(Table1[h_Kode Sales :_1]="","",B$1+COUNT(B$2:B3))</f>
        <v/>
      </c>
      <c r="E4" s="87" t="str">
        <f>UPPER(Table1[[#This Row],[h_Kode Sales :_1]])</f>
        <v/>
      </c>
      <c r="G4" s="87" t="str">
        <f>IF(Table1[[#This Row],[h_No. Invoice :]]="","",CONCATENATE("AM"," ",Table1[[#This Row],[h_No. Invoice :]]))</f>
        <v/>
      </c>
      <c r="H4" s="87" t="str">
        <f>CONCATENATE(UPPER(Table1[[#This Row],[h_Kode Sales :_1]])," ",Table1[[#This Row],[h_Kode Sales :_2]])</f>
        <v xml:space="preserve"> </v>
      </c>
      <c r="I4" s="87" t="str">
        <f>IF(Table1[[#This Row],[h_toko]]="","",INDEX(Table2[e],IF(Table1[[#This Row],[h_toko]]="","",MATCH(Table1[[#This Row],[h_toko]],Table2[a],0)),))</f>
        <v/>
      </c>
      <c r="J4" s="87">
        <v>144</v>
      </c>
      <c r="K4" s="87" t="s">
        <v>23</v>
      </c>
      <c r="L4" s="87">
        <v>1</v>
      </c>
      <c r="M4" s="87" t="s">
        <v>174</v>
      </c>
      <c r="N4" s="87" t="str">
        <f>IF(Table1[[#This Row],[h_Item Description]]="","",INDEX([1]!db[NB PAJAK],MATCH(Table1[[#This Row],[h_Item Description]],[1]!db[kode],0)))</f>
        <v>CRAYON / OIL PASTEL PUTAR JOYKO TWCR-12MINI (PENDEK)</v>
      </c>
      <c r="O4" s="87" t="s">
        <v>25</v>
      </c>
      <c r="P4" s="97">
        <v>18600</v>
      </c>
      <c r="Q4" s="89">
        <v>0.13</v>
      </c>
      <c r="S4" s="97">
        <f>Table1[[#This Row],[h_hargasetelahdiskon]]</f>
        <v>2330208</v>
      </c>
      <c r="T4" s="87"/>
      <c r="V4" s="87">
        <f>IF(Table1[[#This Row],[Item Description]]="","",IF(Table1[[#This Row],[//]]="",V3,Table1[[#This Row],[//]]))</f>
        <v>3</v>
      </c>
      <c r="W4" s="87">
        <f>IF(Table1[[#This Row],[h_id]]="","",COUNTIF(Table1[h_id],Table1[[#This Row],[h_id]]))</f>
        <v>2</v>
      </c>
      <c r="X4" s="97">
        <f>IF(Table1[Item Description]="","",Table1[[#This Row],[Qty]]*Table1[[#This Row],[Unit Price]])</f>
        <v>2678400</v>
      </c>
      <c r="Y4" s="97">
        <f>IF(Table1[Item Description]="","",Table1[[#This Row],[h_hargasebelumdiskon]]*Table1[[#This Row],[Disc 1]])</f>
        <v>348192</v>
      </c>
      <c r="Z4" s="97">
        <f>IF(Table1[Item Description]="","",Table1[[#This Row],[h_hargasebelumdiskon]]-Table1[[#This Row],[h_diskon]])</f>
        <v>2330208</v>
      </c>
      <c r="AA4" s="97" t="str">
        <f>IF(Table1[//]="","",SUMIF(Table1[h_id],Table1[h_id],Table1[h_hargasetelahdiskon]))</f>
        <v/>
      </c>
    </row>
    <row r="5" spans="1:27" x14ac:dyDescent="0.25">
      <c r="A5" s="87" t="str">
        <f>IF(Table1[No. Invoice :]="","",ROW())</f>
        <v/>
      </c>
      <c r="B5" s="87" t="str">
        <f>IF(Table1[h_Kode Sales :_1]="","",B$1+COUNT(B$2:B4))</f>
        <v/>
      </c>
      <c r="E5" s="87" t="str">
        <f>UPPER(Table1[[#This Row],[h_Kode Sales :_1]])</f>
        <v/>
      </c>
      <c r="G5" s="87" t="str">
        <f>IF(Table1[[#This Row],[h_No. Invoice :]]="","",CONCATENATE("AM"," ",Table1[[#This Row],[h_No. Invoice :]]))</f>
        <v/>
      </c>
      <c r="H5" s="87" t="str">
        <f>CONCATENATE(UPPER(Table1[[#This Row],[h_Kode Sales :_1]])," ",Table1[[#This Row],[h_Kode Sales :_2]])</f>
        <v xml:space="preserve"> </v>
      </c>
      <c r="I5" s="87" t="str">
        <f>IF(Table1[[#This Row],[h_toko]]="","",INDEX(Table2[e],IF(Table1[[#This Row],[h_toko]]="","",MATCH(Table1[[#This Row],[h_toko]],Table2[a],0)),))</f>
        <v/>
      </c>
      <c r="N5" s="87" t="str">
        <f>IF(Table1[[#This Row],[h_Item Description]]="","",INDEX([1]!db[NB PAJAK],MATCH(Table1[[#This Row],[h_Item Description]],[1]!db[kode],0)))</f>
        <v/>
      </c>
      <c r="P5" s="97"/>
      <c r="Q5" s="89"/>
      <c r="S5" s="97" t="str">
        <f>Table1[[#This Row],[h_hargasetelahdiskon]]</f>
        <v/>
      </c>
      <c r="T5" s="87"/>
      <c r="V5" s="87" t="str">
        <f>IF(Table1[[#This Row],[Item Description]]="","",IF(Table1[[#This Row],[//]]="",V4,Table1[[#This Row],[//]]))</f>
        <v/>
      </c>
      <c r="W5" s="87" t="str">
        <f>IF(Table1[[#This Row],[h_id]]="","",COUNTIF(Table1[h_id],Table1[[#This Row],[h_id]]))</f>
        <v/>
      </c>
      <c r="X5" s="97" t="str">
        <f>IF(Table1[Item Description]="","",Table1[[#This Row],[Qty]]*Table1[[#This Row],[Unit Price]])</f>
        <v/>
      </c>
      <c r="Y5" s="97" t="str">
        <f>IF(Table1[Item Description]="","",Table1[[#This Row],[h_hargasebelumdiskon]]*Table1[[#This Row],[Disc 1]])</f>
        <v/>
      </c>
      <c r="Z5" s="97" t="str">
        <f>IF(Table1[Item Description]="","",Table1[[#This Row],[h_hargasebelumdiskon]]-Table1[[#This Row],[h_diskon]])</f>
        <v/>
      </c>
      <c r="AA5" s="97" t="str">
        <f>IF(Table1[//]="","",SUMIF(Table1[h_id],Table1[h_id],Table1[h_hargasetelahdiskon]))</f>
        <v/>
      </c>
    </row>
    <row r="6" spans="1:27" x14ac:dyDescent="0.25">
      <c r="A6" s="87">
        <f>IF(Table1[No. Invoice :]="","",ROW())</f>
        <v>6</v>
      </c>
      <c r="B6" s="87">
        <f>IF(Table1[h_Kode Sales :_1]="","",B$1+COUNT(B$2:B5))</f>
        <v>22120002</v>
      </c>
      <c r="C6" s="88">
        <v>44912</v>
      </c>
      <c r="D6" s="87" t="s">
        <v>54</v>
      </c>
      <c r="E6" s="87">
        <v>2914</v>
      </c>
      <c r="F6" s="87" t="s">
        <v>55</v>
      </c>
      <c r="G6" s="87" t="str">
        <f>IF(Table1[[#This Row],[h_No. Invoice :]]="","",CONCATENATE("AM"," ",Table1[[#This Row],[h_No. Invoice :]]))</f>
        <v>AM 22120002</v>
      </c>
      <c r="H6" s="87" t="str">
        <f>CONCATENATE(UPPER(Table1[[#This Row],[h_Kode Sales :_1]])," ",Table1[[#This Row],[h_Kode Sales :_2]])</f>
        <v>KO 2914</v>
      </c>
      <c r="I6" s="87" t="str">
        <f>IF(Table1[[#This Row],[h_toko]]="","",INDEX(Table2[e],IF(Table1[[#This Row],[h_toko]]="","",MATCH(Table1[[#This Row],[h_toko]],Table2[a],0)),))</f>
        <v>CV DWI JAYA YOGYAKARTA</v>
      </c>
      <c r="J6" s="87">
        <v>3</v>
      </c>
      <c r="K6" s="87" t="s">
        <v>23</v>
      </c>
      <c r="M6" s="87" t="s">
        <v>170</v>
      </c>
      <c r="N6" s="87" t="str">
        <f>IF(Table1[[#This Row],[h_Item Description]]="","",INDEX([1]!db[NB PAJAK],MATCH(Table1[[#This Row],[h_Item Description]],[1]!db[kode],0)))</f>
        <v>STAPLER HEAVY DUTY JOYKO HD-12N/24</v>
      </c>
      <c r="O6" s="87" t="s">
        <v>36</v>
      </c>
      <c r="P6" s="97">
        <v>155000</v>
      </c>
      <c r="Q6" s="89">
        <v>0.1</v>
      </c>
      <c r="S6" s="97">
        <f>Table1[[#This Row],[h_hargasetelahdiskon]]</f>
        <v>418500</v>
      </c>
      <c r="T6" s="87" t="s">
        <v>74</v>
      </c>
      <c r="V6" s="87">
        <f>IF(Table1[[#This Row],[Item Description]]="","",IF(Table1[[#This Row],[//]]="",V4,Table1[[#This Row],[//]]))</f>
        <v>6</v>
      </c>
      <c r="W6" s="87">
        <f>IF(Table1[[#This Row],[h_id]]="","",COUNTIF(Table1[h_id],Table1[[#This Row],[h_id]]))</f>
        <v>4</v>
      </c>
      <c r="X6" s="97">
        <f>IF(Table1[Item Description]="","",Table1[[#This Row],[Qty]]*Table1[[#This Row],[Unit Price]])</f>
        <v>465000</v>
      </c>
      <c r="Y6" s="97">
        <f>IF(Table1[Item Description]="","",Table1[[#This Row],[h_hargasebelumdiskon]]*Table1[[#This Row],[Disc 1]])</f>
        <v>46500</v>
      </c>
      <c r="Z6" s="97">
        <f>IF(Table1[Item Description]="","",Table1[[#This Row],[h_hargasebelumdiskon]]-Table1[[#This Row],[h_diskon]])</f>
        <v>418500</v>
      </c>
      <c r="AA6" s="97">
        <f>IF(Table1[//]="","",SUMIF(Table1[h_id],Table1[h_id],Table1[h_hargasetelahdiskon]))</f>
        <v>1702350</v>
      </c>
    </row>
    <row r="7" spans="1:27" x14ac:dyDescent="0.25">
      <c r="A7" s="87" t="str">
        <f>IF(Table1[No. Invoice :]="","",ROW())</f>
        <v/>
      </c>
      <c r="B7" s="87" t="str">
        <f>IF(Table1[h_Kode Sales :_1]="","",B$1+COUNT(B$2:B6))</f>
        <v/>
      </c>
      <c r="E7" s="87" t="str">
        <f>UPPER(Table1[[#This Row],[h_Kode Sales :_1]])</f>
        <v/>
      </c>
      <c r="G7" s="87" t="str">
        <f>IF(Table1[[#This Row],[h_No. Invoice :]]="","",CONCATENATE("AM"," ",Table1[[#This Row],[h_No. Invoice :]]))</f>
        <v/>
      </c>
      <c r="H7" s="87" t="str">
        <f>CONCATENATE(UPPER(Table1[[#This Row],[h_Kode Sales :_1]])," ",Table1[[#This Row],[h_Kode Sales :_2]])</f>
        <v xml:space="preserve"> </v>
      </c>
      <c r="I7" s="87" t="str">
        <f>IF(Table1[[#This Row],[h_toko]]="","",INDEX(Table2[e],IF(Table1[[#This Row],[h_toko]]="","",MATCH(Table1[[#This Row],[h_toko]],Table2[a],0)),))</f>
        <v/>
      </c>
      <c r="J7" s="87">
        <v>5</v>
      </c>
      <c r="K7" s="87" t="s">
        <v>57</v>
      </c>
      <c r="M7" s="87" t="s">
        <v>173</v>
      </c>
      <c r="N7" s="87" t="str">
        <f>IF(Table1[[#This Row],[h_Item Description]]="","",INDEX([1]!db[NB PAJAK],MATCH(Table1[[#This Row],[h_Item Description]],[1]!db[kode],0)))</f>
        <v>CORRECTION FLUID KENKO KE-01</v>
      </c>
      <c r="O7" s="87" t="s">
        <v>38</v>
      </c>
      <c r="P7" s="97">
        <v>54300</v>
      </c>
      <c r="Q7" s="89">
        <v>0.1</v>
      </c>
      <c r="S7" s="97">
        <f>Table1[[#This Row],[h_hargasetelahdiskon]]</f>
        <v>244350</v>
      </c>
      <c r="T7" s="87"/>
      <c r="V7" s="87">
        <f>IF(Table1[[#This Row],[Item Description]]="","",IF(Table1[[#This Row],[//]]="",V6,Table1[[#This Row],[//]]))</f>
        <v>6</v>
      </c>
      <c r="W7" s="87">
        <f>IF(Table1[[#This Row],[h_id]]="","",COUNTIF(Table1[h_id],Table1[[#This Row],[h_id]]))</f>
        <v>4</v>
      </c>
      <c r="X7" s="97">
        <f>IF(Table1[Item Description]="","",Table1[[#This Row],[Qty]]*Table1[[#This Row],[Unit Price]])</f>
        <v>271500</v>
      </c>
      <c r="Y7" s="97">
        <f>IF(Table1[Item Description]="","",Table1[[#This Row],[h_hargasebelumdiskon]]*Table1[[#This Row],[Disc 1]])</f>
        <v>27150</v>
      </c>
      <c r="Z7" s="97">
        <f>IF(Table1[Item Description]="","",Table1[[#This Row],[h_hargasebelumdiskon]]-Table1[[#This Row],[h_diskon]])</f>
        <v>244350</v>
      </c>
      <c r="AA7" s="97" t="str">
        <f>IF(Table1[//]="","",SUMIF(Table1[h_id],Table1[h_id],Table1[h_hargasetelahdiskon]))</f>
        <v/>
      </c>
    </row>
    <row r="8" spans="1:27" x14ac:dyDescent="0.25">
      <c r="A8" s="87" t="str">
        <f>IF(Table1[No. Invoice :]="","",ROW())</f>
        <v/>
      </c>
      <c r="B8" s="87" t="str">
        <f>IF(Table1[h_Kode Sales :_1]="","",B$1+COUNT(B$2:B7))</f>
        <v/>
      </c>
      <c r="E8" s="87" t="str">
        <f>UPPER(Table1[[#This Row],[h_Kode Sales :_1]])</f>
        <v/>
      </c>
      <c r="G8" s="87" t="str">
        <f>IF(Table1[[#This Row],[h_No. Invoice :]]="","",CONCATENATE("AM"," ",Table1[[#This Row],[h_No. Invoice :]]))</f>
        <v/>
      </c>
      <c r="H8" s="87" t="str">
        <f>CONCATENATE(UPPER(Table1[[#This Row],[h_Kode Sales :_1]])," ",Table1[[#This Row],[h_Kode Sales :_2]])</f>
        <v xml:space="preserve"> </v>
      </c>
      <c r="I8" s="87" t="str">
        <f>IF(Table1[[#This Row],[h_toko]]="","",INDEX(Table2[e],IF(Table1[[#This Row],[h_toko]]="","",MATCH(Table1[[#This Row],[h_toko]],Table2[a],0)),))</f>
        <v/>
      </c>
      <c r="J8" s="87">
        <v>5</v>
      </c>
      <c r="K8" s="87" t="s">
        <v>57</v>
      </c>
      <c r="M8" s="87" t="s">
        <v>172</v>
      </c>
      <c r="N8" s="87" t="str">
        <f>IF(Table1[[#This Row],[h_Item Description]]="","",INDEX([1]!db[NB PAJAK],MATCH(Table1[[#This Row],[h_Item Description]],[1]!db[kode],0)))</f>
        <v>CORRECTION TAPE KENKO CT-634N (8M x 5MM)</v>
      </c>
      <c r="O8" s="87" t="s">
        <v>39</v>
      </c>
      <c r="P8" s="97">
        <v>54000</v>
      </c>
      <c r="Q8" s="89">
        <v>0.1</v>
      </c>
      <c r="S8" s="97">
        <f>Table1[[#This Row],[h_hargasetelahdiskon]]</f>
        <v>243000</v>
      </c>
      <c r="T8" s="87"/>
      <c r="V8" s="87">
        <f>IF(Table1[[#This Row],[Item Description]]="","",IF(Table1[[#This Row],[//]]="",V7,Table1[[#This Row],[//]]))</f>
        <v>6</v>
      </c>
      <c r="W8" s="87">
        <f>IF(Table1[[#This Row],[h_id]]="","",COUNTIF(Table1[h_id],Table1[[#This Row],[h_id]]))</f>
        <v>4</v>
      </c>
      <c r="X8" s="97">
        <f>IF(Table1[Item Description]="","",Table1[[#This Row],[Qty]]*Table1[[#This Row],[Unit Price]])</f>
        <v>270000</v>
      </c>
      <c r="Y8" s="97">
        <f>IF(Table1[Item Description]="","",Table1[[#This Row],[h_hargasebelumdiskon]]*Table1[[#This Row],[Disc 1]])</f>
        <v>27000</v>
      </c>
      <c r="Z8" s="97">
        <f>IF(Table1[Item Description]="","",Table1[[#This Row],[h_hargasebelumdiskon]]-Table1[[#This Row],[h_diskon]])</f>
        <v>243000</v>
      </c>
      <c r="AA8" s="97" t="str">
        <f>IF(Table1[//]="","",SUMIF(Table1[h_id],Table1[h_id],Table1[h_hargasetelahdiskon]))</f>
        <v/>
      </c>
    </row>
    <row r="9" spans="1:27" x14ac:dyDescent="0.25">
      <c r="A9" s="87" t="str">
        <f>IF(Table1[No. Invoice :]="","",ROW())</f>
        <v/>
      </c>
      <c r="B9" s="91" t="str">
        <f>IF(Table1[h_Kode Sales :_1]="","",B$1+COUNT(B$2:B8))</f>
        <v/>
      </c>
      <c r="E9" s="87" t="str">
        <f>UPPER(Table1[[#This Row],[h_Kode Sales :_1]])</f>
        <v/>
      </c>
      <c r="G9" s="87" t="str">
        <f>IF(Table1[[#This Row],[h_No. Invoice :]]="","",CONCATENATE("AM"," ",Table1[[#This Row],[h_No. Invoice :]]))</f>
        <v/>
      </c>
      <c r="H9" s="87" t="str">
        <f>CONCATENATE(UPPER(Table1[[#This Row],[h_Kode Sales :_1]])," ",Table1[[#This Row],[h_Kode Sales :_2]])</f>
        <v xml:space="preserve"> </v>
      </c>
      <c r="I9" s="87" t="str">
        <f>IF(Table1[[#This Row],[h_toko]]="","",INDEX(Table2[e],IF(Table1[[#This Row],[h_toko]]="","",MATCH(Table1[[#This Row],[h_toko]],Table2[a],0)),))</f>
        <v/>
      </c>
      <c r="J9" s="87">
        <v>5</v>
      </c>
      <c r="K9" s="87" t="s">
        <v>40</v>
      </c>
      <c r="M9" s="87" t="s">
        <v>171</v>
      </c>
      <c r="N9" s="87" t="str">
        <f>IF(Table1[[#This Row],[h_Item Description]]="","",INDEX([1]!db[NB PAJAK],MATCH(Table1[[#This Row],[h_Item Description]],[1]!db[kode],0)))</f>
        <v>BINDER CLIP JOYKO 260</v>
      </c>
      <c r="O9" s="87" t="s">
        <v>41</v>
      </c>
      <c r="P9" s="97">
        <v>177000</v>
      </c>
      <c r="Q9" s="89">
        <v>0.1</v>
      </c>
      <c r="S9" s="97">
        <f>Table1[[#This Row],[h_hargasetelahdiskon]]</f>
        <v>796500</v>
      </c>
      <c r="T9" s="87"/>
      <c r="V9" s="87">
        <f>IF(Table1[[#This Row],[Item Description]]="","",IF(Table1[[#This Row],[//]]="",V8,Table1[[#This Row],[//]]))</f>
        <v>6</v>
      </c>
      <c r="W9" s="87">
        <f>IF(Table1[[#This Row],[h_id]]="","",COUNTIF(Table1[h_id],Table1[[#This Row],[h_id]]))</f>
        <v>4</v>
      </c>
      <c r="X9" s="97">
        <f>IF(Table1[Item Description]="","",Table1[[#This Row],[Qty]]*Table1[[#This Row],[Unit Price]])</f>
        <v>885000</v>
      </c>
      <c r="Y9" s="97">
        <f>IF(Table1[Item Description]="","",Table1[[#This Row],[h_hargasebelumdiskon]]*Table1[[#This Row],[Disc 1]])</f>
        <v>88500</v>
      </c>
      <c r="Z9" s="97">
        <f>IF(Table1[Item Description]="","",Table1[[#This Row],[h_hargasebelumdiskon]]-Table1[[#This Row],[h_diskon]])</f>
        <v>796500</v>
      </c>
      <c r="AA9" s="97" t="str">
        <f>IF(Table1[//]="","",SUMIF(Table1[h_id],Table1[h_id],Table1[h_hargasetelahdiskon]))</f>
        <v/>
      </c>
    </row>
    <row r="10" spans="1:27" x14ac:dyDescent="0.25">
      <c r="A10" s="87" t="str">
        <f>IF(Table1[No. Invoice :]="","",ROW())</f>
        <v/>
      </c>
      <c r="B10" s="91" t="str">
        <f>IF(Table1[h_Kode Sales :_1]="","",B$1+COUNT(B$2:B9))</f>
        <v/>
      </c>
      <c r="E10" s="87" t="str">
        <f>UPPER(Table1[[#This Row],[h_Kode Sales :_1]])</f>
        <v/>
      </c>
      <c r="G10" s="87" t="str">
        <f>IF(Table1[[#This Row],[h_No. Invoice :]]="","",CONCATENATE("AM"," ",Table1[[#This Row],[h_No. Invoice :]]))</f>
        <v/>
      </c>
      <c r="H10" s="87" t="str">
        <f>CONCATENATE(UPPER(Table1[[#This Row],[h_Kode Sales :_1]])," ",Table1[[#This Row],[h_Kode Sales :_2]])</f>
        <v xml:space="preserve"> </v>
      </c>
      <c r="I10" s="87" t="str">
        <f>IF(Table1[[#This Row],[h_toko]]="","",INDEX(Table2[e],IF(Table1[[#This Row],[h_toko]]="","",MATCH(Table1[[#This Row],[h_toko]],Table2[a],0)),))</f>
        <v/>
      </c>
      <c r="N10" s="87" t="str">
        <f>IF(Table1[[#This Row],[h_Item Description]]="","",INDEX([1]!db[NB PAJAK],MATCH(Table1[[#This Row],[h_Item Description]],[1]!db[kode],0)))</f>
        <v/>
      </c>
      <c r="P10" s="97"/>
      <c r="Q10" s="89"/>
      <c r="S10" s="97" t="str">
        <f>Table1[[#This Row],[h_hargasetelahdiskon]]</f>
        <v/>
      </c>
      <c r="T10" s="87"/>
      <c r="V10" s="87" t="str">
        <f>IF(Table1[[#This Row],[Item Description]]="","",IF(Table1[[#This Row],[//]]="",V9,Table1[[#This Row],[//]]))</f>
        <v/>
      </c>
      <c r="W10" s="87" t="str">
        <f>IF(Table1[[#This Row],[h_id]]="","",COUNTIF(Table1[h_id],Table1[[#This Row],[h_id]]))</f>
        <v/>
      </c>
      <c r="X10" s="97" t="str">
        <f>IF(Table1[Item Description]="","",Table1[[#This Row],[Qty]]*Table1[[#This Row],[Unit Price]])</f>
        <v/>
      </c>
      <c r="Y10" s="97" t="str">
        <f>IF(Table1[Item Description]="","",Table1[[#This Row],[h_hargasebelumdiskon]]*Table1[[#This Row],[Disc 1]])</f>
        <v/>
      </c>
      <c r="Z10" s="97" t="str">
        <f>IF(Table1[Item Description]="","",Table1[[#This Row],[h_hargasebelumdiskon]]-Table1[[#This Row],[h_diskon]])</f>
        <v/>
      </c>
      <c r="AA10" s="97" t="str">
        <f>IF(Table1[//]="","",SUMIF(Table1[h_id],Table1[h_id],Table1[h_hargasetelahdiskon]))</f>
        <v/>
      </c>
    </row>
    <row r="11" spans="1:27" x14ac:dyDescent="0.25">
      <c r="A11" s="87">
        <f>IF(Table1[No. Invoice :]="","",ROW())</f>
        <v>11</v>
      </c>
      <c r="B11" s="91">
        <f>IF(Table1[h_Kode Sales :_1]="","",B$1+COUNT(B$2:B10))</f>
        <v>22120003</v>
      </c>
      <c r="C11" s="88">
        <v>44901</v>
      </c>
      <c r="D11" s="87" t="s">
        <v>45</v>
      </c>
      <c r="E11" s="87">
        <v>2783</v>
      </c>
      <c r="F11" s="87" t="s">
        <v>77</v>
      </c>
      <c r="G11" s="87" t="str">
        <f>IF(Table1[[#This Row],[h_No. Invoice :]]="","",CONCATENATE("AM"," ",Table1[[#This Row],[h_No. Invoice :]]))</f>
        <v>AM 22120003</v>
      </c>
      <c r="H11" s="87" t="str">
        <f>CONCATENATE(UPPER(Table1[[#This Row],[h_Kode Sales :_1]])," ",Table1[[#This Row],[h_Kode Sales :_2]])</f>
        <v>KO 2783</v>
      </c>
      <c r="I11" s="87" t="str">
        <f>IF(Table1[[#This Row],[h_toko]]="","",INDEX(Table2[e],IF(Table1[[#This Row],[h_toko]]="","",MATCH(Table1[[#This Row],[h_toko]],Table2[a],0)),))</f>
        <v>CV PELITA JAYA (ANUGERAH SEJAHTERA) PURWOKERTO</v>
      </c>
      <c r="J11" s="87">
        <v>144</v>
      </c>
      <c r="K11" s="87" t="s">
        <v>57</v>
      </c>
      <c r="L11" s="87">
        <v>1</v>
      </c>
      <c r="M11" s="87" t="s">
        <v>175</v>
      </c>
      <c r="N11" s="87" t="str">
        <f>IF(Table1[[#This Row],[h_Item Description]]="","",INDEX([1]!db[NB PAJAK],MATCH(Table1[[#This Row],[h_Item Description]],[1]!db[kode],0)))</f>
        <v>GEL PEN KENKO K-1</v>
      </c>
      <c r="O11" s="87" t="s">
        <v>78</v>
      </c>
      <c r="P11" s="97">
        <v>39600</v>
      </c>
      <c r="Q11" s="89">
        <v>0.13500000000000001</v>
      </c>
      <c r="S11" s="97">
        <f>Table1[[#This Row],[h_hargasetelahdiskon]]</f>
        <v>4932576</v>
      </c>
      <c r="T11" s="87" t="s">
        <v>73</v>
      </c>
      <c r="V11" s="87">
        <f>IF(Table1[[#This Row],[Item Description]]="","",IF(Table1[[#This Row],[//]]="",V10,Table1[[#This Row],[//]]))</f>
        <v>11</v>
      </c>
      <c r="W11" s="87">
        <f>IF(Table1[[#This Row],[h_id]]="","",COUNTIF(Table1[h_id],Table1[[#This Row],[h_id]]))</f>
        <v>2</v>
      </c>
      <c r="X11" s="97">
        <f>IF(Table1[Item Description]="","",Table1[[#This Row],[Qty]]*Table1[[#This Row],[Unit Price]])</f>
        <v>5702400</v>
      </c>
      <c r="Y11" s="97">
        <f>IF(Table1[Item Description]="","",Table1[[#This Row],[h_hargasebelumdiskon]]*Table1[[#This Row],[Disc 1]])</f>
        <v>769824</v>
      </c>
      <c r="Z11" s="97">
        <f>IF(Table1[Item Description]="","",Table1[[#This Row],[h_hargasebelumdiskon]]-Table1[[#This Row],[h_diskon]])</f>
        <v>4932576</v>
      </c>
      <c r="AA11" s="97">
        <f>IF(Table1[//]="","",SUMIF(Table1[h_id],Table1[h_id],Table1[h_hargasetelahdiskon]))</f>
        <v>7311326</v>
      </c>
    </row>
    <row r="12" spans="1:27" x14ac:dyDescent="0.25">
      <c r="A12" s="87" t="str">
        <f>IF(Table1[No. Invoice :]="","",ROW())</f>
        <v/>
      </c>
      <c r="B12" s="91" t="str">
        <f>IF(Table1[h_Kode Sales :_1]="","",B$1+COUNT(B$2:B11))</f>
        <v/>
      </c>
      <c r="E12" s="87" t="str">
        <f>UPPER(Table1[[#This Row],[h_Kode Sales :_1]])</f>
        <v/>
      </c>
      <c r="G12" s="87" t="str">
        <f>IF(Table1[[#This Row],[h_No. Invoice :]]="","",CONCATENATE("AM"," ",Table1[[#This Row],[h_No. Invoice :]]))</f>
        <v/>
      </c>
      <c r="H12" s="87" t="str">
        <f>CONCATENATE(UPPER(Table1[[#This Row],[h_Kode Sales :_1]])," ",Table1[[#This Row],[h_Kode Sales :_2]])</f>
        <v xml:space="preserve"> </v>
      </c>
      <c r="I12" s="87" t="str">
        <f>IF(Table1[[#This Row],[h_toko]]="","",INDEX(Table2[e],IF(Table1[[#This Row],[h_toko]]="","",MATCH(Table1[[#This Row],[h_toko]],Table2[a],0)),))</f>
        <v/>
      </c>
      <c r="J12" s="87">
        <v>100</v>
      </c>
      <c r="K12" s="87" t="s">
        <v>79</v>
      </c>
      <c r="L12" s="87">
        <v>2</v>
      </c>
      <c r="M12" s="87" t="s">
        <v>176</v>
      </c>
      <c r="N12" s="87" t="str">
        <f>IF(Table1[[#This Row],[h_Item Description]]="","",INDEX([1]!db[NB PAJAK],MATCH(Table1[[#This Row],[h_Item Description]],[1]!db[kode],0)))</f>
        <v>STIP / PENGHAPUS KENKO ERW-40SQ PUTIH</v>
      </c>
      <c r="O12" s="87" t="s">
        <v>80</v>
      </c>
      <c r="P12" s="97">
        <v>27500</v>
      </c>
      <c r="Q12" s="89">
        <v>0.13500000000000001</v>
      </c>
      <c r="S12" s="97">
        <f>Table1[[#This Row],[h_hargasetelahdiskon]]</f>
        <v>2378750</v>
      </c>
      <c r="T12" s="87"/>
      <c r="V12" s="87">
        <f>IF(Table1[[#This Row],[Item Description]]="","",IF(Table1[[#This Row],[//]]="",V11,Table1[[#This Row],[//]]))</f>
        <v>11</v>
      </c>
      <c r="W12" s="87">
        <f>IF(Table1[[#This Row],[h_id]]="","",COUNTIF(Table1[h_id],Table1[[#This Row],[h_id]]))</f>
        <v>2</v>
      </c>
      <c r="X12" s="97">
        <f>IF(Table1[Item Description]="","",Table1[[#This Row],[Qty]]*Table1[[#This Row],[Unit Price]])</f>
        <v>2750000</v>
      </c>
      <c r="Y12" s="97">
        <f>IF(Table1[Item Description]="","",Table1[[#This Row],[h_hargasebelumdiskon]]*Table1[[#This Row],[Disc 1]])</f>
        <v>371250</v>
      </c>
      <c r="Z12" s="97">
        <f>IF(Table1[Item Description]="","",Table1[[#This Row],[h_hargasebelumdiskon]]-Table1[[#This Row],[h_diskon]])</f>
        <v>2378750</v>
      </c>
      <c r="AA12" s="97" t="str">
        <f>IF(Table1[//]="","",SUMIF(Table1[h_id],Table1[h_id],Table1[h_hargasetelahdiskon]))</f>
        <v/>
      </c>
    </row>
    <row r="13" spans="1:27" x14ac:dyDescent="0.25">
      <c r="A13" s="87" t="str">
        <f>IF(Table1[No. Invoice :]="","",ROW())</f>
        <v/>
      </c>
      <c r="B13" s="91" t="str">
        <f>IF(Table1[h_Kode Sales :_1]="","",B$1+COUNT(B$2:B12))</f>
        <v/>
      </c>
      <c r="E13" s="87" t="str">
        <f>UPPER(Table1[[#This Row],[h_Kode Sales :_1]])</f>
        <v/>
      </c>
      <c r="G13" s="87" t="str">
        <f>IF(Table1[[#This Row],[h_No. Invoice :]]="","",CONCATENATE("AM"," ",Table1[[#This Row],[h_No. Invoice :]]))</f>
        <v/>
      </c>
      <c r="H13" s="87" t="str">
        <f>CONCATENATE(UPPER(Table1[[#This Row],[h_Kode Sales :_1]])," ",Table1[[#This Row],[h_Kode Sales :_2]])</f>
        <v xml:space="preserve"> </v>
      </c>
      <c r="I13" s="87" t="str">
        <f>IF(Table1[[#This Row],[h_toko]]="","",INDEX(Table2[e],IF(Table1[[#This Row],[h_toko]]="","",MATCH(Table1[[#This Row],[h_toko]],Table2[a],0)),))</f>
        <v/>
      </c>
      <c r="N13" s="87" t="str">
        <f>IF(Table1[[#This Row],[h_Item Description]]="","",INDEX([1]!db[NB PAJAK],MATCH(Table1[[#This Row],[h_Item Description]],[1]!db[kode],0)))</f>
        <v/>
      </c>
      <c r="P13" s="97"/>
      <c r="Q13" s="89"/>
      <c r="S13" s="97" t="str">
        <f>Table1[[#This Row],[h_hargasetelahdiskon]]</f>
        <v/>
      </c>
      <c r="T13" s="87"/>
      <c r="V13" s="87" t="str">
        <f>IF(Table1[[#This Row],[Item Description]]="","",IF(Table1[[#This Row],[//]]="",V12,Table1[[#This Row],[//]]))</f>
        <v/>
      </c>
      <c r="W13" s="87" t="str">
        <f>IF(Table1[[#This Row],[h_id]]="","",COUNTIF(Table1[h_id],Table1[[#This Row],[h_id]]))</f>
        <v/>
      </c>
      <c r="X13" s="97" t="str">
        <f>IF(Table1[Item Description]="","",Table1[[#This Row],[Qty]]*Table1[[#This Row],[Unit Price]])</f>
        <v/>
      </c>
      <c r="Y13" s="97" t="str">
        <f>IF(Table1[Item Description]="","",Table1[[#This Row],[h_hargasebelumdiskon]]*Table1[[#This Row],[Disc 1]])</f>
        <v/>
      </c>
      <c r="Z13" s="97" t="str">
        <f>IF(Table1[Item Description]="","",Table1[[#This Row],[h_hargasebelumdiskon]]-Table1[[#This Row],[h_diskon]])</f>
        <v/>
      </c>
      <c r="AA13" s="97" t="str">
        <f>IF(Table1[//]="","",SUMIF(Table1[h_id],Table1[h_id],Table1[h_hargasetelahdiskon]))</f>
        <v/>
      </c>
    </row>
    <row r="14" spans="1:27" x14ac:dyDescent="0.25">
      <c r="A14" s="87">
        <f>IF(Table1[No. Invoice :]="","",ROW())</f>
        <v>14</v>
      </c>
      <c r="B14" s="91">
        <f>IF(Table1[h_Kode Sales :_1]="","",B$1+COUNT(B$2:B13))</f>
        <v>22120004</v>
      </c>
      <c r="C14" s="88">
        <v>44901</v>
      </c>
      <c r="D14" s="87" t="s">
        <v>83</v>
      </c>
      <c r="E14" s="87">
        <v>2788</v>
      </c>
      <c r="F14" s="87" t="s">
        <v>84</v>
      </c>
      <c r="G14" s="87" t="str">
        <f>IF(Table1[[#This Row],[h_No. Invoice :]]="","",CONCATENATE("AM"," ",Table1[[#This Row],[h_No. Invoice :]]))</f>
        <v>AM 22120004</v>
      </c>
      <c r="H14" s="87" t="str">
        <f>CONCATENATE(UPPER(Table1[[#This Row],[h_Kode Sales :_1]])," ",Table1[[#This Row],[h_Kode Sales :_2]])</f>
        <v>G 2788</v>
      </c>
      <c r="I14" s="87" t="str">
        <f>IF(Table1[[#This Row],[h_toko]]="","",INDEX(Table2[e],IF(Table1[[#This Row],[h_toko]]="","",MATCH(Table1[[#This Row],[h_toko]],Table2[a],0)),))</f>
        <v>SINAR BHAKTI YOGYAKARTA</v>
      </c>
      <c r="J14" s="87">
        <v>60</v>
      </c>
      <c r="K14" s="87" t="s">
        <v>23</v>
      </c>
      <c r="L14" s="87">
        <v>1</v>
      </c>
      <c r="M14" s="87" t="s">
        <v>177</v>
      </c>
      <c r="N14" s="87" t="str">
        <f>IF(Table1[[#This Row],[h_Item Description]]="","",INDEX([1]!db[NB PAJAK],MATCH(Table1[[#This Row],[h_Item Description]],[1]!db[kode],0)))</f>
        <v>BUKU TAMU KENKO BT-3224-01 (KEMBANG)</v>
      </c>
      <c r="O14" s="87" t="s">
        <v>85</v>
      </c>
      <c r="P14" s="97">
        <v>16500</v>
      </c>
      <c r="Q14" s="89">
        <v>0.1</v>
      </c>
      <c r="S14" s="97">
        <f>Table1[[#This Row],[h_hargasetelahdiskon]]</f>
        <v>891000</v>
      </c>
      <c r="T14" s="87" t="s">
        <v>73</v>
      </c>
      <c r="V14" s="87">
        <f>IF(Table1[[#This Row],[Item Description]]="","",IF(Table1[[#This Row],[//]]="",V13,Table1[[#This Row],[//]]))</f>
        <v>14</v>
      </c>
      <c r="W14" s="87">
        <f>IF(Table1[[#This Row],[h_id]]="","",COUNTIF(Table1[h_id],Table1[[#This Row],[h_id]]))</f>
        <v>2</v>
      </c>
      <c r="X14" s="97">
        <f>IF(Table1[Item Description]="","",Table1[[#This Row],[Qty]]*Table1[[#This Row],[Unit Price]])</f>
        <v>990000</v>
      </c>
      <c r="Y14" s="97">
        <f>IF(Table1[Item Description]="","",Table1[[#This Row],[h_hargasebelumdiskon]]*Table1[[#This Row],[Disc 1]])</f>
        <v>99000</v>
      </c>
      <c r="Z14" s="97">
        <f>IF(Table1[Item Description]="","",Table1[[#This Row],[h_hargasebelumdiskon]]-Table1[[#This Row],[h_diskon]])</f>
        <v>891000</v>
      </c>
      <c r="AA14" s="97">
        <f>IF(Table1[//]="","",SUMIF(Table1[h_id],Table1[h_id],Table1[h_hargasetelahdiskon]))</f>
        <v>1020600</v>
      </c>
    </row>
    <row r="15" spans="1:27" x14ac:dyDescent="0.25">
      <c r="A15" s="87" t="str">
        <f>IF(Table1[No. Invoice :]="","",ROW())</f>
        <v/>
      </c>
      <c r="B15" s="91" t="str">
        <f>IF(Table1[h_Kode Sales :_1]="","",B$1+COUNT(B$2:B14))</f>
        <v/>
      </c>
      <c r="E15" s="87" t="str">
        <f>UPPER(Table1[[#This Row],[h_Kode Sales :_1]])</f>
        <v/>
      </c>
      <c r="G15" s="87" t="str">
        <f>IF(Table1[[#This Row],[h_No. Invoice :]]="","",CONCATENATE("AM"," ",Table1[[#This Row],[h_No. Invoice :]]))</f>
        <v/>
      </c>
      <c r="H15" s="87" t="str">
        <f>CONCATENATE(UPPER(Table1[[#This Row],[h_Kode Sales :_1]])," ",Table1[[#This Row],[h_Kode Sales :_2]])</f>
        <v xml:space="preserve"> </v>
      </c>
      <c r="I15" s="87" t="str">
        <f>IF(Table1[[#This Row],[h_toko]]="","",INDEX(Table2[e],IF(Table1[[#This Row],[h_toko]]="","",MATCH(Table1[[#This Row],[h_toko]],Table2[a],0)),))</f>
        <v/>
      </c>
      <c r="J15" s="87">
        <v>12</v>
      </c>
      <c r="K15" s="87" t="s">
        <v>57</v>
      </c>
      <c r="M15" s="87" t="s">
        <v>178</v>
      </c>
      <c r="N15" s="87" t="str">
        <f>IF(Table1[[#This Row],[h_Item Description]]="","",INDEX([1]!db[NB PAJAK],MATCH(Table1[[#This Row],[h_Item Description]],[1]!db[kode],0)))</f>
        <v>BALLPEN KENKO NK-7 / 7B</v>
      </c>
      <c r="O15" s="87" t="s">
        <v>86</v>
      </c>
      <c r="P15" s="97">
        <v>12000</v>
      </c>
      <c r="Q15" s="89">
        <v>0.1</v>
      </c>
      <c r="S15" s="97">
        <f>Table1[[#This Row],[h_hargasetelahdiskon]]</f>
        <v>129600</v>
      </c>
      <c r="T15" s="87"/>
      <c r="V15" s="87">
        <f>IF(Table1[[#This Row],[Item Description]]="","",IF(Table1[[#This Row],[//]]="",V14,Table1[[#This Row],[//]]))</f>
        <v>14</v>
      </c>
      <c r="W15" s="87">
        <f>IF(Table1[[#This Row],[h_id]]="","",COUNTIF(Table1[h_id],Table1[[#This Row],[h_id]]))</f>
        <v>2</v>
      </c>
      <c r="X15" s="97">
        <f>IF(Table1[Item Description]="","",Table1[[#This Row],[Qty]]*Table1[[#This Row],[Unit Price]])</f>
        <v>144000</v>
      </c>
      <c r="Y15" s="97">
        <f>IF(Table1[Item Description]="","",Table1[[#This Row],[h_hargasebelumdiskon]]*Table1[[#This Row],[Disc 1]])</f>
        <v>14400</v>
      </c>
      <c r="Z15" s="97">
        <f>IF(Table1[Item Description]="","",Table1[[#This Row],[h_hargasebelumdiskon]]-Table1[[#This Row],[h_diskon]])</f>
        <v>129600</v>
      </c>
      <c r="AA15" s="97" t="str">
        <f>IF(Table1[//]="","",SUMIF(Table1[h_id],Table1[h_id],Table1[h_hargasetelahdiskon]))</f>
        <v/>
      </c>
    </row>
    <row r="16" spans="1:27" x14ac:dyDescent="0.25">
      <c r="A16" s="87" t="str">
        <f>IF(Table1[No. Invoice :]="","",ROW())</f>
        <v/>
      </c>
      <c r="B16" s="91" t="str">
        <f>IF(Table1[h_Kode Sales :_1]="","",B$1+COUNT(B$2:B15))</f>
        <v/>
      </c>
      <c r="E16" s="87" t="str">
        <f>UPPER(Table1[[#This Row],[h_Kode Sales :_1]])</f>
        <v/>
      </c>
      <c r="G16" s="87" t="str">
        <f>IF(Table1[[#This Row],[h_No. Invoice :]]="","",CONCATENATE("AM"," ",Table1[[#This Row],[h_No. Invoice :]]))</f>
        <v/>
      </c>
      <c r="H16" s="87" t="str">
        <f>CONCATENATE(UPPER(Table1[[#This Row],[h_Kode Sales :_1]])," ",Table1[[#This Row],[h_Kode Sales :_2]])</f>
        <v xml:space="preserve"> </v>
      </c>
      <c r="I16" s="87" t="str">
        <f>IF(Table1[[#This Row],[h_toko]]="","",INDEX(Table2[e],IF(Table1[[#This Row],[h_toko]]="","",MATCH(Table1[[#This Row],[h_toko]],Table2[a],0)),))</f>
        <v/>
      </c>
      <c r="N16" s="87" t="str">
        <f>IF(Table1[[#This Row],[h_Item Description]]="","",INDEX([1]!db[NB PAJAK],MATCH(Table1[[#This Row],[h_Item Description]],[1]!db[kode],0)))</f>
        <v/>
      </c>
      <c r="P16" s="97"/>
      <c r="Q16" s="89"/>
      <c r="S16" s="97" t="str">
        <f>Table1[[#This Row],[h_hargasetelahdiskon]]</f>
        <v/>
      </c>
      <c r="T16" s="87"/>
      <c r="V16" s="87" t="str">
        <f>IF(Table1[[#This Row],[Item Description]]="","",IF(Table1[[#This Row],[//]]="",V15,Table1[[#This Row],[//]]))</f>
        <v/>
      </c>
      <c r="W16" s="87" t="str">
        <f>IF(Table1[[#This Row],[h_id]]="","",COUNTIF(Table1[h_id],Table1[[#This Row],[h_id]]))</f>
        <v/>
      </c>
      <c r="X16" s="97" t="str">
        <f>IF(Table1[Item Description]="","",Table1[[#This Row],[Qty]]*Table1[[#This Row],[Unit Price]])</f>
        <v/>
      </c>
      <c r="Y16" s="97" t="str">
        <f>IF(Table1[Item Description]="","",Table1[[#This Row],[h_hargasebelumdiskon]]*Table1[[#This Row],[Disc 1]])</f>
        <v/>
      </c>
      <c r="Z16" s="97" t="str">
        <f>IF(Table1[Item Description]="","",Table1[[#This Row],[h_hargasebelumdiskon]]-Table1[[#This Row],[h_diskon]])</f>
        <v/>
      </c>
      <c r="AA16" s="97" t="str">
        <f>IF(Table1[//]="","",SUMIF(Table1[h_id],Table1[h_id],Table1[h_hargasetelahdiskon]))</f>
        <v/>
      </c>
    </row>
    <row r="17" spans="1:27" x14ac:dyDescent="0.25">
      <c r="A17" s="87">
        <f>IF(Table1[No. Invoice :]="","",ROW())</f>
        <v>17</v>
      </c>
      <c r="B17" s="91">
        <f>IF(Table1[h_Kode Sales :_1]="","",B$1+COUNT(B$2:B16))</f>
        <v>22120005</v>
      </c>
      <c r="C17" s="88">
        <v>44902</v>
      </c>
      <c r="D17" s="87" t="s">
        <v>89</v>
      </c>
      <c r="E17" s="87">
        <v>2736</v>
      </c>
      <c r="F17" s="87" t="s">
        <v>90</v>
      </c>
      <c r="G17" s="87" t="str">
        <f>IF(Table1[[#This Row],[h_No. Invoice :]]="","",CONCATENATE("AM"," ",Table1[[#This Row],[h_No. Invoice :]]))</f>
        <v>AM 22120005</v>
      </c>
      <c r="H17" s="87" t="str">
        <f>CONCATENATE(UPPER(Table1[[#This Row],[h_Kode Sales :_1]])," ",Table1[[#This Row],[h_Kode Sales :_2]])</f>
        <v>G 2736</v>
      </c>
      <c r="I17" s="87" t="str">
        <f>IF(Table1[[#This Row],[h_toko]]="","",INDEX(Table2[e],IF(Table1[[#This Row],[h_toko]]="","",MATCH(Table1[[#This Row],[h_toko]],Table2[a],0)),))</f>
        <v>LILY JULIAWATI (REJO AGUNG) JOMBANG</v>
      </c>
      <c r="J17" s="87">
        <v>324</v>
      </c>
      <c r="K17" s="87" t="s">
        <v>79</v>
      </c>
      <c r="L17" s="87">
        <v>9</v>
      </c>
      <c r="M17" s="87" t="s">
        <v>179</v>
      </c>
      <c r="N17" s="87" t="str">
        <f>IF(Table1[[#This Row],[h_Item Description]]="","",INDEX([1]!db[NB PAJAK],MATCH(Table1[[#This Row],[h_Item Description]],[1]!db[kode],0)))</f>
        <v>LEM STICK JOYKO 15 GR GS-104 TG (ANIMAL KINGDOM) isi 24 pc</v>
      </c>
      <c r="O17" s="87" t="s">
        <v>91</v>
      </c>
      <c r="P17" s="97">
        <v>58800</v>
      </c>
      <c r="Q17" s="89">
        <v>0.125</v>
      </c>
      <c r="S17" s="97">
        <f>Table1[[#This Row],[h_hargasetelahdiskon]]</f>
        <v>16669800</v>
      </c>
      <c r="T17" s="87" t="s">
        <v>73</v>
      </c>
      <c r="V17" s="87">
        <f>IF(Table1[[#This Row],[Item Description]]="","",IF(Table1[[#This Row],[//]]="",V16,Table1[[#This Row],[//]]))</f>
        <v>17</v>
      </c>
      <c r="W17" s="87">
        <f>IF(Table1[[#This Row],[h_id]]="","",COUNTIF(Table1[h_id],Table1[[#This Row],[h_id]]))</f>
        <v>1</v>
      </c>
      <c r="X17" s="97">
        <f>IF(Table1[Item Description]="","",Table1[[#This Row],[Qty]]*Table1[[#This Row],[Unit Price]])</f>
        <v>19051200</v>
      </c>
      <c r="Y17" s="97">
        <f>IF(Table1[Item Description]="","",Table1[[#This Row],[h_hargasebelumdiskon]]*Table1[[#This Row],[Disc 1]])</f>
        <v>2381400</v>
      </c>
      <c r="Z17" s="97">
        <f>IF(Table1[Item Description]="","",Table1[[#This Row],[h_hargasebelumdiskon]]-Table1[[#This Row],[h_diskon]])</f>
        <v>16669800</v>
      </c>
      <c r="AA17" s="97">
        <f>IF(Table1[//]="","",SUMIF(Table1[h_id],Table1[h_id],Table1[h_hargasetelahdiskon]))</f>
        <v>16669800</v>
      </c>
    </row>
    <row r="18" spans="1:27" x14ac:dyDescent="0.25">
      <c r="A18" s="87" t="str">
        <f>IF(Table1[No. Invoice :]="","",ROW())</f>
        <v/>
      </c>
      <c r="B18" s="91" t="str">
        <f>IF(Table1[h_Kode Sales :_1]="","",B$1+COUNT(B$2:B17))</f>
        <v/>
      </c>
      <c r="E18" s="87" t="str">
        <f>UPPER(Table1[[#This Row],[h_Kode Sales :_1]])</f>
        <v/>
      </c>
      <c r="G18" s="87" t="str">
        <f>IF(Table1[[#This Row],[h_No. Invoice :]]="","",CONCATENATE("AM"," ",Table1[[#This Row],[h_No. Invoice :]]))</f>
        <v/>
      </c>
      <c r="H18" s="87" t="str">
        <f>CONCATENATE(UPPER(Table1[[#This Row],[h_Kode Sales :_1]])," ",Table1[[#This Row],[h_Kode Sales :_2]])</f>
        <v xml:space="preserve"> </v>
      </c>
      <c r="I18" s="87" t="str">
        <f>IF(Table1[[#This Row],[h_toko]]="","",INDEX(Table2[e],IF(Table1[[#This Row],[h_toko]]="","",MATCH(Table1[[#This Row],[h_toko]],Table2[a],0)),))</f>
        <v/>
      </c>
      <c r="N18" s="87" t="str">
        <f>IF(Table1[[#This Row],[h_Item Description]]="","",INDEX([1]!db[NB PAJAK],MATCH(Table1[[#This Row],[h_Item Description]],[1]!db[kode],0)))</f>
        <v/>
      </c>
      <c r="P18" s="97"/>
      <c r="Q18" s="89"/>
      <c r="S18" s="97" t="str">
        <f>Table1[[#This Row],[h_hargasetelahdiskon]]</f>
        <v/>
      </c>
      <c r="T18" s="87"/>
      <c r="V18" s="87" t="str">
        <f>IF(Table1[[#This Row],[Item Description]]="","",IF(Table1[[#This Row],[//]]="",V17,Table1[[#This Row],[//]]))</f>
        <v/>
      </c>
      <c r="W18" s="87" t="str">
        <f>IF(Table1[[#This Row],[h_id]]="","",COUNTIF(Table1[h_id],Table1[[#This Row],[h_id]]))</f>
        <v/>
      </c>
      <c r="X18" s="97" t="str">
        <f>IF(Table1[Item Description]="","",Table1[[#This Row],[Qty]]*Table1[[#This Row],[Unit Price]])</f>
        <v/>
      </c>
      <c r="Y18" s="97" t="str">
        <f>IF(Table1[Item Description]="","",Table1[[#This Row],[h_hargasebelumdiskon]]*Table1[[#This Row],[Disc 1]])</f>
        <v/>
      </c>
      <c r="Z18" s="97" t="str">
        <f>IF(Table1[Item Description]="","",Table1[[#This Row],[h_hargasebelumdiskon]]-Table1[[#This Row],[h_diskon]])</f>
        <v/>
      </c>
      <c r="AA18" s="97" t="str">
        <f>IF(Table1[//]="","",SUMIF(Table1[h_id],Table1[h_id],Table1[h_hargasetelahdiskon]))</f>
        <v/>
      </c>
    </row>
    <row r="19" spans="1:27" x14ac:dyDescent="0.25">
      <c r="A19" s="87">
        <f>IF(Table1[No. Invoice :]="","",ROW())</f>
        <v>19</v>
      </c>
      <c r="B19" s="91">
        <f>IF(Table1[h_Kode Sales :_1]="","",B$1+COUNT(B$2:B18))</f>
        <v>22120006</v>
      </c>
      <c r="C19" s="88">
        <v>44902</v>
      </c>
      <c r="D19" s="87" t="s">
        <v>54</v>
      </c>
      <c r="E19" s="87">
        <v>2738</v>
      </c>
      <c r="F19" s="87" t="s">
        <v>77</v>
      </c>
      <c r="G19" s="87" t="str">
        <f>IF(Table1[[#This Row],[h_No. Invoice :]]="","",CONCATENATE("AM"," ",Table1[[#This Row],[h_No. Invoice :]]))</f>
        <v>AM 22120006</v>
      </c>
      <c r="H19" s="87" t="str">
        <f>CONCATENATE(UPPER(Table1[[#This Row],[h_Kode Sales :_1]])," ",Table1[[#This Row],[h_Kode Sales :_2]])</f>
        <v>KO 2738</v>
      </c>
      <c r="I19" s="87" t="str">
        <f>IF(Table1[[#This Row],[h_toko]]="","",INDEX(Table2[e],IF(Table1[[#This Row],[h_toko]]="","",MATCH(Table1[[#This Row],[h_toko]],Table2[a],0)),))</f>
        <v>CV PELITA JAYA (ANUGERAH SEJAHTERA) PURWOKERTO</v>
      </c>
      <c r="J19" s="87">
        <v>100</v>
      </c>
      <c r="K19" s="87" t="s">
        <v>79</v>
      </c>
      <c r="L19" s="87">
        <v>2</v>
      </c>
      <c r="M19" s="87" t="s">
        <v>180</v>
      </c>
      <c r="N19" s="87" t="str">
        <f>IF(Table1[[#This Row],[h_Item Description]]="","",INDEX([1]!db[NB PAJAK],MATCH(Table1[[#This Row],[h_Item Description]],[1]!db[kode],0)))</f>
        <v>STIP / PENGHAPUS JOYKO 526-B40P PUTIH</v>
      </c>
      <c r="O19" s="87" t="s">
        <v>94</v>
      </c>
      <c r="P19" s="97">
        <v>28300</v>
      </c>
      <c r="Q19" s="89">
        <v>0.13500000000000001</v>
      </c>
      <c r="S19" s="97">
        <f>Table1[[#This Row],[h_hargasetelahdiskon]]</f>
        <v>2447950</v>
      </c>
      <c r="T19" s="87" t="s">
        <v>95</v>
      </c>
      <c r="V19" s="87">
        <f>IF(Table1[[#This Row],[Item Description]]="","",IF(Table1[[#This Row],[//]]="",V18,Table1[[#This Row],[//]]))</f>
        <v>19</v>
      </c>
      <c r="W19" s="87">
        <f>IF(Table1[[#This Row],[h_id]]="","",COUNTIF(Table1[h_id],Table1[[#This Row],[h_id]]))</f>
        <v>1</v>
      </c>
      <c r="X19" s="97">
        <f>IF(Table1[Item Description]="","",Table1[[#This Row],[Qty]]*Table1[[#This Row],[Unit Price]])</f>
        <v>2830000</v>
      </c>
      <c r="Y19" s="97">
        <f>IF(Table1[Item Description]="","",Table1[[#This Row],[h_hargasebelumdiskon]]*Table1[[#This Row],[Disc 1]])</f>
        <v>382050</v>
      </c>
      <c r="Z19" s="97">
        <f>IF(Table1[Item Description]="","",Table1[[#This Row],[h_hargasebelumdiskon]]-Table1[[#This Row],[h_diskon]])</f>
        <v>2447950</v>
      </c>
      <c r="AA19" s="97">
        <f>IF(Table1[//]="","",SUMIF(Table1[h_id],Table1[h_id],Table1[h_hargasetelahdiskon]))</f>
        <v>2447950</v>
      </c>
    </row>
    <row r="20" spans="1:27" x14ac:dyDescent="0.25">
      <c r="A20" s="87" t="str">
        <f>IF(Table1[No. Invoice :]="","",ROW())</f>
        <v/>
      </c>
      <c r="B20" s="91" t="str">
        <f>IF(Table1[h_Kode Sales :_1]="","",B$1+COUNT(B$2:B19))</f>
        <v/>
      </c>
      <c r="E20" s="87" t="str">
        <f>UPPER(Table1[[#This Row],[h_Kode Sales :_1]])</f>
        <v/>
      </c>
      <c r="G20" s="87" t="str">
        <f>IF(Table1[[#This Row],[h_No. Invoice :]]="","",CONCATENATE("AM"," ",Table1[[#This Row],[h_No. Invoice :]]))</f>
        <v/>
      </c>
      <c r="H20" s="87" t="str">
        <f>CONCATENATE(UPPER(Table1[[#This Row],[h_Kode Sales :_1]])," ",Table1[[#This Row],[h_Kode Sales :_2]])</f>
        <v xml:space="preserve"> </v>
      </c>
      <c r="I20" s="87" t="str">
        <f>IF(Table1[[#This Row],[h_toko]]="","",INDEX(Table2[e],IF(Table1[[#This Row],[h_toko]]="","",MATCH(Table1[[#This Row],[h_toko]],Table2[a],0)),))</f>
        <v/>
      </c>
      <c r="N20" s="87" t="str">
        <f>IF(Table1[[#This Row],[h_Item Description]]="","",INDEX([1]!db[NB PAJAK],MATCH(Table1[[#This Row],[h_Item Description]],[1]!db[kode],0)))</f>
        <v/>
      </c>
      <c r="P20" s="97"/>
      <c r="Q20" s="89"/>
      <c r="S20" s="97" t="str">
        <f>Table1[[#This Row],[h_hargasetelahdiskon]]</f>
        <v/>
      </c>
      <c r="T20" s="87"/>
      <c r="V20" s="87" t="str">
        <f>IF(Table1[[#This Row],[Item Description]]="","",IF(Table1[[#This Row],[//]]="",V19,Table1[[#This Row],[//]]))</f>
        <v/>
      </c>
      <c r="W20" s="87" t="str">
        <f>IF(Table1[[#This Row],[h_id]]="","",COUNTIF(Table1[h_id],Table1[[#This Row],[h_id]]))</f>
        <v/>
      </c>
      <c r="X20" s="97" t="str">
        <f>IF(Table1[Item Description]="","",Table1[[#This Row],[Qty]]*Table1[[#This Row],[Unit Price]])</f>
        <v/>
      </c>
      <c r="Y20" s="97" t="str">
        <f>IF(Table1[Item Description]="","",Table1[[#This Row],[h_hargasebelumdiskon]]*Table1[[#This Row],[Disc 1]])</f>
        <v/>
      </c>
      <c r="Z20" s="97" t="str">
        <f>IF(Table1[Item Description]="","",Table1[[#This Row],[h_hargasebelumdiskon]]-Table1[[#This Row],[h_diskon]])</f>
        <v/>
      </c>
      <c r="AA20" s="97" t="str">
        <f>IF(Table1[//]="","",SUMIF(Table1[h_id],Table1[h_id],Table1[h_hargasetelahdiskon]))</f>
        <v/>
      </c>
    </row>
    <row r="21" spans="1:27" x14ac:dyDescent="0.25">
      <c r="A21" s="87">
        <f>IF(Table1[No. Invoice :]="","",ROW())</f>
        <v>21</v>
      </c>
      <c r="B21" s="91">
        <f>IF(Table1[h_Kode Sales :_1]="","",B$1+COUNT(B$2:B20))</f>
        <v>22120007</v>
      </c>
      <c r="C21" s="88">
        <v>44902</v>
      </c>
      <c r="D21" s="87" t="s">
        <v>89</v>
      </c>
      <c r="E21" s="87">
        <v>2801</v>
      </c>
      <c r="F21" s="87" t="s">
        <v>97</v>
      </c>
      <c r="G21" s="87" t="str">
        <f>IF(Table1[[#This Row],[h_No. Invoice :]]="","",CONCATENATE("AM"," ",Table1[[#This Row],[h_No. Invoice :]]))</f>
        <v>AM 22120007</v>
      </c>
      <c r="H21" s="87" t="str">
        <f>CONCATENATE(UPPER(Table1[[#This Row],[h_Kode Sales :_1]])," ",Table1[[#This Row],[h_Kode Sales :_2]])</f>
        <v>G 2801</v>
      </c>
      <c r="I21" s="87" t="str">
        <f>IF(Table1[[#This Row],[h_toko]]="","",INDEX(Table2[e],IF(Table1[[#This Row],[h_toko]]="","",MATCH(Table1[[#This Row],[h_toko]],Table2[a],0)),))</f>
        <v>CV UTAMA PUTRA TULUNG AGUNG</v>
      </c>
      <c r="J21" s="87">
        <v>72</v>
      </c>
      <c r="K21" s="87" t="s">
        <v>57</v>
      </c>
      <c r="L21" s="87">
        <v>1</v>
      </c>
      <c r="M21" s="87" t="s">
        <v>173</v>
      </c>
      <c r="N21" s="87" t="str">
        <f>IF(Table1[[#This Row],[h_Item Description]]="","",INDEX([1]!db[NB PAJAK],MATCH(Table1[[#This Row],[h_Item Description]],[1]!db[kode],0)))</f>
        <v>CORRECTION FLUID KENKO KE-01</v>
      </c>
      <c r="O21" s="87" t="s">
        <v>38</v>
      </c>
      <c r="P21" s="97">
        <v>54300</v>
      </c>
      <c r="Q21" s="89">
        <v>0.125</v>
      </c>
      <c r="S21" s="97">
        <f>Table1[[#This Row],[h_hargasetelahdiskon]]</f>
        <v>3420900</v>
      </c>
      <c r="T21" s="87" t="s">
        <v>73</v>
      </c>
      <c r="V21" s="87">
        <f>IF(Table1[[#This Row],[Item Description]]="","",IF(Table1[[#This Row],[//]]="",V20,Table1[[#This Row],[//]]))</f>
        <v>21</v>
      </c>
      <c r="W21" s="87">
        <f>IF(Table1[[#This Row],[h_id]]="","",COUNTIF(Table1[h_id],Table1[[#This Row],[h_id]]))</f>
        <v>1</v>
      </c>
      <c r="X21" s="97">
        <f>IF(Table1[Item Description]="","",Table1[[#This Row],[Qty]]*Table1[[#This Row],[Unit Price]])</f>
        <v>3909600</v>
      </c>
      <c r="Y21" s="97">
        <f>IF(Table1[Item Description]="","",Table1[[#This Row],[h_hargasebelumdiskon]]*Table1[[#This Row],[Disc 1]])</f>
        <v>488700</v>
      </c>
      <c r="Z21" s="97">
        <f>IF(Table1[Item Description]="","",Table1[[#This Row],[h_hargasebelumdiskon]]-Table1[[#This Row],[h_diskon]])</f>
        <v>3420900</v>
      </c>
      <c r="AA21" s="97">
        <f>IF(Table1[//]="","",SUMIF(Table1[h_id],Table1[h_id],Table1[h_hargasetelahdiskon]))</f>
        <v>3420900</v>
      </c>
    </row>
    <row r="22" spans="1:27" x14ac:dyDescent="0.25">
      <c r="A22" s="87" t="str">
        <f>IF(Table1[No. Invoice :]="","",ROW())</f>
        <v/>
      </c>
      <c r="B22" s="91" t="str">
        <f>IF(Table1[h_Kode Sales :_1]="","",B$1+COUNT(B$2:B21))</f>
        <v/>
      </c>
      <c r="E22" s="87" t="str">
        <f>UPPER(Table1[[#This Row],[h_Kode Sales :_1]])</f>
        <v/>
      </c>
      <c r="G22" s="87" t="str">
        <f>IF(Table1[[#This Row],[h_No. Invoice :]]="","",CONCATENATE("AM"," ",Table1[[#This Row],[h_No. Invoice :]]))</f>
        <v/>
      </c>
      <c r="H22" s="87" t="str">
        <f>CONCATENATE(UPPER(Table1[[#This Row],[h_Kode Sales :_1]])," ",Table1[[#This Row],[h_Kode Sales :_2]])</f>
        <v xml:space="preserve"> </v>
      </c>
      <c r="I22" s="87" t="str">
        <f>IF(Table1[[#This Row],[h_toko]]="","",INDEX(Table2[e],IF(Table1[[#This Row],[h_toko]]="","",MATCH(Table1[[#This Row],[h_toko]],Table2[a],0)),))</f>
        <v/>
      </c>
      <c r="N22" s="87" t="str">
        <f>IF(Table1[[#This Row],[h_Item Description]]="","",INDEX([1]!db[NB PAJAK],MATCH(Table1[[#This Row],[h_Item Description]],[1]!db[kode],0)))</f>
        <v/>
      </c>
      <c r="P22" s="97"/>
      <c r="Q22" s="89"/>
      <c r="S22" s="97" t="str">
        <f>Table1[[#This Row],[h_hargasetelahdiskon]]</f>
        <v/>
      </c>
      <c r="T22" s="87"/>
      <c r="V22" s="87" t="str">
        <f>IF(Table1[[#This Row],[Item Description]]="","",IF(Table1[[#This Row],[//]]="",V21,Table1[[#This Row],[//]]))</f>
        <v/>
      </c>
      <c r="W22" s="87" t="str">
        <f>IF(Table1[[#This Row],[h_id]]="","",COUNTIF(Table1[h_id],Table1[[#This Row],[h_id]]))</f>
        <v/>
      </c>
      <c r="X22" s="97" t="str">
        <f>IF(Table1[Item Description]="","",Table1[[#This Row],[Qty]]*Table1[[#This Row],[Unit Price]])</f>
        <v/>
      </c>
      <c r="Y22" s="97" t="str">
        <f>IF(Table1[Item Description]="","",Table1[[#This Row],[h_hargasebelumdiskon]]*Table1[[#This Row],[Disc 1]])</f>
        <v/>
      </c>
      <c r="Z22" s="97" t="str">
        <f>IF(Table1[Item Description]="","",Table1[[#This Row],[h_hargasebelumdiskon]]-Table1[[#This Row],[h_diskon]])</f>
        <v/>
      </c>
      <c r="AA22" s="97" t="str">
        <f>IF(Table1[//]="","",SUMIF(Table1[h_id],Table1[h_id],Table1[h_hargasetelahdiskon]))</f>
        <v/>
      </c>
    </row>
    <row r="23" spans="1:27" x14ac:dyDescent="0.25">
      <c r="A23" s="87">
        <f>IF(Table1[No. Invoice :]="","",ROW())</f>
        <v>23</v>
      </c>
      <c r="B23" s="91">
        <f>IF(Table1[h_Kode Sales :_1]="","",B$1+COUNT(B$2:B22))</f>
        <v>22120008</v>
      </c>
      <c r="C23" s="88">
        <v>44902</v>
      </c>
      <c r="D23" s="87" t="s">
        <v>54</v>
      </c>
      <c r="E23" s="87">
        <v>2740</v>
      </c>
      <c r="F23" s="87" t="s">
        <v>56</v>
      </c>
      <c r="G23" s="87" t="str">
        <f>IF(Table1[[#This Row],[h_No. Invoice :]]="","",CONCATENATE("AM"," ",Table1[[#This Row],[h_No. Invoice :]]))</f>
        <v>AM 22120008</v>
      </c>
      <c r="H23" s="87" t="str">
        <f>CONCATENATE(UPPER(Table1[[#This Row],[h_Kode Sales :_1]])," ",Table1[[#This Row],[h_Kode Sales :_2]])</f>
        <v>KO 2740</v>
      </c>
      <c r="I23" s="87" t="str">
        <f>IF(Table1[[#This Row],[h_toko]]="","",INDEX(Table2[e],IF(Table1[[#This Row],[h_toko]]="","",MATCH(Table1[[#This Row],[h_toko]],Table2[a],0)),))</f>
        <v>CV TRINITY CENTRAAL PURWOKERTO</v>
      </c>
      <c r="J23" s="87">
        <v>20</v>
      </c>
      <c r="K23" s="87" t="s">
        <v>23</v>
      </c>
      <c r="M23" s="87" t="s">
        <v>181</v>
      </c>
      <c r="N23" s="87" t="str">
        <f>IF(Table1[[#This Row],[h_Item Description]]="","",INDEX([1]!db[NB PAJAK],MATCH(Table1[[#This Row],[h_Item Description]],[1]!db[kode],0)))</f>
        <v>MESIN LABEL HARGA KENKO MX-5500 (8 DIGITS, 1 LINE)</v>
      </c>
      <c r="O23" s="87" t="s">
        <v>100</v>
      </c>
      <c r="P23" s="97">
        <v>45000</v>
      </c>
      <c r="Q23" s="89">
        <v>0.13</v>
      </c>
      <c r="S23" s="97">
        <f>Table1[[#This Row],[h_hargasetelahdiskon]]</f>
        <v>783000</v>
      </c>
      <c r="T23" s="87" t="s">
        <v>73</v>
      </c>
      <c r="V23" s="87">
        <f>IF(Table1[[#This Row],[Item Description]]="","",IF(Table1[[#This Row],[//]]="",V22,Table1[[#This Row],[//]]))</f>
        <v>23</v>
      </c>
      <c r="W23" s="87">
        <f>IF(Table1[[#This Row],[h_id]]="","",COUNTIF(Table1[h_id],Table1[[#This Row],[h_id]]))</f>
        <v>8</v>
      </c>
      <c r="X23" s="97">
        <f>IF(Table1[Item Description]="","",Table1[[#This Row],[Qty]]*Table1[[#This Row],[Unit Price]])</f>
        <v>900000</v>
      </c>
      <c r="Y23" s="97">
        <f>IF(Table1[Item Description]="","",Table1[[#This Row],[h_hargasebelumdiskon]]*Table1[[#This Row],[Disc 1]])</f>
        <v>117000</v>
      </c>
      <c r="Z23" s="97">
        <f>IF(Table1[Item Description]="","",Table1[[#This Row],[h_hargasebelumdiskon]]-Table1[[#This Row],[h_diskon]])</f>
        <v>783000</v>
      </c>
      <c r="AA23" s="97">
        <f>IF(Table1[//]="","",SUMIF(Table1[h_id],Table1[h_id],Table1[h_hargasetelahdiskon]))</f>
        <v>19053000</v>
      </c>
    </row>
    <row r="24" spans="1:27" x14ac:dyDescent="0.25">
      <c r="A24" s="87" t="str">
        <f>IF(Table1[No. Invoice :]="","",ROW())</f>
        <v/>
      </c>
      <c r="B24" s="91" t="str">
        <f>IF(Table1[h_Kode Sales :_1]="","",B$1+COUNT(B$2:B23))</f>
        <v/>
      </c>
      <c r="E24" s="87" t="str">
        <f>UPPER(Table1[[#This Row],[h_Kode Sales :_1]])</f>
        <v/>
      </c>
      <c r="G24" s="87" t="str">
        <f>IF(Table1[[#This Row],[h_No. Invoice :]]="","",CONCATENATE("AM"," ",Table1[[#This Row],[h_No. Invoice :]]))</f>
        <v/>
      </c>
      <c r="H24" s="87" t="str">
        <f>CONCATENATE(UPPER(Table1[[#This Row],[h_Kode Sales :_1]])," ",Table1[[#This Row],[h_Kode Sales :_2]])</f>
        <v xml:space="preserve"> </v>
      </c>
      <c r="I24" s="87" t="str">
        <f>IF(Table1[[#This Row],[h_toko]]="","",INDEX(Table2[e],IF(Table1[[#This Row],[h_toko]]="","",MATCH(Table1[[#This Row],[h_toko]],Table2[a],0)),))</f>
        <v/>
      </c>
      <c r="J24" s="87">
        <v>72</v>
      </c>
      <c r="K24" s="87" t="s">
        <v>57</v>
      </c>
      <c r="M24" s="87" t="s">
        <v>182</v>
      </c>
      <c r="N24" s="87" t="str">
        <f>IF(Table1[[#This Row],[h_Item Description]]="","",INDEX([1]!db[NB PAJAK],MATCH(Table1[[#This Row],[h_Item Description]],[1]!db[kode],0)))</f>
        <v>GEL PEN KENKO KE-100</v>
      </c>
      <c r="O24" s="87" t="s">
        <v>101</v>
      </c>
      <c r="P24" s="97">
        <v>19200</v>
      </c>
      <c r="Q24" s="89">
        <v>0.13</v>
      </c>
      <c r="S24" s="97">
        <f>Table1[[#This Row],[h_hargasetelahdiskon]]</f>
        <v>1202688</v>
      </c>
      <c r="T24" s="87"/>
      <c r="V24" s="87">
        <f>IF(Table1[[#This Row],[Item Description]]="","",IF(Table1[[#This Row],[//]]="",V23,Table1[[#This Row],[//]]))</f>
        <v>23</v>
      </c>
      <c r="W24" s="87">
        <f>IF(Table1[[#This Row],[h_id]]="","",COUNTIF(Table1[h_id],Table1[[#This Row],[h_id]]))</f>
        <v>8</v>
      </c>
      <c r="X24" s="97">
        <f>IF(Table1[Item Description]="","",Table1[[#This Row],[Qty]]*Table1[[#This Row],[Unit Price]])</f>
        <v>1382400</v>
      </c>
      <c r="Y24" s="97">
        <f>IF(Table1[Item Description]="","",Table1[[#This Row],[h_hargasebelumdiskon]]*Table1[[#This Row],[Disc 1]])</f>
        <v>179712</v>
      </c>
      <c r="Z24" s="97">
        <f>IF(Table1[Item Description]="","",Table1[[#This Row],[h_hargasebelumdiskon]]-Table1[[#This Row],[h_diskon]])</f>
        <v>1202688</v>
      </c>
      <c r="AA24" s="97" t="str">
        <f>IF(Table1[//]="","",SUMIF(Table1[h_id],Table1[h_id],Table1[h_hargasetelahdiskon]))</f>
        <v/>
      </c>
    </row>
    <row r="25" spans="1:27" x14ac:dyDescent="0.25">
      <c r="A25" s="87" t="str">
        <f>IF(Table1[No. Invoice :]="","",ROW())</f>
        <v/>
      </c>
      <c r="B25" s="91" t="str">
        <f>IF(Table1[h_Kode Sales :_1]="","",B$1+COUNT(B$2:B24))</f>
        <v/>
      </c>
      <c r="E25" s="91"/>
      <c r="G25" s="87" t="str">
        <f>IF(Table1[[#This Row],[h_No. Invoice :]]="","",CONCATENATE("AM"," ",Table1[[#This Row],[h_No. Invoice :]]))</f>
        <v/>
      </c>
      <c r="H25" s="87" t="str">
        <f>CONCATENATE(UPPER(Table1[[#This Row],[h_Kode Sales :_1]])," ",Table1[[#This Row],[h_Kode Sales :_2]])</f>
        <v xml:space="preserve"> </v>
      </c>
      <c r="I25" s="87" t="str">
        <f>IF(Table1[[#This Row],[h_toko]]="","",INDEX(Table2[e],IF(Table1[[#This Row],[h_toko]]="","",MATCH(Table1[[#This Row],[h_toko]],Table2[a],0)),))</f>
        <v/>
      </c>
      <c r="J25" s="87">
        <v>12</v>
      </c>
      <c r="K25" s="87" t="s">
        <v>57</v>
      </c>
      <c r="M25" s="87" t="s">
        <v>183</v>
      </c>
      <c r="N25" s="87" t="str">
        <f>IF(Table1[[#This Row],[h_Item Description]]="","",INDEX([1]!db[NB PAJAK],MATCH(Table1[[#This Row],[h_Item Description]],[1]!db[kode],0)))</f>
        <v>GEL PEN KENKO K-1 HITAM</v>
      </c>
      <c r="O25" s="87" t="s">
        <v>102</v>
      </c>
      <c r="P25" s="97">
        <v>39600</v>
      </c>
      <c r="Q25" s="89">
        <v>0.13</v>
      </c>
      <c r="S25" s="97">
        <f>Table1[[#This Row],[h_hargasetelahdiskon]]</f>
        <v>413424</v>
      </c>
      <c r="T25" s="87"/>
      <c r="V25" s="87">
        <f>IF(Table1[[#This Row],[Item Description]]="","",IF(Table1[[#This Row],[//]]="",V24,Table1[[#This Row],[//]]))</f>
        <v>23</v>
      </c>
      <c r="W25" s="87">
        <f>IF(Table1[[#This Row],[h_id]]="","",COUNTIF(Table1[h_id],Table1[[#This Row],[h_id]]))</f>
        <v>8</v>
      </c>
      <c r="X25" s="97">
        <f>IF(Table1[Item Description]="","",Table1[[#This Row],[Qty]]*Table1[[#This Row],[Unit Price]])</f>
        <v>475200</v>
      </c>
      <c r="Y25" s="97">
        <f>IF(Table1[Item Description]="","",Table1[[#This Row],[h_hargasebelumdiskon]]*Table1[[#This Row],[Disc 1]])</f>
        <v>61776</v>
      </c>
      <c r="Z25" s="97">
        <f>IF(Table1[Item Description]="","",Table1[[#This Row],[h_hargasebelumdiskon]]-Table1[[#This Row],[h_diskon]])</f>
        <v>413424</v>
      </c>
      <c r="AA25" s="97" t="str">
        <f>IF(Table1[//]="","",SUMIF(Table1[h_id],Table1[h_id],Table1[h_hargasetelahdiskon]))</f>
        <v/>
      </c>
    </row>
    <row r="26" spans="1:27" x14ac:dyDescent="0.25">
      <c r="A26" s="87" t="str">
        <f>IF(Table1[No. Invoice :]="","",ROW())</f>
        <v/>
      </c>
      <c r="B26" s="91" t="str">
        <f>IF(Table1[h_Kode Sales :_1]="","",B$1+COUNT(B$2:B25))</f>
        <v/>
      </c>
      <c r="E26" s="87" t="str">
        <f>UPPER(Table1[[#This Row],[h_Kode Sales :_1]])</f>
        <v/>
      </c>
      <c r="G26" s="87" t="str">
        <f>IF(Table1[[#This Row],[h_No. Invoice :]]="","",CONCATENATE("AM"," ",Table1[[#This Row],[h_No. Invoice :]]))</f>
        <v/>
      </c>
      <c r="H26" s="87" t="str">
        <f>CONCATENATE(UPPER(Table1[[#This Row],[h_Kode Sales :_1]])," ",Table1[[#This Row],[h_Kode Sales :_2]])</f>
        <v xml:space="preserve"> </v>
      </c>
      <c r="I26" s="87" t="str">
        <f>IF(Table1[[#This Row],[h_toko]]="","",INDEX(Table2[e],IF(Table1[[#This Row],[h_toko]]="","",MATCH(Table1[[#This Row],[h_toko]],Table2[a],0)),))</f>
        <v/>
      </c>
      <c r="J26" s="87">
        <v>50</v>
      </c>
      <c r="K26" s="87" t="s">
        <v>40</v>
      </c>
      <c r="L26" s="87">
        <v>1</v>
      </c>
      <c r="M26" s="87" t="s">
        <v>184</v>
      </c>
      <c r="N26" s="87" t="str">
        <f>IF(Table1[[#This Row],[h_Item Description]]="","",INDEX([1]!db[NB PAJAK],MATCH(Table1[[#This Row],[h_Item Description]],[1]!db[kode],0)))</f>
        <v>BINDER CLIP KENKO NO. 105</v>
      </c>
      <c r="O26" s="87" t="s">
        <v>103</v>
      </c>
      <c r="P26" s="97">
        <v>28800</v>
      </c>
      <c r="Q26" s="89">
        <v>0.13</v>
      </c>
      <c r="S26" s="97">
        <f>Table1[[#This Row],[h_hargasetelahdiskon]]</f>
        <v>1252800</v>
      </c>
      <c r="T26" s="87"/>
      <c r="V26" s="87">
        <f>IF(Table1[[#This Row],[Item Description]]="","",IF(Table1[[#This Row],[//]]="",V25,Table1[[#This Row],[//]]))</f>
        <v>23</v>
      </c>
      <c r="W26" s="87">
        <f>IF(Table1[[#This Row],[h_id]]="","",COUNTIF(Table1[h_id],Table1[[#This Row],[h_id]]))</f>
        <v>8</v>
      </c>
      <c r="X26" s="97">
        <f>IF(Table1[Item Description]="","",Table1[[#This Row],[Qty]]*Table1[[#This Row],[Unit Price]])</f>
        <v>1440000</v>
      </c>
      <c r="Y26" s="97">
        <f>IF(Table1[Item Description]="","",Table1[[#This Row],[h_hargasebelumdiskon]]*Table1[[#This Row],[Disc 1]])</f>
        <v>187200</v>
      </c>
      <c r="Z26" s="97">
        <f>IF(Table1[Item Description]="","",Table1[[#This Row],[h_hargasebelumdiskon]]-Table1[[#This Row],[h_diskon]])</f>
        <v>1252800</v>
      </c>
      <c r="AA26" s="97" t="str">
        <f>IF(Table1[//]="","",SUMIF(Table1[h_id],Table1[h_id],Table1[h_hargasetelahdiskon]))</f>
        <v/>
      </c>
    </row>
    <row r="27" spans="1:27" x14ac:dyDescent="0.25">
      <c r="A27" s="87" t="str">
        <f>IF(Table1[No. Invoice :]="","",ROW())</f>
        <v/>
      </c>
      <c r="B27" s="91" t="str">
        <f>IF(Table1[h_Kode Sales :_1]="","",B$1+COUNT(B$2:B26))</f>
        <v/>
      </c>
      <c r="E27" s="87" t="str">
        <f>UPPER(Table1[[#This Row],[h_Kode Sales :_1]])</f>
        <v/>
      </c>
      <c r="G27" s="87" t="str">
        <f>IF(Table1[[#This Row],[h_No. Invoice :]]="","",CONCATENATE("AM"," ",Table1[[#This Row],[h_No. Invoice :]]))</f>
        <v/>
      </c>
      <c r="H27" s="87" t="str">
        <f>CONCATENATE(UPPER(Table1[[#This Row],[h_Kode Sales :_1]])," ",Table1[[#This Row],[h_Kode Sales :_2]])</f>
        <v xml:space="preserve"> </v>
      </c>
      <c r="I27" s="87" t="str">
        <f>IF(Table1[[#This Row],[h_toko]]="","",INDEX(Table2[e],IF(Table1[[#This Row],[h_toko]]="","",MATCH(Table1[[#This Row],[h_toko]],Table2[a],0)),))</f>
        <v/>
      </c>
      <c r="J27" s="87">
        <v>96</v>
      </c>
      <c r="K27" s="87" t="s">
        <v>23</v>
      </c>
      <c r="L27" s="87">
        <v>2</v>
      </c>
      <c r="M27" s="87" t="s">
        <v>185</v>
      </c>
      <c r="N27" s="87" t="str">
        <f>IF(Table1[[#This Row],[h_Item Description]]="","",INDEX([1]!db[NB PAJAK],MATCH(Table1[[#This Row],[h_Item Description]],[1]!db[kode],0)))</f>
        <v>CRAYON / OIL PASTEL JOYKO OP-24S PP CASE SEA WORLD</v>
      </c>
      <c r="O27" s="87" t="s">
        <v>104</v>
      </c>
      <c r="P27" s="97">
        <v>29600</v>
      </c>
      <c r="Q27" s="89">
        <v>0.13</v>
      </c>
      <c r="S27" s="97">
        <f>Table1[[#This Row],[h_hargasetelahdiskon]]</f>
        <v>2472192</v>
      </c>
      <c r="T27" s="87"/>
      <c r="V27" s="87">
        <f>IF(Table1[[#This Row],[Item Description]]="","",IF(Table1[[#This Row],[//]]="",V26,Table1[[#This Row],[//]]))</f>
        <v>23</v>
      </c>
      <c r="W27" s="87">
        <f>IF(Table1[[#This Row],[h_id]]="","",COUNTIF(Table1[h_id],Table1[[#This Row],[h_id]]))</f>
        <v>8</v>
      </c>
      <c r="X27" s="97">
        <f>IF(Table1[Item Description]="","",Table1[[#This Row],[Qty]]*Table1[[#This Row],[Unit Price]])</f>
        <v>2841600</v>
      </c>
      <c r="Y27" s="97">
        <f>IF(Table1[Item Description]="","",Table1[[#This Row],[h_hargasebelumdiskon]]*Table1[[#This Row],[Disc 1]])</f>
        <v>369408</v>
      </c>
      <c r="Z27" s="97">
        <f>IF(Table1[Item Description]="","",Table1[[#This Row],[h_hargasebelumdiskon]]-Table1[[#This Row],[h_diskon]])</f>
        <v>2472192</v>
      </c>
      <c r="AA27" s="97" t="str">
        <f>IF(Table1[//]="","",SUMIF(Table1[h_id],Table1[h_id],Table1[h_hargasetelahdiskon]))</f>
        <v/>
      </c>
    </row>
    <row r="28" spans="1:27" x14ac:dyDescent="0.25">
      <c r="A28" s="87" t="str">
        <f>IF(Table1[No. Invoice :]="","",ROW())</f>
        <v/>
      </c>
      <c r="B28" s="91" t="str">
        <f>IF(Table1[h_Kode Sales :_1]="","",B$1+COUNT(B$2:B27))</f>
        <v/>
      </c>
      <c r="E28" s="87" t="str">
        <f>UPPER(Table1[[#This Row],[h_Kode Sales :_1]])</f>
        <v/>
      </c>
      <c r="G28" s="87" t="str">
        <f>IF(Table1[[#This Row],[h_No. Invoice :]]="","",CONCATENATE("AM"," ",Table1[[#This Row],[h_No. Invoice :]]))</f>
        <v/>
      </c>
      <c r="H28" s="87" t="str">
        <f>CONCATENATE(UPPER(Table1[[#This Row],[h_Kode Sales :_1]])," ",Table1[[#This Row],[h_Kode Sales :_2]])</f>
        <v xml:space="preserve"> </v>
      </c>
      <c r="I28" s="87" t="str">
        <f>IF(Table1[[#This Row],[h_toko]]="","",INDEX(Table2[e],IF(Table1[[#This Row],[h_toko]]="","",MATCH(Table1[[#This Row],[h_toko]],Table2[a],0)),))</f>
        <v/>
      </c>
      <c r="J28" s="87">
        <v>432</v>
      </c>
      <c r="K28" s="87" t="s">
        <v>23</v>
      </c>
      <c r="L28" s="87">
        <v>3</v>
      </c>
      <c r="M28" s="87" t="s">
        <v>186</v>
      </c>
      <c r="N28" s="87" t="str">
        <f>IF(Table1[[#This Row],[h_Item Description]]="","",INDEX([1]!db[NB PAJAK],MATCH(Table1[[#This Row],[h_Item Description]],[1]!db[kode],0)))</f>
        <v>CRAYON / OIL PASTEL JOYKO OP-12S PP CASE SEA WORLD</v>
      </c>
      <c r="O28" s="87" t="s">
        <v>105</v>
      </c>
      <c r="P28" s="97">
        <v>11900</v>
      </c>
      <c r="Q28" s="89">
        <v>0.13</v>
      </c>
      <c r="S28" s="97">
        <f>Table1[[#This Row],[h_hargasetelahdiskon]]</f>
        <v>4472496</v>
      </c>
      <c r="T28" s="87"/>
      <c r="V28" s="87">
        <f>IF(Table1[[#This Row],[Item Description]]="","",IF(Table1[[#This Row],[//]]="",V27,Table1[[#This Row],[//]]))</f>
        <v>23</v>
      </c>
      <c r="W28" s="87">
        <f>IF(Table1[[#This Row],[h_id]]="","",COUNTIF(Table1[h_id],Table1[[#This Row],[h_id]]))</f>
        <v>8</v>
      </c>
      <c r="X28" s="97">
        <f>IF(Table1[Item Description]="","",Table1[[#This Row],[Qty]]*Table1[[#This Row],[Unit Price]])</f>
        <v>5140800</v>
      </c>
      <c r="Y28" s="97">
        <f>IF(Table1[Item Description]="","",Table1[[#This Row],[h_hargasebelumdiskon]]*Table1[[#This Row],[Disc 1]])</f>
        <v>668304</v>
      </c>
      <c r="Z28" s="97">
        <f>IF(Table1[Item Description]="","",Table1[[#This Row],[h_hargasebelumdiskon]]-Table1[[#This Row],[h_diskon]])</f>
        <v>4472496</v>
      </c>
      <c r="AA28" s="97" t="str">
        <f>IF(Table1[//]="","",SUMIF(Table1[h_id],Table1[h_id],Table1[h_hargasetelahdiskon]))</f>
        <v/>
      </c>
    </row>
    <row r="29" spans="1:27" x14ac:dyDescent="0.25">
      <c r="A29" s="87" t="str">
        <f>IF(Table1[No. Invoice :]="","",ROW())</f>
        <v/>
      </c>
      <c r="B29" s="91" t="str">
        <f>IF(Table1[h_Kode Sales :_1]="","",B$1+COUNT(B$2:B28))</f>
        <v/>
      </c>
      <c r="E29" s="87" t="str">
        <f>UPPER(Table1[[#This Row],[h_Kode Sales :_1]])</f>
        <v/>
      </c>
      <c r="G29" s="87" t="str">
        <f>IF(Table1[[#This Row],[h_No. Invoice :]]="","",CONCATENATE("AM"," ",Table1[[#This Row],[h_No. Invoice :]]))</f>
        <v/>
      </c>
      <c r="H29" s="87" t="str">
        <f>CONCATENATE(UPPER(Table1[[#This Row],[h_Kode Sales :_1]])," ",Table1[[#This Row],[h_Kode Sales :_2]])</f>
        <v xml:space="preserve"> </v>
      </c>
      <c r="I29" s="87" t="str">
        <f>IF(Table1[[#This Row],[h_toko]]="","",INDEX(Table2[e],IF(Table1[[#This Row],[h_toko]]="","",MATCH(Table1[[#This Row],[h_toko]],Table2[a],0)),))</f>
        <v/>
      </c>
      <c r="J29" s="87">
        <v>432</v>
      </c>
      <c r="K29" s="87" t="s">
        <v>23</v>
      </c>
      <c r="L29" s="87">
        <v>3</v>
      </c>
      <c r="M29" s="87" t="s">
        <v>187</v>
      </c>
      <c r="N29" s="87" t="str">
        <f>IF(Table1[[#This Row],[h_Item Description]]="","",INDEX([1]!db[NB PAJAK],MATCH(Table1[[#This Row],[h_Item Description]],[1]!db[kode],0)))</f>
        <v>CRAYON / OIL PASTEL JOYKO OP-12CH HEXAGONAL</v>
      </c>
      <c r="O29" s="87" t="s">
        <v>106</v>
      </c>
      <c r="P29" s="97">
        <v>11000</v>
      </c>
      <c r="Q29" s="89">
        <v>0.13</v>
      </c>
      <c r="S29" s="97">
        <f>Table1[[#This Row],[h_hargasetelahdiskon]]</f>
        <v>4134240</v>
      </c>
      <c r="T29" s="87"/>
      <c r="V29" s="87">
        <f>IF(Table1[[#This Row],[Item Description]]="","",IF(Table1[[#This Row],[//]]="",V28,Table1[[#This Row],[//]]))</f>
        <v>23</v>
      </c>
      <c r="W29" s="87">
        <f>IF(Table1[[#This Row],[h_id]]="","",COUNTIF(Table1[h_id],Table1[[#This Row],[h_id]]))</f>
        <v>8</v>
      </c>
      <c r="X29" s="97">
        <f>IF(Table1[Item Description]="","",Table1[[#This Row],[Qty]]*Table1[[#This Row],[Unit Price]])</f>
        <v>4752000</v>
      </c>
      <c r="Y29" s="97">
        <f>IF(Table1[Item Description]="","",Table1[[#This Row],[h_hargasebelumdiskon]]*Table1[[#This Row],[Disc 1]])</f>
        <v>617760</v>
      </c>
      <c r="Z29" s="97">
        <f>IF(Table1[Item Description]="","",Table1[[#This Row],[h_hargasebelumdiskon]]-Table1[[#This Row],[h_diskon]])</f>
        <v>4134240</v>
      </c>
      <c r="AA29" s="97" t="str">
        <f>IF(Table1[//]="","",SUMIF(Table1[h_id],Table1[h_id],Table1[h_hargasetelahdiskon]))</f>
        <v/>
      </c>
    </row>
    <row r="30" spans="1:27" x14ac:dyDescent="0.25">
      <c r="A30" s="87" t="str">
        <f>IF(Table1[No. Invoice :]="","",ROW())</f>
        <v/>
      </c>
      <c r="B30" s="91" t="str">
        <f>IF(Table1[h_Kode Sales :_1]="","",B$1+COUNT(B$2:B29))</f>
        <v/>
      </c>
      <c r="E30" s="87" t="str">
        <f>UPPER(Table1[[#This Row],[h_Kode Sales :_1]])</f>
        <v/>
      </c>
      <c r="G30" s="87" t="str">
        <f>IF(Table1[[#This Row],[h_No. Invoice :]]="","",CONCATENATE("AM"," ",Table1[[#This Row],[h_No. Invoice :]]))</f>
        <v/>
      </c>
      <c r="H30" s="87" t="str">
        <f>CONCATENATE(UPPER(Table1[[#This Row],[h_Kode Sales :_1]])," ",Table1[[#This Row],[h_Kode Sales :_2]])</f>
        <v xml:space="preserve"> </v>
      </c>
      <c r="I30" s="87" t="str">
        <f>IF(Table1[[#This Row],[h_toko]]="","",INDEX(Table2[e],IF(Table1[[#This Row],[h_toko]]="","",MATCH(Table1[[#This Row],[h_toko]],Table2[a],0)),))</f>
        <v/>
      </c>
      <c r="J30" s="87">
        <v>216</v>
      </c>
      <c r="K30" s="87" t="s">
        <v>23</v>
      </c>
      <c r="L30" s="87">
        <v>3</v>
      </c>
      <c r="M30" s="87" t="s">
        <v>188</v>
      </c>
      <c r="N30" s="87" t="str">
        <f>IF(Table1[[#This Row],[h_Item Description]]="","",INDEX([1]!db[NB PAJAK],MATCH(Table1[[#This Row],[h_Item Description]],[1]!db[kode],0)))</f>
        <v>CRAYON / OIL PASTEL JOYKO OP-18S PP CASE SEA WORLD</v>
      </c>
      <c r="O30" s="87" t="s">
        <v>107</v>
      </c>
      <c r="P30" s="97">
        <v>23000</v>
      </c>
      <c r="Q30" s="89">
        <v>0.13</v>
      </c>
      <c r="S30" s="97">
        <f>Table1[[#This Row],[h_hargasetelahdiskon]]</f>
        <v>4322160</v>
      </c>
      <c r="T30" s="87"/>
      <c r="V30" s="87">
        <f>IF(Table1[[#This Row],[Item Description]]="","",IF(Table1[[#This Row],[//]]="",V29,Table1[[#This Row],[//]]))</f>
        <v>23</v>
      </c>
      <c r="W30" s="87">
        <f>IF(Table1[[#This Row],[h_id]]="","",COUNTIF(Table1[h_id],Table1[[#This Row],[h_id]]))</f>
        <v>8</v>
      </c>
      <c r="X30" s="97">
        <f>IF(Table1[Item Description]="","",Table1[[#This Row],[Qty]]*Table1[[#This Row],[Unit Price]])</f>
        <v>4968000</v>
      </c>
      <c r="Y30" s="97">
        <f>IF(Table1[Item Description]="","",Table1[[#This Row],[h_hargasebelumdiskon]]*Table1[[#This Row],[Disc 1]])</f>
        <v>645840</v>
      </c>
      <c r="Z30" s="97">
        <f>IF(Table1[Item Description]="","",Table1[[#This Row],[h_hargasebelumdiskon]]-Table1[[#This Row],[h_diskon]])</f>
        <v>4322160</v>
      </c>
      <c r="AA30" s="97" t="str">
        <f>IF(Table1[//]="","",SUMIF(Table1[h_id],Table1[h_id],Table1[h_hargasetelahdiskon]))</f>
        <v/>
      </c>
    </row>
    <row r="31" spans="1:27" x14ac:dyDescent="0.25">
      <c r="A31" s="87" t="str">
        <f>IF(Table1[No. Invoice :]="","",ROW())</f>
        <v/>
      </c>
      <c r="B31" s="91" t="str">
        <f>IF(Table1[h_Kode Sales :_1]="","",B$1+COUNT(B$2:B30))</f>
        <v/>
      </c>
      <c r="E31" s="87" t="str">
        <f>UPPER(Table1[[#This Row],[h_Kode Sales :_1]])</f>
        <v/>
      </c>
      <c r="G31" s="87" t="str">
        <f>IF(Table1[[#This Row],[h_No. Invoice :]]="","",CONCATENATE("AM"," ",Table1[[#This Row],[h_No. Invoice :]]))</f>
        <v/>
      </c>
      <c r="H31" s="87" t="str">
        <f>CONCATENATE(UPPER(Table1[[#This Row],[h_Kode Sales :_1]])," ",Table1[[#This Row],[h_Kode Sales :_2]])</f>
        <v xml:space="preserve"> </v>
      </c>
      <c r="I31" s="87" t="str">
        <f>IF(Table1[[#This Row],[h_toko]]="","",INDEX(Table2[e],IF(Table1[[#This Row],[h_toko]]="","",MATCH(Table1[[#This Row],[h_toko]],Table2[a],0)),))</f>
        <v/>
      </c>
      <c r="N31" s="87" t="str">
        <f>IF(Table1[[#This Row],[h_Item Description]]="","",INDEX([1]!db[NB PAJAK],MATCH(Table1[[#This Row],[h_Item Description]],[1]!db[kode],0)))</f>
        <v/>
      </c>
      <c r="P31" s="97"/>
      <c r="Q31" s="89"/>
      <c r="S31" s="97" t="str">
        <f>Table1[[#This Row],[h_hargasetelahdiskon]]</f>
        <v/>
      </c>
      <c r="T31" s="87"/>
      <c r="V31" s="87" t="str">
        <f>IF(Table1[[#This Row],[Item Description]]="","",IF(Table1[[#This Row],[//]]="",V30,Table1[[#This Row],[//]]))</f>
        <v/>
      </c>
      <c r="W31" s="87" t="str">
        <f>IF(Table1[[#This Row],[h_id]]="","",COUNTIF(Table1[h_id],Table1[[#This Row],[h_id]]))</f>
        <v/>
      </c>
      <c r="X31" s="97" t="str">
        <f>IF(Table1[Item Description]="","",Table1[[#This Row],[Qty]]*Table1[[#This Row],[Unit Price]])</f>
        <v/>
      </c>
      <c r="Y31" s="97" t="str">
        <f>IF(Table1[Item Description]="","",Table1[[#This Row],[h_hargasebelumdiskon]]*Table1[[#This Row],[Disc 1]])</f>
        <v/>
      </c>
      <c r="Z31" s="97" t="str">
        <f>IF(Table1[Item Description]="","",Table1[[#This Row],[h_hargasebelumdiskon]]-Table1[[#This Row],[h_diskon]])</f>
        <v/>
      </c>
      <c r="AA31" s="97" t="str">
        <f>IF(Table1[//]="","",SUMIF(Table1[h_id],Table1[h_id],Table1[h_hargasetelahdiskon]))</f>
        <v/>
      </c>
    </row>
    <row r="32" spans="1:27" x14ac:dyDescent="0.25">
      <c r="A32" s="87">
        <f>IF(Table1[No. Invoice :]="","",ROW())</f>
        <v>32</v>
      </c>
      <c r="B32" s="91">
        <f>IF(Table1[h_Kode Sales :_1]="","",B$1+COUNT(B$2:B31))</f>
        <v>22120009</v>
      </c>
      <c r="C32" s="88">
        <v>44903</v>
      </c>
      <c r="D32" s="87" t="s">
        <v>54</v>
      </c>
      <c r="E32" s="87">
        <v>731</v>
      </c>
      <c r="F32" s="87" t="s">
        <v>108</v>
      </c>
      <c r="G32" s="87" t="str">
        <f>IF(Table1[[#This Row],[h_No. Invoice :]]="","",CONCATENATE("AM"," ",Table1[[#This Row],[h_No. Invoice :]]))</f>
        <v>AM 22120009</v>
      </c>
      <c r="H32" s="87" t="str">
        <f>CONCATENATE(UPPER(Table1[[#This Row],[h_Kode Sales :_1]])," ",Table1[[#This Row],[h_Kode Sales :_2]])</f>
        <v>KO 731</v>
      </c>
      <c r="I32" s="87" t="str">
        <f>IF(Table1[[#This Row],[h_toko]]="","",INDEX(Table2[e],IF(Table1[[#This Row],[h_toko]]="","",MATCH(Table1[[#This Row],[h_toko]],Table2[a],0)),))</f>
        <v>CV RAINBOW NUSANTARA SIDOARJO</v>
      </c>
      <c r="J32" s="87">
        <v>120</v>
      </c>
      <c r="K32" s="87" t="s">
        <v>35</v>
      </c>
      <c r="M32" s="87" t="s">
        <v>189</v>
      </c>
      <c r="N32" s="87" t="str">
        <f>IF(Table1[[#This Row],[h_Item Description]]="","",INDEX([1]!db[NB PAJAK],MATCH(Table1[[#This Row],[h_Item Description]],[1]!db[kode],0)))</f>
        <v>STAND PEN SPIRAL KENKO STP-100SG</v>
      </c>
      <c r="O32" s="87" t="s">
        <v>109</v>
      </c>
      <c r="P32" s="97">
        <v>4500</v>
      </c>
      <c r="Q32" s="89">
        <v>0.14499999999999999</v>
      </c>
      <c r="S32" s="97">
        <f>Table1[[#This Row],[h_hargasetelahdiskon]]</f>
        <v>461700</v>
      </c>
      <c r="T32" s="87" t="s">
        <v>122</v>
      </c>
      <c r="V32" s="87">
        <f>IF(Table1[[#This Row],[Item Description]]="","",IF(Table1[[#This Row],[//]]="",V31,Table1[[#This Row],[//]]))</f>
        <v>32</v>
      </c>
      <c r="W32" s="87">
        <f>IF(Table1[[#This Row],[h_id]]="","",COUNTIF(Table1[h_id],Table1[[#This Row],[h_id]]))</f>
        <v>7</v>
      </c>
      <c r="X32" s="97">
        <f>IF(Table1[Item Description]="","",Table1[[#This Row],[Qty]]*Table1[[#This Row],[Unit Price]])</f>
        <v>540000</v>
      </c>
      <c r="Y32" s="97">
        <f>IF(Table1[Item Description]="","",Table1[[#This Row],[h_hargasebelumdiskon]]*Table1[[#This Row],[Disc 1]])</f>
        <v>78300</v>
      </c>
      <c r="Z32" s="97">
        <f>IF(Table1[Item Description]="","",Table1[[#This Row],[h_hargasebelumdiskon]]-Table1[[#This Row],[h_diskon]])</f>
        <v>461700</v>
      </c>
      <c r="AA32" s="97">
        <f>IF(Table1[//]="","",SUMIF(Table1[h_id],Table1[h_id],Table1[h_hargasetelahdiskon]))</f>
        <v>2562435</v>
      </c>
    </row>
    <row r="33" spans="1:27" x14ac:dyDescent="0.25">
      <c r="A33" s="87" t="str">
        <f>IF(Table1[No. Invoice :]="","",ROW())</f>
        <v/>
      </c>
      <c r="B33" s="91" t="str">
        <f>IF(Table1[h_Kode Sales :_1]="","",B$1+COUNT(B$2:B32))</f>
        <v/>
      </c>
      <c r="E33" s="87" t="str">
        <f>UPPER(Table1[[#This Row],[h_Kode Sales :_1]])</f>
        <v/>
      </c>
      <c r="G33" s="87" t="str">
        <f>IF(Table1[[#This Row],[h_No. Invoice :]]="","",CONCATENATE("AM"," ",Table1[[#This Row],[h_No. Invoice :]]))</f>
        <v/>
      </c>
      <c r="H33" s="87" t="str">
        <f>CONCATENATE(UPPER(Table1[[#This Row],[h_Kode Sales :_1]])," ",Table1[[#This Row],[h_Kode Sales :_2]])</f>
        <v xml:space="preserve"> </v>
      </c>
      <c r="I33" s="87" t="str">
        <f>IF(Table1[[#This Row],[h_toko]]="","",INDEX(Table2[e],IF(Table1[[#This Row],[h_toko]]="","",MATCH(Table1[[#This Row],[h_toko]],Table2[a],0)),))</f>
        <v/>
      </c>
      <c r="J33" s="87">
        <v>24</v>
      </c>
      <c r="K33" s="87" t="s">
        <v>35</v>
      </c>
      <c r="M33" s="87" t="s">
        <v>190</v>
      </c>
      <c r="N33" s="87" t="str">
        <f>IF(Table1[[#This Row],[h_Item Description]]="","",INDEX([1]!db[NB PAJAK],MATCH(Table1[[#This Row],[h_Item Description]],[1]!db[kode],0)))</f>
        <v>HAND TALLY COUNTER KENKO HT-302</v>
      </c>
      <c r="O33" s="87" t="s">
        <v>110</v>
      </c>
      <c r="P33" s="97">
        <v>19000</v>
      </c>
      <c r="Q33" s="89">
        <v>0.14499999999999999</v>
      </c>
      <c r="S33" s="97">
        <f>Table1[[#This Row],[h_hargasetelahdiskon]]</f>
        <v>389880</v>
      </c>
      <c r="T33" s="87"/>
      <c r="V33" s="87">
        <f>IF(Table1[[#This Row],[Item Description]]="","",IF(Table1[[#This Row],[//]]="",V32,Table1[[#This Row],[//]]))</f>
        <v>32</v>
      </c>
      <c r="W33" s="87">
        <f>IF(Table1[[#This Row],[h_id]]="","",COUNTIF(Table1[h_id],Table1[[#This Row],[h_id]]))</f>
        <v>7</v>
      </c>
      <c r="X33" s="97">
        <f>IF(Table1[Item Description]="","",Table1[[#This Row],[Qty]]*Table1[[#This Row],[Unit Price]])</f>
        <v>456000</v>
      </c>
      <c r="Y33" s="97">
        <f>IF(Table1[Item Description]="","",Table1[[#This Row],[h_hargasebelumdiskon]]*Table1[[#This Row],[Disc 1]])</f>
        <v>66120</v>
      </c>
      <c r="Z33" s="97">
        <f>IF(Table1[Item Description]="","",Table1[[#This Row],[h_hargasebelumdiskon]]-Table1[[#This Row],[h_diskon]])</f>
        <v>389880</v>
      </c>
      <c r="AA33" s="97" t="str">
        <f>IF(Table1[//]="","",SUMIF(Table1[h_id],Table1[h_id],Table1[h_hargasetelahdiskon]))</f>
        <v/>
      </c>
    </row>
    <row r="34" spans="1:27" x14ac:dyDescent="0.25">
      <c r="A34" s="87" t="str">
        <f>IF(Table1[No. Invoice :]="","",ROW())</f>
        <v/>
      </c>
      <c r="B34" s="91" t="str">
        <f>IF(Table1[h_Kode Sales :_1]="","",B$1+COUNT(B$2:B33))</f>
        <v/>
      </c>
      <c r="E34" s="87" t="str">
        <f>UPPER(Table1[[#This Row],[h_Kode Sales :_1]])</f>
        <v/>
      </c>
      <c r="G34" s="87" t="str">
        <f>IF(Table1[[#This Row],[h_No. Invoice :]]="","",CONCATENATE("AM"," ",Table1[[#This Row],[h_No. Invoice :]]))</f>
        <v/>
      </c>
      <c r="H34" s="87" t="str">
        <f>CONCATENATE(UPPER(Table1[[#This Row],[h_Kode Sales :_1]])," ",Table1[[#This Row],[h_Kode Sales :_2]])</f>
        <v xml:space="preserve"> </v>
      </c>
      <c r="I34" s="87" t="str">
        <f>IF(Table1[[#This Row],[h_toko]]="","",INDEX(Table2[e],IF(Table1[[#This Row],[h_toko]]="","",MATCH(Table1[[#This Row],[h_toko]],Table2[a],0)),))</f>
        <v/>
      </c>
      <c r="J34" s="87">
        <v>24</v>
      </c>
      <c r="K34" s="87" t="s">
        <v>37</v>
      </c>
      <c r="M34" s="87" t="s">
        <v>191</v>
      </c>
      <c r="N34" s="87" t="str">
        <f>IF(Table1[[#This Row],[h_Item Description]]="","",INDEX([1]!db[NB PAJAK],MATCH(Table1[[#This Row],[h_Item Description]],[1]!db[kode],0)))</f>
        <v>MECHANICAL PENCIL 0.5 MM KENKO MP-01</v>
      </c>
      <c r="O34" s="87" t="s">
        <v>111</v>
      </c>
      <c r="P34" s="97">
        <v>46800</v>
      </c>
      <c r="Q34" s="89">
        <v>0.14499999999999999</v>
      </c>
      <c r="S34" s="97">
        <f>Table1[[#This Row],[h_hargasetelahdiskon]]</f>
        <v>960336</v>
      </c>
      <c r="T34" s="87"/>
      <c r="V34" s="87">
        <f>IF(Table1[[#This Row],[Item Description]]="","",IF(Table1[[#This Row],[//]]="",V33,Table1[[#This Row],[//]]))</f>
        <v>32</v>
      </c>
      <c r="W34" s="87">
        <f>IF(Table1[[#This Row],[h_id]]="","",COUNTIF(Table1[h_id],Table1[[#This Row],[h_id]]))</f>
        <v>7</v>
      </c>
      <c r="X34" s="97">
        <f>IF(Table1[Item Description]="","",Table1[[#This Row],[Qty]]*Table1[[#This Row],[Unit Price]])</f>
        <v>1123200</v>
      </c>
      <c r="Y34" s="97">
        <f>IF(Table1[Item Description]="","",Table1[[#This Row],[h_hargasebelumdiskon]]*Table1[[#This Row],[Disc 1]])</f>
        <v>162864</v>
      </c>
      <c r="Z34" s="97">
        <f>IF(Table1[Item Description]="","",Table1[[#This Row],[h_hargasebelumdiskon]]-Table1[[#This Row],[h_diskon]])</f>
        <v>960336</v>
      </c>
      <c r="AA34" s="97" t="str">
        <f>IF(Table1[//]="","",SUMIF(Table1[h_id],Table1[h_id],Table1[h_hargasetelahdiskon]))</f>
        <v/>
      </c>
    </row>
    <row r="35" spans="1:27" x14ac:dyDescent="0.25">
      <c r="A35" s="87" t="str">
        <f>IF(Table1[No. Invoice :]="","",ROW())</f>
        <v/>
      </c>
      <c r="B35" s="91" t="str">
        <f>IF(Table1[h_Kode Sales :_1]="","",B$1+COUNT(B$2:B34))</f>
        <v/>
      </c>
      <c r="E35" s="91" t="str">
        <f>UPPER(Table1[[#This Row],[h_Kode Sales :_1]])</f>
        <v/>
      </c>
      <c r="G35" s="91" t="str">
        <f>IF(Table1[[#This Row],[h_No. Invoice :]]="","",CONCATENATE("AM"," ",Table1[[#This Row],[h_No. Invoice :]]))</f>
        <v/>
      </c>
      <c r="H35" s="91" t="str">
        <f>CONCATENATE(UPPER(Table1[[#This Row],[h_Kode Sales :_1]])," ",Table1[[#This Row],[h_Kode Sales :_2]])</f>
        <v xml:space="preserve"> </v>
      </c>
      <c r="I35" s="91" t="str">
        <f>IF(Table1[[#This Row],[h_toko]]="","",INDEX(Table2[e],IF(Table1[[#This Row],[h_toko]]="","",MATCH(Table1[[#This Row],[h_toko]],Table2[a],0)),))</f>
        <v/>
      </c>
      <c r="J35" s="87">
        <v>24</v>
      </c>
      <c r="K35" s="87" t="s">
        <v>35</v>
      </c>
      <c r="M35" s="87" t="s">
        <v>192</v>
      </c>
      <c r="N35" s="87" t="str">
        <f>IF(Table1[[#This Row],[h_Item Description]]="","",INDEX([1]!db[NB PAJAK],MATCH(Table1[[#This Row],[h_Item Description]],[1]!db[kode],0)))</f>
        <v>STAMP PLATE NUMBER KENKO N-38 (Cap Nomer)</v>
      </c>
      <c r="O35" s="87" t="s">
        <v>112</v>
      </c>
      <c r="P35" s="97">
        <v>7000</v>
      </c>
      <c r="Q35" s="89">
        <v>0.14499999999999999</v>
      </c>
      <c r="S35" s="97">
        <f>Table1[[#This Row],[h_hargasetelahdiskon]]</f>
        <v>143640</v>
      </c>
      <c r="T35" s="87"/>
      <c r="V35" s="91">
        <f>IF(Table1[[#This Row],[Item Description]]="","",IF(Table1[[#This Row],[//]]="",V34,Table1[[#This Row],[//]]))</f>
        <v>32</v>
      </c>
      <c r="W35" s="91">
        <f>IF(Table1[[#This Row],[h_id]]="","",COUNTIF(Table1[h_id],Table1[[#This Row],[h_id]]))</f>
        <v>7</v>
      </c>
      <c r="X35" s="97">
        <f>IF(Table1[Item Description]="","",Table1[[#This Row],[Qty]]*Table1[[#This Row],[Unit Price]])</f>
        <v>168000</v>
      </c>
      <c r="Y35" s="97">
        <f>IF(Table1[Item Description]="","",Table1[[#This Row],[h_hargasebelumdiskon]]*Table1[[#This Row],[Disc 1]])</f>
        <v>24360</v>
      </c>
      <c r="Z35" s="97">
        <f>IF(Table1[Item Description]="","",Table1[[#This Row],[h_hargasebelumdiskon]]-Table1[[#This Row],[h_diskon]])</f>
        <v>143640</v>
      </c>
      <c r="AA35" s="97" t="str">
        <f>IF(Table1[//]="","",SUMIF(Table1[h_id],Table1[h_id],Table1[h_hargasetelahdiskon]))</f>
        <v/>
      </c>
    </row>
    <row r="36" spans="1:27" x14ac:dyDescent="0.25">
      <c r="A36" s="87" t="str">
        <f>IF(Table1[No. Invoice :]="","",ROW())</f>
        <v/>
      </c>
      <c r="B36" s="91" t="str">
        <f>IF(Table1[h_Kode Sales :_1]="","",B$1+COUNT(B$2:B35))</f>
        <v/>
      </c>
      <c r="E36" s="91" t="str">
        <f>UPPER(Table1[[#This Row],[h_Kode Sales :_1]])</f>
        <v/>
      </c>
      <c r="G36" s="91" t="str">
        <f>IF(Table1[[#This Row],[h_No. Invoice :]]="","",CONCATENATE("AM"," ",Table1[[#This Row],[h_No. Invoice :]]))</f>
        <v/>
      </c>
      <c r="H36" s="91" t="str">
        <f>CONCATENATE(UPPER(Table1[[#This Row],[h_Kode Sales :_1]])," ",Table1[[#This Row],[h_Kode Sales :_2]])</f>
        <v xml:space="preserve"> </v>
      </c>
      <c r="I36" s="91" t="str">
        <f>IF(Table1[[#This Row],[h_toko]]="","",INDEX(Table2[e],IF(Table1[[#This Row],[h_toko]]="","",MATCH(Table1[[#This Row],[h_toko]],Table2[a],0)),))</f>
        <v/>
      </c>
      <c r="J36" s="87">
        <v>12</v>
      </c>
      <c r="K36" s="87" t="s">
        <v>35</v>
      </c>
      <c r="M36" s="87" t="s">
        <v>193</v>
      </c>
      <c r="N36" s="87" t="str">
        <f>IF(Table1[[#This Row],[h_Item Description]]="","",INDEX([1]!db[NB PAJAK],MATCH(Table1[[#This Row],[h_Item Description]],[1]!db[kode],0)))</f>
        <v>STAMP PLATE DATER KENKO S-68 (Cap Lunas)</v>
      </c>
      <c r="O36" s="87" t="s">
        <v>113</v>
      </c>
      <c r="P36" s="97">
        <v>8300</v>
      </c>
      <c r="Q36" s="89">
        <v>0.14499999999999999</v>
      </c>
      <c r="S36" s="97">
        <f>Table1[[#This Row],[h_hargasetelahdiskon]]</f>
        <v>85158</v>
      </c>
      <c r="T36" s="87"/>
      <c r="V36" s="91">
        <f>IF(Table1[[#This Row],[Item Description]]="","",IF(Table1[[#This Row],[//]]="",V35,Table1[[#This Row],[//]]))</f>
        <v>32</v>
      </c>
      <c r="W36" s="91">
        <f>IF(Table1[[#This Row],[h_id]]="","",COUNTIF(Table1[h_id],Table1[[#This Row],[h_id]]))</f>
        <v>7</v>
      </c>
      <c r="X36" s="97">
        <f>IF(Table1[Item Description]="","",Table1[[#This Row],[Qty]]*Table1[[#This Row],[Unit Price]])</f>
        <v>99600</v>
      </c>
      <c r="Y36" s="97">
        <f>IF(Table1[Item Description]="","",Table1[[#This Row],[h_hargasebelumdiskon]]*Table1[[#This Row],[Disc 1]])</f>
        <v>14441.999999999998</v>
      </c>
      <c r="Z36" s="97">
        <f>IF(Table1[Item Description]="","",Table1[[#This Row],[h_hargasebelumdiskon]]-Table1[[#This Row],[h_diskon]])</f>
        <v>85158</v>
      </c>
      <c r="AA36" s="97" t="str">
        <f>IF(Table1[//]="","",SUMIF(Table1[h_id],Table1[h_id],Table1[h_hargasetelahdiskon]))</f>
        <v/>
      </c>
    </row>
    <row r="37" spans="1:27" x14ac:dyDescent="0.25">
      <c r="A37" s="87" t="str">
        <f>IF(Table1[No. Invoice :]="","",ROW())</f>
        <v/>
      </c>
      <c r="B37" s="91" t="str">
        <f>IF(Table1[h_Kode Sales :_1]="","",B$1+COUNT(B$2:B36))</f>
        <v/>
      </c>
      <c r="E37" s="91" t="str">
        <f>UPPER(Table1[[#This Row],[h_Kode Sales :_1]])</f>
        <v/>
      </c>
      <c r="G37" s="91" t="str">
        <f>IF(Table1[[#This Row],[h_No. Invoice :]]="","",CONCATENATE("AM"," ",Table1[[#This Row],[h_No. Invoice :]]))</f>
        <v/>
      </c>
      <c r="H37" s="91" t="str">
        <f>CONCATENATE(UPPER(Table1[[#This Row],[h_Kode Sales :_1]])," ",Table1[[#This Row],[h_Kode Sales :_2]])</f>
        <v xml:space="preserve"> </v>
      </c>
      <c r="I37" s="91" t="str">
        <f>IF(Table1[[#This Row],[h_toko]]="","",INDEX(Table2[e],IF(Table1[[#This Row],[h_toko]]="","",MATCH(Table1[[#This Row],[h_toko]],Table2[a],0)),))</f>
        <v/>
      </c>
      <c r="J37" s="87">
        <v>60</v>
      </c>
      <c r="K37" s="87" t="s">
        <v>35</v>
      </c>
      <c r="M37" s="87" t="s">
        <v>194</v>
      </c>
      <c r="N37" s="87" t="str">
        <f>IF(Table1[[#This Row],[h_Item Description]]="","",INDEX([1]!db[NB PAJAK],MATCH(Table1[[#This Row],[h_Item Description]],[1]!db[kode],0)))</f>
        <v>DATE STAMP KENKO D-3 (Cap Tanggal 5 Mm)</v>
      </c>
      <c r="O37" s="87" t="s">
        <v>114</v>
      </c>
      <c r="P37" s="97">
        <v>6450</v>
      </c>
      <c r="Q37" s="89">
        <v>0.14499999999999999</v>
      </c>
      <c r="S37" s="97">
        <f>Table1[[#This Row],[h_hargasetelahdiskon]]</f>
        <v>330885</v>
      </c>
      <c r="T37" s="87"/>
      <c r="V37" s="91">
        <f>IF(Table1[[#This Row],[Item Description]]="","",IF(Table1[[#This Row],[//]]="",V36,Table1[[#This Row],[//]]))</f>
        <v>32</v>
      </c>
      <c r="W37" s="91">
        <f>IF(Table1[[#This Row],[h_id]]="","",COUNTIF(Table1[h_id],Table1[[#This Row],[h_id]]))</f>
        <v>7</v>
      </c>
      <c r="X37" s="97">
        <f>IF(Table1[Item Description]="","",Table1[[#This Row],[Qty]]*Table1[[#This Row],[Unit Price]])</f>
        <v>387000</v>
      </c>
      <c r="Y37" s="97">
        <f>IF(Table1[Item Description]="","",Table1[[#This Row],[h_hargasebelumdiskon]]*Table1[[#This Row],[Disc 1]])</f>
        <v>56114.999999999993</v>
      </c>
      <c r="Z37" s="97">
        <f>IF(Table1[Item Description]="","",Table1[[#This Row],[h_hargasebelumdiskon]]-Table1[[#This Row],[h_diskon]])</f>
        <v>330885</v>
      </c>
      <c r="AA37" s="97" t="str">
        <f>IF(Table1[//]="","",SUMIF(Table1[h_id],Table1[h_id],Table1[h_hargasetelahdiskon]))</f>
        <v/>
      </c>
    </row>
    <row r="38" spans="1:27" x14ac:dyDescent="0.25">
      <c r="A38" s="87" t="str">
        <f>IF(Table1[No. Invoice :]="","",ROW())</f>
        <v/>
      </c>
      <c r="B38" s="91" t="str">
        <f>IF(Table1[h_Kode Sales :_1]="","",B$1+COUNT(B$2:B37))</f>
        <v/>
      </c>
      <c r="E38" s="91" t="str">
        <f>UPPER(Table1[[#This Row],[h_Kode Sales :_1]])</f>
        <v/>
      </c>
      <c r="G38" s="91" t="str">
        <f>IF(Table1[[#This Row],[h_No. Invoice :]]="","",CONCATENATE("AM"," ",Table1[[#This Row],[h_No. Invoice :]]))</f>
        <v/>
      </c>
      <c r="H38" s="91" t="str">
        <f>CONCATENATE(UPPER(Table1[[#This Row],[h_Kode Sales :_1]])," ",Table1[[#This Row],[h_Kode Sales :_2]])</f>
        <v xml:space="preserve"> </v>
      </c>
      <c r="I38" s="91" t="str">
        <f>IF(Table1[[#This Row],[h_toko]]="","",INDEX(Table2[e],IF(Table1[[#This Row],[h_toko]]="","",MATCH(Table1[[#This Row],[h_toko]],Table2[a],0)),))</f>
        <v/>
      </c>
      <c r="J38" s="87">
        <v>36</v>
      </c>
      <c r="K38" s="87" t="s">
        <v>35</v>
      </c>
      <c r="M38" s="87" t="s">
        <v>195</v>
      </c>
      <c r="N38" s="87" t="str">
        <f>IF(Table1[[#This Row],[h_Item Description]]="","",INDEX([1]!db[NB PAJAK],MATCH(Table1[[#This Row],[h_Item Description]],[1]!db[kode],0)))</f>
        <v>DATE STAMP KENKO D-4 (Cap Tanggal 4 Mm)</v>
      </c>
      <c r="O38" s="87" t="s">
        <v>115</v>
      </c>
      <c r="P38" s="97">
        <v>6200</v>
      </c>
      <c r="Q38" s="89">
        <v>0.14499999999999999</v>
      </c>
      <c r="S38" s="97">
        <f>Table1[[#This Row],[h_hargasetelahdiskon]]</f>
        <v>190836</v>
      </c>
      <c r="T38" s="87"/>
      <c r="V38" s="91">
        <f>IF(Table1[[#This Row],[Item Description]]="","",IF(Table1[[#This Row],[//]]="",V37,Table1[[#This Row],[//]]))</f>
        <v>32</v>
      </c>
      <c r="W38" s="91">
        <f>IF(Table1[[#This Row],[h_id]]="","",COUNTIF(Table1[h_id],Table1[[#This Row],[h_id]]))</f>
        <v>7</v>
      </c>
      <c r="X38" s="97">
        <f>IF(Table1[Item Description]="","",Table1[[#This Row],[Qty]]*Table1[[#This Row],[Unit Price]])</f>
        <v>223200</v>
      </c>
      <c r="Y38" s="97">
        <f>IF(Table1[Item Description]="","",Table1[[#This Row],[h_hargasebelumdiskon]]*Table1[[#This Row],[Disc 1]])</f>
        <v>32363.999999999996</v>
      </c>
      <c r="Z38" s="97">
        <f>IF(Table1[Item Description]="","",Table1[[#This Row],[h_hargasebelumdiskon]]-Table1[[#This Row],[h_diskon]])</f>
        <v>190836</v>
      </c>
      <c r="AA38" s="97" t="str">
        <f>IF(Table1[//]="","",SUMIF(Table1[h_id],Table1[h_id],Table1[h_hargasetelahdiskon]))</f>
        <v/>
      </c>
    </row>
    <row r="39" spans="1:27" x14ac:dyDescent="0.25">
      <c r="A39" s="87" t="str">
        <f>IF(Table1[No. Invoice :]="","",ROW())</f>
        <v/>
      </c>
      <c r="B39" s="91" t="str">
        <f>IF(Table1[h_Kode Sales :_1]="","",B$1+COUNT(B$2:B38))</f>
        <v/>
      </c>
      <c r="E39" s="91" t="str">
        <f>UPPER(Table1[[#This Row],[h_Kode Sales :_1]])</f>
        <v/>
      </c>
      <c r="G39" s="91" t="str">
        <f>IF(Table1[[#This Row],[h_No. Invoice :]]="","",CONCATENATE("AM"," ",Table1[[#This Row],[h_No. Invoice :]]))</f>
        <v/>
      </c>
      <c r="H39" s="91" t="str">
        <f>CONCATENATE(UPPER(Table1[[#This Row],[h_Kode Sales :_1]])," ",Table1[[#This Row],[h_Kode Sales :_2]])</f>
        <v xml:space="preserve"> </v>
      </c>
      <c r="I39" s="91" t="str">
        <f>IF(Table1[[#This Row],[h_toko]]="","",INDEX(Table2[e],IF(Table1[[#This Row],[h_toko]]="","",MATCH(Table1[[#This Row],[h_toko]],Table2[a],0)),))</f>
        <v/>
      </c>
      <c r="N39" s="87" t="str">
        <f>IF(Table1[[#This Row],[h_Item Description]]="","",INDEX([1]!db[NB PAJAK],MATCH(Table1[[#This Row],[h_Item Description]],[1]!db[kode],0)))</f>
        <v/>
      </c>
      <c r="P39" s="97"/>
      <c r="Q39" s="89"/>
      <c r="S39" s="97" t="str">
        <f>Table1[[#This Row],[h_hargasetelahdiskon]]</f>
        <v/>
      </c>
      <c r="T39" s="87"/>
      <c r="V39" s="91" t="str">
        <f>IF(Table1[[#This Row],[Item Description]]="","",IF(Table1[[#This Row],[//]]="",V38,Table1[[#This Row],[//]]))</f>
        <v/>
      </c>
      <c r="W39" s="91" t="str">
        <f>IF(Table1[[#This Row],[h_id]]="","",COUNTIF(Table1[h_id],Table1[[#This Row],[h_id]]))</f>
        <v/>
      </c>
      <c r="X39" s="97" t="str">
        <f>IF(Table1[Item Description]="","",Table1[[#This Row],[Qty]]*Table1[[#This Row],[Unit Price]])</f>
        <v/>
      </c>
      <c r="Y39" s="97" t="str">
        <f>IF(Table1[Item Description]="","",Table1[[#This Row],[h_hargasebelumdiskon]]*Table1[[#This Row],[Disc 1]])</f>
        <v/>
      </c>
      <c r="Z39" s="97" t="str">
        <f>IF(Table1[Item Description]="","",Table1[[#This Row],[h_hargasebelumdiskon]]-Table1[[#This Row],[h_diskon]])</f>
        <v/>
      </c>
      <c r="AA39" s="97" t="str">
        <f>IF(Table1[//]="","",SUMIF(Table1[h_id],Table1[h_id],Table1[h_hargasetelahdiskon]))</f>
        <v/>
      </c>
    </row>
    <row r="40" spans="1:27" x14ac:dyDescent="0.25">
      <c r="A40" s="87">
        <f>IF(Table1[No. Invoice :]="","",ROW())</f>
        <v>40</v>
      </c>
      <c r="B40" s="91">
        <f>IF(Table1[h_Kode Sales :_1]="","",B$1+COUNT(B$2:B39))</f>
        <v>22120010</v>
      </c>
      <c r="C40" s="88">
        <v>44907</v>
      </c>
      <c r="D40" s="87" t="s">
        <v>54</v>
      </c>
      <c r="E40" s="91">
        <v>2825</v>
      </c>
      <c r="F40" s="87" t="s">
        <v>56</v>
      </c>
      <c r="G40" s="91" t="str">
        <f>IF(Table1[[#This Row],[h_No. Invoice :]]="","",CONCATENATE("AM"," ",Table1[[#This Row],[h_No. Invoice :]]))</f>
        <v>AM 22120010</v>
      </c>
      <c r="H40" s="91" t="str">
        <f>CONCATENATE(UPPER(Table1[[#This Row],[h_Kode Sales :_1]])," ",Table1[[#This Row],[h_Kode Sales :_2]])</f>
        <v>KO 2825</v>
      </c>
      <c r="I40" s="91" t="str">
        <f>IF(Table1[[#This Row],[h_toko]]="","",INDEX(Table2[e],IF(Table1[[#This Row],[h_toko]]="","",MATCH(Table1[[#This Row],[h_toko]],Table2[a],0)),))</f>
        <v>CV TRINITY CENTRAAL PURWOKERTO</v>
      </c>
      <c r="J40" s="87">
        <v>20</v>
      </c>
      <c r="K40" s="87" t="s">
        <v>57</v>
      </c>
      <c r="M40" s="87" t="s">
        <v>196</v>
      </c>
      <c r="N40" s="101" t="str">
        <f>IF(Table1[[#This Row],[h_Item Description]]="","",INDEX([1]!db[NB PAJAK],MATCH(Table1[[#This Row],[h_Item Description]],[1]!db[kode],0)))</f>
        <v>CUTTER 18 MM KENKO L-500 (BESAR)</v>
      </c>
      <c r="O40" s="101" t="s">
        <v>118</v>
      </c>
      <c r="P40" s="97">
        <v>147600</v>
      </c>
      <c r="Q40" s="89">
        <v>0.13</v>
      </c>
      <c r="S40" s="97">
        <f>Table1[[#This Row],[h_hargasetelahdiskon]]</f>
        <v>2568240</v>
      </c>
      <c r="T40" s="87" t="s">
        <v>73</v>
      </c>
      <c r="V40" s="91">
        <f>IF(Table1[[#This Row],[Item Description]]="","",IF(Table1[[#This Row],[//]]="",V39,Table1[[#This Row],[//]]))</f>
        <v>40</v>
      </c>
      <c r="W40" s="91">
        <f>IF(Table1[[#This Row],[h_id]]="","",COUNTIF(Table1[h_id],Table1[[#This Row],[h_id]]))</f>
        <v>3</v>
      </c>
      <c r="X40" s="97">
        <f>IF(Table1[Item Description]="","",Table1[[#This Row],[Qty]]*Table1[[#This Row],[Unit Price]])</f>
        <v>2952000</v>
      </c>
      <c r="Y40" s="97">
        <f>IF(Table1[Item Description]="","",Table1[[#This Row],[h_hargasebelumdiskon]]*Table1[[#This Row],[Disc 1]])</f>
        <v>383760</v>
      </c>
      <c r="Z40" s="97">
        <f>IF(Table1[Item Description]="","",Table1[[#This Row],[h_hargasebelumdiskon]]-Table1[[#This Row],[h_diskon]])</f>
        <v>2568240</v>
      </c>
      <c r="AA40" s="97">
        <f>IF(Table1[//]="","",SUMIF(Table1[h_id],Table1[h_id],Table1[h_hargasetelahdiskon]))</f>
        <v>2912760</v>
      </c>
    </row>
    <row r="41" spans="1:27" x14ac:dyDescent="0.25">
      <c r="A41" s="87" t="str">
        <f>IF(Table1[No. Invoice :]="","",ROW())</f>
        <v/>
      </c>
      <c r="B41" s="91" t="str">
        <f>IF(Table1[h_Kode Sales :_1]="","",B$1+COUNT(B$2:B40))</f>
        <v/>
      </c>
      <c r="E41" s="91" t="str">
        <f>UPPER(Table1[[#This Row],[h_Kode Sales :_1]])</f>
        <v/>
      </c>
      <c r="G41" s="91" t="str">
        <f>IF(Table1[[#This Row],[h_No. Invoice :]]="","",CONCATENATE("AM"," ",Table1[[#This Row],[h_No. Invoice :]]))</f>
        <v/>
      </c>
      <c r="H41" s="91" t="str">
        <f>CONCATENATE(UPPER(Table1[[#This Row],[h_Kode Sales :_1]])," ",Table1[[#This Row],[h_Kode Sales :_2]])</f>
        <v xml:space="preserve"> </v>
      </c>
      <c r="I41" s="91" t="str">
        <f>IF(Table1[[#This Row],[h_toko]]="","",INDEX(Table2[e],IF(Table1[[#This Row],[h_toko]]="","",MATCH(Table1[[#This Row],[h_toko]],Table2[a],0)),))</f>
        <v/>
      </c>
      <c r="J41" s="87">
        <v>2</v>
      </c>
      <c r="K41" s="87" t="s">
        <v>40</v>
      </c>
      <c r="M41" s="87" t="s">
        <v>197</v>
      </c>
      <c r="N41" s="87" t="str">
        <f>IF(Table1[[#This Row],[h_Item Description]]="","",INDEX([1]!db[NB PAJAK],MATCH(Table1[[#This Row],[h_Item Description]],[1]!db[kode],0)))</f>
        <v>PENSIL JOYKO 2B P-88</v>
      </c>
      <c r="O41" s="87" t="s">
        <v>119</v>
      </c>
      <c r="P41" s="97">
        <v>104400</v>
      </c>
      <c r="Q41" s="89">
        <v>0.13</v>
      </c>
      <c r="S41" s="97">
        <f>Table1[[#This Row],[h_hargasetelahdiskon]]</f>
        <v>181656</v>
      </c>
      <c r="T41" s="87"/>
      <c r="V41" s="91">
        <f>IF(Table1[[#This Row],[Item Description]]="","",IF(Table1[[#This Row],[//]]="",V40,Table1[[#This Row],[//]]))</f>
        <v>40</v>
      </c>
      <c r="W41" s="91">
        <f>IF(Table1[[#This Row],[h_id]]="","",COUNTIF(Table1[h_id],Table1[[#This Row],[h_id]]))</f>
        <v>3</v>
      </c>
      <c r="X41" s="97">
        <f>IF(Table1[Item Description]="","",Table1[[#This Row],[Qty]]*Table1[[#This Row],[Unit Price]])</f>
        <v>208800</v>
      </c>
      <c r="Y41" s="97">
        <f>IF(Table1[Item Description]="","",Table1[[#This Row],[h_hargasebelumdiskon]]*Table1[[#This Row],[Disc 1]])</f>
        <v>27144</v>
      </c>
      <c r="Z41" s="97">
        <f>IF(Table1[Item Description]="","",Table1[[#This Row],[h_hargasebelumdiskon]]-Table1[[#This Row],[h_diskon]])</f>
        <v>181656</v>
      </c>
      <c r="AA41" s="97" t="str">
        <f>IF(Table1[//]="","",SUMIF(Table1[h_id],Table1[h_id],Table1[h_hargasetelahdiskon]))</f>
        <v/>
      </c>
    </row>
    <row r="42" spans="1:27" x14ac:dyDescent="0.25">
      <c r="A42" s="87" t="str">
        <f>IF(Table1[No. Invoice :]="","",ROW())</f>
        <v/>
      </c>
      <c r="B42" s="91" t="str">
        <f>IF(Table1[h_Kode Sales :_1]="","",B$1+COUNT(B$2:B41))</f>
        <v/>
      </c>
      <c r="E42" s="91" t="str">
        <f>UPPER(Table1[[#This Row],[h_Kode Sales :_1]])</f>
        <v/>
      </c>
      <c r="G42" s="91" t="str">
        <f>IF(Table1[[#This Row],[h_No. Invoice :]]="","",CONCATENATE("AM"," ",Table1[[#This Row],[h_No. Invoice :]]))</f>
        <v/>
      </c>
      <c r="H42" s="91" t="str">
        <f>CONCATENATE(UPPER(Table1[[#This Row],[h_Kode Sales :_1]])," ",Table1[[#This Row],[h_Kode Sales :_2]])</f>
        <v xml:space="preserve"> </v>
      </c>
      <c r="I42" s="91" t="str">
        <f>IF(Table1[[#This Row],[h_toko]]="","",INDEX(Table2[e],IF(Table1[[#This Row],[h_toko]]="","",MATCH(Table1[[#This Row],[h_toko]],Table2[a],0)),))</f>
        <v/>
      </c>
      <c r="J42" s="87">
        <v>24</v>
      </c>
      <c r="K42" s="87" t="s">
        <v>120</v>
      </c>
      <c r="M42" s="87" t="s">
        <v>198</v>
      </c>
      <c r="N42" s="87" t="str">
        <f>IF(Table1[[#This Row],[h_Item Description]]="","",INDEX([1]!db[NB PAJAK],MATCH(Table1[[#This Row],[h_Item Description]],[1]!db[kode],0)))</f>
        <v>KUAS SET JOYKO BR-8</v>
      </c>
      <c r="O42" s="87" t="s">
        <v>121</v>
      </c>
      <c r="P42" s="97">
        <v>7800</v>
      </c>
      <c r="Q42" s="89">
        <v>0.13</v>
      </c>
      <c r="S42" s="97">
        <f>Table1[[#This Row],[h_hargasetelahdiskon]]</f>
        <v>162864</v>
      </c>
      <c r="T42" s="87"/>
      <c r="V42" s="91">
        <f>IF(Table1[[#This Row],[Item Description]]="","",IF(Table1[[#This Row],[//]]="",V41,Table1[[#This Row],[//]]))</f>
        <v>40</v>
      </c>
      <c r="W42" s="91">
        <f>IF(Table1[[#This Row],[h_id]]="","",COUNTIF(Table1[h_id],Table1[[#This Row],[h_id]]))</f>
        <v>3</v>
      </c>
      <c r="X42" s="97">
        <f>IF(Table1[Item Description]="","",Table1[[#This Row],[Qty]]*Table1[[#This Row],[Unit Price]])</f>
        <v>187200</v>
      </c>
      <c r="Y42" s="97">
        <f>IF(Table1[Item Description]="","",Table1[[#This Row],[h_hargasebelumdiskon]]*Table1[[#This Row],[Disc 1]])</f>
        <v>24336</v>
      </c>
      <c r="Z42" s="97">
        <f>IF(Table1[Item Description]="","",Table1[[#This Row],[h_hargasebelumdiskon]]-Table1[[#This Row],[h_diskon]])</f>
        <v>162864</v>
      </c>
      <c r="AA42" s="97" t="str">
        <f>IF(Table1[//]="","",SUMIF(Table1[h_id],Table1[h_id],Table1[h_hargasetelahdiskon]))</f>
        <v/>
      </c>
    </row>
    <row r="43" spans="1:27" x14ac:dyDescent="0.25">
      <c r="A43" s="87" t="str">
        <f>IF(Table1[No. Invoice :]="","",ROW())</f>
        <v/>
      </c>
      <c r="B43" s="91" t="str">
        <f>IF(Table1[h_Kode Sales :_1]="","",B$1+COUNT(B$2:B42))</f>
        <v/>
      </c>
      <c r="C43" s="88" t="s">
        <v>20</v>
      </c>
      <c r="E43" s="91" t="str">
        <f>UPPER(Table1[[#This Row],[h_Kode Sales :_1]])</f>
        <v/>
      </c>
      <c r="G43" s="91" t="str">
        <f>IF(Table1[[#This Row],[h_No. Invoice :]]="","",CONCATENATE("AM"," ",Table1[[#This Row],[h_No. Invoice :]]))</f>
        <v/>
      </c>
      <c r="H43" s="91" t="str">
        <f>CONCATENATE(UPPER(Table1[[#This Row],[h_Kode Sales :_1]])," ",Table1[[#This Row],[h_Kode Sales :_2]])</f>
        <v xml:space="preserve"> </v>
      </c>
      <c r="I43" s="91" t="str">
        <f>IF(Table1[[#This Row],[h_toko]]="","",INDEX(Table2[e],IF(Table1[[#This Row],[h_toko]]="","",MATCH(Table1[[#This Row],[h_toko]],Table2[a],0)),))</f>
        <v/>
      </c>
      <c r="N43" s="87" t="str">
        <f>IF(Table1[[#This Row],[h_Item Description]]="","",INDEX([1]!db[NB PAJAK],MATCH(Table1[[#This Row],[h_Item Description]],[1]!db[kode],0)))</f>
        <v/>
      </c>
      <c r="P43" s="97"/>
      <c r="Q43" s="89"/>
      <c r="S43" s="97" t="str">
        <f>Table1[[#This Row],[h_hargasetelahdiskon]]</f>
        <v/>
      </c>
      <c r="T43" s="87"/>
      <c r="V43" s="91" t="str">
        <f>IF(Table1[[#This Row],[Item Description]]="","",IF(Table1[[#This Row],[//]]="",V42,Table1[[#This Row],[//]]))</f>
        <v/>
      </c>
      <c r="W43" s="91" t="str">
        <f>IF(Table1[[#This Row],[h_id]]="","",COUNTIF(Table1[h_id],Table1[[#This Row],[h_id]]))</f>
        <v/>
      </c>
      <c r="X43" s="97" t="str">
        <f>IF(Table1[Item Description]="","",Table1[[#This Row],[Qty]]*Table1[[#This Row],[Unit Price]])</f>
        <v/>
      </c>
      <c r="Y43" s="97" t="str">
        <f>IF(Table1[Item Description]="","",Table1[[#This Row],[h_hargasebelumdiskon]]*Table1[[#This Row],[Disc 1]])</f>
        <v/>
      </c>
      <c r="Z43" s="97" t="str">
        <f>IF(Table1[Item Description]="","",Table1[[#This Row],[h_hargasebelumdiskon]]-Table1[[#This Row],[h_diskon]])</f>
        <v/>
      </c>
      <c r="AA43" s="97" t="str">
        <f>IF(Table1[//]="","",SUMIF(Table1[h_id],Table1[h_id],Table1[h_hargasetelahdiskon]))</f>
        <v/>
      </c>
    </row>
    <row r="44" spans="1:27" x14ac:dyDescent="0.25">
      <c r="A44" s="87">
        <f>IF(Table1[No. Invoice :]="","",ROW())</f>
        <v>44</v>
      </c>
      <c r="B44" s="91">
        <f>IF(Table1[h_Kode Sales :_1]="","",B$1+COUNT(B$2:B43))</f>
        <v>22120011</v>
      </c>
      <c r="C44" s="88">
        <v>44914</v>
      </c>
      <c r="D44" s="87" t="s">
        <v>54</v>
      </c>
      <c r="E44" s="91">
        <v>2847</v>
      </c>
      <c r="F44" s="87" t="s">
        <v>123</v>
      </c>
      <c r="G44" s="91" t="str">
        <f>IF(Table1[[#This Row],[h_No. Invoice :]]="","",CONCATENATE("AM"," ",Table1[[#This Row],[h_No. Invoice :]]))</f>
        <v>AM 22120011</v>
      </c>
      <c r="H44" s="91" t="str">
        <f>CONCATENATE(UPPER(Table1[[#This Row],[h_Kode Sales :_1]])," ",Table1[[#This Row],[h_Kode Sales :_2]])</f>
        <v>KO 2847</v>
      </c>
      <c r="I44" s="91" t="str">
        <f>IF(Table1[[#This Row],[h_toko]]="","",INDEX(Table2[e],IF(Table1[[#This Row],[h_toko]]="","",MATCH(Table1[[#This Row],[h_toko]],Table2[a],0)),))</f>
        <v>HARNOYO (BENDAN) PEKALONGAN</v>
      </c>
      <c r="J44" s="87">
        <v>36</v>
      </c>
      <c r="K44" s="87" t="s">
        <v>79</v>
      </c>
      <c r="L44" s="87">
        <v>1</v>
      </c>
      <c r="M44" s="87" t="s">
        <v>199</v>
      </c>
      <c r="N44" s="87" t="str">
        <f>IF(Table1[[#This Row],[h_Item Description]]="","",INDEX([1]!db[NB PAJAK],MATCH(Table1[[#This Row],[h_Item Description]],[1]!db[kode],0)))</f>
        <v>LEM STICK KENKO 25 GR (BESAR) isi 12 pc</v>
      </c>
      <c r="O44" s="87" t="s">
        <v>124</v>
      </c>
      <c r="P44" s="97">
        <v>60000</v>
      </c>
      <c r="Q44" s="89">
        <v>0.14000000000000001</v>
      </c>
      <c r="S44" s="97">
        <f>Table1[[#This Row],[h_hargasetelahdiskon]]</f>
        <v>1857600</v>
      </c>
      <c r="T44" s="87" t="s">
        <v>73</v>
      </c>
      <c r="V44" s="91">
        <f>IF(Table1[[#This Row],[Item Description]]="","",IF(Table1[[#This Row],[//]]="",V43,Table1[[#This Row],[//]]))</f>
        <v>44</v>
      </c>
      <c r="W44" s="91">
        <f>IF(Table1[[#This Row],[h_id]]="","",COUNTIF(Table1[h_id],Table1[[#This Row],[h_id]]))</f>
        <v>1</v>
      </c>
      <c r="X44" s="97">
        <f>IF(Table1[Item Description]="","",Table1[[#This Row],[Qty]]*Table1[[#This Row],[Unit Price]])</f>
        <v>2160000</v>
      </c>
      <c r="Y44" s="97">
        <f>IF(Table1[Item Description]="","",Table1[[#This Row],[h_hargasebelumdiskon]]*Table1[[#This Row],[Disc 1]])</f>
        <v>302400</v>
      </c>
      <c r="Z44" s="97">
        <f>IF(Table1[Item Description]="","",Table1[[#This Row],[h_hargasebelumdiskon]]-Table1[[#This Row],[h_diskon]])</f>
        <v>1857600</v>
      </c>
      <c r="AA44" s="97">
        <f>IF(Table1[//]="","",SUMIF(Table1[h_id],Table1[h_id],Table1[h_hargasetelahdiskon]))</f>
        <v>1857600</v>
      </c>
    </row>
    <row r="45" spans="1:27" x14ac:dyDescent="0.25">
      <c r="A45" s="87" t="str">
        <f>IF(Table1[No. Invoice :]="","",ROW())</f>
        <v/>
      </c>
      <c r="B45" s="91" t="str">
        <f>IF(Table1[h_Kode Sales :_1]="","",B$1+COUNT(B$2:B44))</f>
        <v/>
      </c>
      <c r="C45" s="88" t="s">
        <v>20</v>
      </c>
      <c r="E45" s="91" t="str">
        <f>UPPER(Table1[[#This Row],[h_Kode Sales :_1]])</f>
        <v/>
      </c>
      <c r="G45" s="91" t="str">
        <f>IF(Table1[[#This Row],[h_No. Invoice :]]="","",CONCATENATE("AM"," ",Table1[[#This Row],[h_No. Invoice :]]))</f>
        <v/>
      </c>
      <c r="H45" s="91" t="str">
        <f>CONCATENATE(UPPER(Table1[[#This Row],[h_Kode Sales :_1]])," ",Table1[[#This Row],[h_Kode Sales :_2]])</f>
        <v xml:space="preserve"> </v>
      </c>
      <c r="I45" s="91" t="str">
        <f>IF(Table1[[#This Row],[h_toko]]="","",INDEX(Table2[e],IF(Table1[[#This Row],[h_toko]]="","",MATCH(Table1[[#This Row],[h_toko]],Table2[a],0)),))</f>
        <v/>
      </c>
      <c r="N45" s="87" t="str">
        <f>IF(Table1[[#This Row],[h_Item Description]]="","",INDEX([1]!db[NB PAJAK],MATCH(Table1[[#This Row],[h_Item Description]],[1]!db[kode],0)))</f>
        <v/>
      </c>
      <c r="P45" s="97"/>
      <c r="Q45" s="89"/>
      <c r="S45" s="97" t="str">
        <f>Table1[[#This Row],[h_hargasetelahdiskon]]</f>
        <v/>
      </c>
      <c r="T45" s="87"/>
      <c r="V45" s="91" t="str">
        <f>IF(Table1[[#This Row],[Item Description]]="","",IF(Table1[[#This Row],[//]]="",V44,Table1[[#This Row],[//]]))</f>
        <v/>
      </c>
      <c r="W45" s="91" t="str">
        <f>IF(Table1[[#This Row],[h_id]]="","",COUNTIF(Table1[h_id],Table1[[#This Row],[h_id]]))</f>
        <v/>
      </c>
      <c r="X45" s="97" t="str">
        <f>IF(Table1[Item Description]="","",Table1[[#This Row],[Qty]]*Table1[[#This Row],[Unit Price]])</f>
        <v/>
      </c>
      <c r="Y45" s="97" t="str">
        <f>IF(Table1[Item Description]="","",Table1[[#This Row],[h_hargasebelumdiskon]]*Table1[[#This Row],[Disc 1]])</f>
        <v/>
      </c>
      <c r="Z45" s="97" t="str">
        <f>IF(Table1[Item Description]="","",Table1[[#This Row],[h_hargasebelumdiskon]]-Table1[[#This Row],[h_diskon]])</f>
        <v/>
      </c>
      <c r="AA45" s="97" t="str">
        <f>IF(Table1[//]="","",SUMIF(Table1[h_id],Table1[h_id],Table1[h_hargasetelahdiskon]))</f>
        <v/>
      </c>
    </row>
    <row r="46" spans="1:27" x14ac:dyDescent="0.25">
      <c r="A46" s="87">
        <f>IF(Table1[No. Invoice :]="","",ROW())</f>
        <v>46</v>
      </c>
      <c r="B46" s="91">
        <f>IF(Table1[h_Kode Sales :_1]="","",B$1+COUNT(B$2:B45))</f>
        <v>22120012</v>
      </c>
      <c r="C46" s="88">
        <v>44916</v>
      </c>
      <c r="D46" s="87" t="s">
        <v>54</v>
      </c>
      <c r="E46" s="91">
        <v>2925</v>
      </c>
      <c r="F46" s="87" t="s">
        <v>56</v>
      </c>
      <c r="G46" s="91" t="str">
        <f>IF(Table1[[#This Row],[h_No. Invoice :]]="","",CONCATENATE("AM"," ",Table1[[#This Row],[h_No. Invoice :]]))</f>
        <v>AM 22120012</v>
      </c>
      <c r="H46" s="91" t="str">
        <f>CONCATENATE(UPPER(Table1[[#This Row],[h_Kode Sales :_1]])," ",Table1[[#This Row],[h_Kode Sales :_2]])</f>
        <v>KO 2925</v>
      </c>
      <c r="I46" s="91" t="str">
        <f>IF(Table1[[#This Row],[h_toko]]="","",INDEX(Table2[e],IF(Table1[[#This Row],[h_toko]]="","",MATCH(Table1[[#This Row],[h_toko]],Table2[a],0)),))</f>
        <v>CV TRINITY CENTRAAL PURWOKERTO</v>
      </c>
      <c r="J46" s="87">
        <v>36</v>
      </c>
      <c r="K46" s="87" t="s">
        <v>79</v>
      </c>
      <c r="L46" s="87">
        <v>1</v>
      </c>
      <c r="M46" s="87" t="s">
        <v>200</v>
      </c>
      <c r="N46" s="87" t="str">
        <f>IF(Table1[[#This Row],[h_Item Description]]="","",INDEX([1]!db[NB PAJAK],MATCH(Table1[[#This Row],[h_Item Description]],[1]!db[kode],0)))</f>
        <v>LEM STICK KENKO 8 GR (KECIL) isi 30 pc</v>
      </c>
      <c r="O46" s="87" t="s">
        <v>129</v>
      </c>
      <c r="P46" s="97">
        <v>66000</v>
      </c>
      <c r="Q46" s="89">
        <v>0.13</v>
      </c>
      <c r="S46" s="97">
        <f>Table1[[#This Row],[h_hargasetelahdiskon]]</f>
        <v>2067120</v>
      </c>
      <c r="T46" s="87" t="s">
        <v>73</v>
      </c>
      <c r="V46" s="91">
        <f>IF(Table1[[#This Row],[Item Description]]="","",IF(Table1[[#This Row],[//]]="",V45,Table1[[#This Row],[//]]))</f>
        <v>46</v>
      </c>
      <c r="W46" s="91">
        <f>IF(Table1[[#This Row],[h_id]]="","",COUNTIF(Table1[h_id],Table1[[#This Row],[h_id]]))</f>
        <v>4</v>
      </c>
      <c r="X46" s="97">
        <f>IF(Table1[Item Description]="","",Table1[[#This Row],[Qty]]*Table1[[#This Row],[Unit Price]])</f>
        <v>2376000</v>
      </c>
      <c r="Y46" s="97">
        <f>IF(Table1[Item Description]="","",Table1[[#This Row],[h_hargasebelumdiskon]]*Table1[[#This Row],[Disc 1]])</f>
        <v>308880</v>
      </c>
      <c r="Z46" s="97">
        <f>IF(Table1[Item Description]="","",Table1[[#This Row],[h_hargasebelumdiskon]]-Table1[[#This Row],[h_diskon]])</f>
        <v>2067120</v>
      </c>
      <c r="AA46" s="97">
        <f>IF(Table1[//]="","",SUMIF(Table1[h_id],Table1[h_id],Table1[h_hargasetelahdiskon]))</f>
        <v>9583920</v>
      </c>
    </row>
    <row r="47" spans="1:27" x14ac:dyDescent="0.25">
      <c r="A47" s="87" t="str">
        <f>IF(Table1[No. Invoice :]="","",ROW())</f>
        <v/>
      </c>
      <c r="B47" s="91" t="str">
        <f>IF(Table1[h_Kode Sales :_1]="","",B$1+COUNT(B$2:B46))</f>
        <v/>
      </c>
      <c r="C47" s="88" t="s">
        <v>20</v>
      </c>
      <c r="E47" s="91" t="str">
        <f>UPPER(Table1[[#This Row],[h_Kode Sales :_1]])</f>
        <v/>
      </c>
      <c r="G47" s="91" t="str">
        <f>IF(Table1[[#This Row],[h_No. Invoice :]]="","",CONCATENATE("AM"," ",Table1[[#This Row],[h_No. Invoice :]]))</f>
        <v/>
      </c>
      <c r="H47" s="91" t="str">
        <f>CONCATENATE(UPPER(Table1[[#This Row],[h_Kode Sales :_1]])," ",Table1[[#This Row],[h_Kode Sales :_2]])</f>
        <v xml:space="preserve"> </v>
      </c>
      <c r="I47" s="91" t="str">
        <f>IF(Table1[[#This Row],[h_toko]]="","",INDEX(Table2[e],IF(Table1[[#This Row],[h_toko]]="","",MATCH(Table1[[#This Row],[h_toko]],Table2[a],0)),))</f>
        <v/>
      </c>
      <c r="J47" s="87">
        <v>36</v>
      </c>
      <c r="K47" s="87" t="s">
        <v>79</v>
      </c>
      <c r="L47" s="87">
        <v>1</v>
      </c>
      <c r="M47" s="87" t="s">
        <v>201</v>
      </c>
      <c r="N47" s="87" t="str">
        <f>IF(Table1[[#This Row],[h_Item Description]]="","",INDEX([1]!db[NB PAJAK],MATCH(Table1[[#This Row],[h_Item Description]],[1]!db[kode],0)))</f>
        <v>LEM STICK KENKO 15 GR (TANGGUNG) isi 20 pc</v>
      </c>
      <c r="O47" s="87" t="s">
        <v>130</v>
      </c>
      <c r="P47" s="97">
        <v>72000</v>
      </c>
      <c r="Q47" s="89">
        <v>0.13</v>
      </c>
      <c r="S47" s="97">
        <f>Table1[[#This Row],[h_hargasetelahdiskon]]</f>
        <v>2255040</v>
      </c>
      <c r="T47" s="87"/>
      <c r="V47" s="91">
        <f>IF(Table1[[#This Row],[Item Description]]="","",IF(Table1[[#This Row],[//]]="",V46,Table1[[#This Row],[//]]))</f>
        <v>46</v>
      </c>
      <c r="W47" s="91">
        <f>IF(Table1[[#This Row],[h_id]]="","",COUNTIF(Table1[h_id],Table1[[#This Row],[h_id]]))</f>
        <v>4</v>
      </c>
      <c r="X47" s="97">
        <f>IF(Table1[Item Description]="","",Table1[[#This Row],[Qty]]*Table1[[#This Row],[Unit Price]])</f>
        <v>2592000</v>
      </c>
      <c r="Y47" s="97">
        <f>IF(Table1[Item Description]="","",Table1[[#This Row],[h_hargasebelumdiskon]]*Table1[[#This Row],[Disc 1]])</f>
        <v>336960</v>
      </c>
      <c r="Z47" s="97">
        <f>IF(Table1[Item Description]="","",Table1[[#This Row],[h_hargasebelumdiskon]]-Table1[[#This Row],[h_diskon]])</f>
        <v>2255040</v>
      </c>
      <c r="AA47" s="97" t="str">
        <f>IF(Table1[//]="","",SUMIF(Table1[h_id],Table1[h_id],Table1[h_hargasetelahdiskon]))</f>
        <v/>
      </c>
    </row>
    <row r="48" spans="1:27" x14ac:dyDescent="0.25">
      <c r="A48" s="87" t="str">
        <f>IF(Table1[No. Invoice :]="","",ROW())</f>
        <v/>
      </c>
      <c r="B48" s="91" t="str">
        <f>IF(Table1[h_Kode Sales :_1]="","",B$1+COUNT(B$2:B47))</f>
        <v/>
      </c>
      <c r="C48" s="88" t="s">
        <v>20</v>
      </c>
      <c r="E48" s="91" t="str">
        <f>UPPER(Table1[[#This Row],[h_Kode Sales :_1]])</f>
        <v/>
      </c>
      <c r="G48" s="91" t="str">
        <f>IF(Table1[[#This Row],[h_No. Invoice :]]="","",CONCATENATE("AM"," ",Table1[[#This Row],[h_No. Invoice :]]))</f>
        <v/>
      </c>
      <c r="H48" s="91" t="str">
        <f>CONCATENATE(UPPER(Table1[[#This Row],[h_Kode Sales :_1]])," ",Table1[[#This Row],[h_Kode Sales :_2]])</f>
        <v xml:space="preserve"> </v>
      </c>
      <c r="I48" s="91" t="str">
        <f>IF(Table1[[#This Row],[h_toko]]="","",INDEX(Table2[e],IF(Table1[[#This Row],[h_toko]]="","",MATCH(Table1[[#This Row],[h_toko]],Table2[a],0)),))</f>
        <v/>
      </c>
      <c r="J48" s="87">
        <v>36</v>
      </c>
      <c r="K48" s="87" t="s">
        <v>79</v>
      </c>
      <c r="L48" s="87">
        <v>1</v>
      </c>
      <c r="M48" s="87" t="s">
        <v>199</v>
      </c>
      <c r="N48" s="87" t="str">
        <f>IF(Table1[[#This Row],[h_Item Description]]="","",INDEX([1]!db[NB PAJAK],MATCH(Table1[[#This Row],[h_Item Description]],[1]!db[kode],0)))</f>
        <v>LEM STICK KENKO 25 GR (BESAR) isi 12 pc</v>
      </c>
      <c r="O48" s="87" t="s">
        <v>124</v>
      </c>
      <c r="P48" s="97">
        <v>60000</v>
      </c>
      <c r="Q48" s="89">
        <v>0.13</v>
      </c>
      <c r="S48" s="97">
        <f>Table1[[#This Row],[h_hargasetelahdiskon]]</f>
        <v>1879200</v>
      </c>
      <c r="T48" s="87"/>
      <c r="V48" s="91">
        <f>IF(Table1[[#This Row],[Item Description]]="","",IF(Table1[[#This Row],[//]]="",V47,Table1[[#This Row],[//]]))</f>
        <v>46</v>
      </c>
      <c r="W48" s="91">
        <f>IF(Table1[[#This Row],[h_id]]="","",COUNTIF(Table1[h_id],Table1[[#This Row],[h_id]]))</f>
        <v>4</v>
      </c>
      <c r="X48" s="97">
        <f>IF(Table1[Item Description]="","",Table1[[#This Row],[Qty]]*Table1[[#This Row],[Unit Price]])</f>
        <v>2160000</v>
      </c>
      <c r="Y48" s="97">
        <f>IF(Table1[Item Description]="","",Table1[[#This Row],[h_hargasebelumdiskon]]*Table1[[#This Row],[Disc 1]])</f>
        <v>280800</v>
      </c>
      <c r="Z48" s="97">
        <f>IF(Table1[Item Description]="","",Table1[[#This Row],[h_hargasebelumdiskon]]-Table1[[#This Row],[h_diskon]])</f>
        <v>1879200</v>
      </c>
      <c r="AA48" s="97" t="str">
        <f>IF(Table1[//]="","",SUMIF(Table1[h_id],Table1[h_id],Table1[h_hargasetelahdiskon]))</f>
        <v/>
      </c>
    </row>
    <row r="49" spans="1:27" x14ac:dyDescent="0.25">
      <c r="A49" s="87" t="str">
        <f>IF(Table1[No. Invoice :]="","",ROW())</f>
        <v/>
      </c>
      <c r="B49" s="91" t="str">
        <f>IF(Table1[h_Kode Sales :_1]="","",B$1+COUNT(B$2:B48))</f>
        <v/>
      </c>
      <c r="C49" s="88" t="s">
        <v>20</v>
      </c>
      <c r="E49" s="91" t="str">
        <f>UPPER(Table1[[#This Row],[h_Kode Sales :_1]])</f>
        <v/>
      </c>
      <c r="G49" s="91" t="str">
        <f>IF(Table1[[#This Row],[h_No. Invoice :]]="","",CONCATENATE("AM"," ",Table1[[#This Row],[h_No. Invoice :]]))</f>
        <v/>
      </c>
      <c r="H49" s="91" t="str">
        <f>CONCATENATE(UPPER(Table1[[#This Row],[h_Kode Sales :_1]])," ",Table1[[#This Row],[h_Kode Sales :_2]])</f>
        <v xml:space="preserve"> </v>
      </c>
      <c r="I49" s="91" t="str">
        <f>IF(Table1[[#This Row],[h_toko]]="","",INDEX(Table2[e],IF(Table1[[#This Row],[h_toko]]="","",MATCH(Table1[[#This Row],[h_toko]],Table2[a],0)),))</f>
        <v/>
      </c>
      <c r="J49" s="87">
        <v>60</v>
      </c>
      <c r="K49" s="87" t="s">
        <v>57</v>
      </c>
      <c r="L49" s="87">
        <v>1</v>
      </c>
      <c r="M49" s="87" t="s">
        <v>202</v>
      </c>
      <c r="N49" s="87" t="str">
        <f>IF(Table1[[#This Row],[h_Item Description]]="","",INDEX([1]!db[NB PAJAK],MATCH(Table1[[#This Row],[h_Item Description]],[1]!db[kode],0)))</f>
        <v>ISI CUTTER 18 MM KENKO L-150 (BESAR)</v>
      </c>
      <c r="O49" s="87" t="s">
        <v>131</v>
      </c>
      <c r="P49" s="97">
        <v>64800</v>
      </c>
      <c r="Q49" s="89">
        <v>0.13</v>
      </c>
      <c r="S49" s="97">
        <f>Table1[[#This Row],[h_hargasetelahdiskon]]</f>
        <v>3382560</v>
      </c>
      <c r="T49" s="87"/>
      <c r="V49" s="91">
        <f>IF(Table1[[#This Row],[Item Description]]="","",IF(Table1[[#This Row],[//]]="",V48,Table1[[#This Row],[//]]))</f>
        <v>46</v>
      </c>
      <c r="W49" s="91">
        <f>IF(Table1[[#This Row],[h_id]]="","",COUNTIF(Table1[h_id],Table1[[#This Row],[h_id]]))</f>
        <v>4</v>
      </c>
      <c r="X49" s="97">
        <f>IF(Table1[Item Description]="","",Table1[[#This Row],[Qty]]*Table1[[#This Row],[Unit Price]])</f>
        <v>3888000</v>
      </c>
      <c r="Y49" s="97">
        <f>IF(Table1[Item Description]="","",Table1[[#This Row],[h_hargasebelumdiskon]]*Table1[[#This Row],[Disc 1]])</f>
        <v>505440</v>
      </c>
      <c r="Z49" s="97">
        <f>IF(Table1[Item Description]="","",Table1[[#This Row],[h_hargasebelumdiskon]]-Table1[[#This Row],[h_diskon]])</f>
        <v>3382560</v>
      </c>
      <c r="AA49" s="97" t="str">
        <f>IF(Table1[//]="","",SUMIF(Table1[h_id],Table1[h_id],Table1[h_hargasetelahdiskon]))</f>
        <v/>
      </c>
    </row>
    <row r="50" spans="1:27" x14ac:dyDescent="0.25">
      <c r="A50" s="87" t="str">
        <f>IF(Table1[No. Invoice :]="","",ROW())</f>
        <v/>
      </c>
      <c r="B50" s="91" t="str">
        <f>IF(Table1[h_Kode Sales :_1]="","",B$1+COUNT(B$2:B49))</f>
        <v/>
      </c>
      <c r="C50" s="88" t="s">
        <v>20</v>
      </c>
      <c r="E50" s="91" t="str">
        <f>UPPER(Table1[[#This Row],[h_Kode Sales :_1]])</f>
        <v/>
      </c>
      <c r="G50" s="91" t="str">
        <f>IF(Table1[[#This Row],[h_No. Invoice :]]="","",CONCATENATE("AM"," ",Table1[[#This Row],[h_No. Invoice :]]))</f>
        <v/>
      </c>
      <c r="H50" s="91" t="str">
        <f>CONCATENATE(UPPER(Table1[[#This Row],[h_Kode Sales :_1]])," ",Table1[[#This Row],[h_Kode Sales :_2]])</f>
        <v xml:space="preserve"> </v>
      </c>
      <c r="I50" s="91" t="str">
        <f>IF(Table1[[#This Row],[h_toko]]="","",INDEX(Table2[e],IF(Table1[[#This Row],[h_toko]]="","",MATCH(Table1[[#This Row],[h_toko]],Table2[a],0)),))</f>
        <v/>
      </c>
      <c r="N50" s="87" t="str">
        <f>IF(Table1[[#This Row],[h_Item Description]]="","",INDEX([1]!db[NB PAJAK],MATCH(Table1[[#This Row],[h_Item Description]],[1]!db[kode],0)))</f>
        <v/>
      </c>
      <c r="P50" s="97"/>
      <c r="Q50" s="89"/>
      <c r="S50" s="97" t="str">
        <f>Table1[[#This Row],[h_hargasetelahdiskon]]</f>
        <v/>
      </c>
      <c r="T50" s="87"/>
      <c r="V50" s="91" t="str">
        <f>IF(Table1[[#This Row],[Item Description]]="","",IF(Table1[[#This Row],[//]]="",V49,Table1[[#This Row],[//]]))</f>
        <v/>
      </c>
      <c r="W50" s="91" t="str">
        <f>IF(Table1[[#This Row],[h_id]]="","",COUNTIF(Table1[h_id],Table1[[#This Row],[h_id]]))</f>
        <v/>
      </c>
      <c r="X50" s="97" t="str">
        <f>IF(Table1[Item Description]="","",Table1[[#This Row],[Qty]]*Table1[[#This Row],[Unit Price]])</f>
        <v/>
      </c>
      <c r="Y50" s="97" t="str">
        <f>IF(Table1[Item Description]="","",Table1[[#This Row],[h_hargasebelumdiskon]]*Table1[[#This Row],[Disc 1]])</f>
        <v/>
      </c>
      <c r="Z50" s="97" t="str">
        <f>IF(Table1[Item Description]="","",Table1[[#This Row],[h_hargasebelumdiskon]]-Table1[[#This Row],[h_diskon]])</f>
        <v/>
      </c>
      <c r="AA50" s="97" t="str">
        <f>IF(Table1[//]="","",SUMIF(Table1[h_id],Table1[h_id],Table1[h_hargasetelahdiskon]))</f>
        <v/>
      </c>
    </row>
    <row r="51" spans="1:27" x14ac:dyDescent="0.25">
      <c r="A51" s="87">
        <f>IF(Table1[No. Invoice :]="","",ROW())</f>
        <v>51</v>
      </c>
      <c r="B51" s="91">
        <f>IF(Table1[h_Kode Sales :_1]="","",B$1+COUNT(B$2:B50))</f>
        <v>22120013</v>
      </c>
      <c r="C51" s="88">
        <v>44916</v>
      </c>
      <c r="D51" s="87" t="s">
        <v>45</v>
      </c>
      <c r="E51" s="91">
        <v>2926</v>
      </c>
      <c r="F51" s="87" t="s">
        <v>77</v>
      </c>
      <c r="G51" s="91" t="str">
        <f>IF(Table1[[#This Row],[h_No. Invoice :]]="","",CONCATENATE("AM"," ",Table1[[#This Row],[h_No. Invoice :]]))</f>
        <v>AM 22120013</v>
      </c>
      <c r="H51" s="91" t="str">
        <f>CONCATENATE(UPPER(Table1[[#This Row],[h_Kode Sales :_1]])," ",Table1[[#This Row],[h_Kode Sales :_2]])</f>
        <v>KO 2926</v>
      </c>
      <c r="I51" s="91" t="str">
        <f>IF(Table1[[#This Row],[h_toko]]="","",INDEX(Table2[e],IF(Table1[[#This Row],[h_toko]]="","",MATCH(Table1[[#This Row],[h_toko]],Table2[a],0)),))</f>
        <v>CV PELITA JAYA (ANUGERAH SEJAHTERA) PURWOKERTO</v>
      </c>
      <c r="J51" s="87">
        <v>24</v>
      </c>
      <c r="K51" s="87" t="s">
        <v>57</v>
      </c>
      <c r="L51" s="87">
        <v>2</v>
      </c>
      <c r="M51" s="87" t="s">
        <v>203</v>
      </c>
      <c r="N51" s="87" t="str">
        <f>IF(Table1[[#This Row],[h_Item Description]]="","",INDEX([1]!db[NB PAJAK],MATCH(Table1[[#This Row],[h_Item Description]],[1]!db[kode],0)))</f>
        <v>PENSIL WARNA JOYKO CP-12PB (PANJANG)</v>
      </c>
      <c r="O51" s="87" t="s">
        <v>132</v>
      </c>
      <c r="P51" s="97">
        <v>127200</v>
      </c>
      <c r="Q51" s="89">
        <v>0.13500000000000001</v>
      </c>
      <c r="S51" s="97">
        <f>Table1[[#This Row],[h_hargasetelahdiskon]]</f>
        <v>2640672</v>
      </c>
      <c r="T51" s="87" t="s">
        <v>73</v>
      </c>
      <c r="V51" s="91">
        <f>IF(Table1[[#This Row],[Item Description]]="","",IF(Table1[[#This Row],[//]]="",V50,Table1[[#This Row],[//]]))</f>
        <v>51</v>
      </c>
      <c r="W51" s="91">
        <f>IF(Table1[[#This Row],[h_id]]="","",COUNTIF(Table1[h_id],Table1[[#This Row],[h_id]]))</f>
        <v>1</v>
      </c>
      <c r="X51" s="97">
        <f>IF(Table1[Item Description]="","",Table1[[#This Row],[Qty]]*Table1[[#This Row],[Unit Price]])</f>
        <v>3052800</v>
      </c>
      <c r="Y51" s="97">
        <f>IF(Table1[Item Description]="","",Table1[[#This Row],[h_hargasebelumdiskon]]*Table1[[#This Row],[Disc 1]])</f>
        <v>412128</v>
      </c>
      <c r="Z51" s="97">
        <f>IF(Table1[Item Description]="","",Table1[[#This Row],[h_hargasebelumdiskon]]-Table1[[#This Row],[h_diskon]])</f>
        <v>2640672</v>
      </c>
      <c r="AA51" s="97">
        <f>IF(Table1[//]="","",SUMIF(Table1[h_id],Table1[h_id],Table1[h_hargasetelahdiskon]))</f>
        <v>2640672</v>
      </c>
    </row>
    <row r="52" spans="1:27" x14ac:dyDescent="0.25">
      <c r="A52" s="87" t="str">
        <f>IF(Table1[No. Invoice :]="","",ROW())</f>
        <v/>
      </c>
      <c r="B52" s="91" t="str">
        <f>IF(Table1[h_Kode Sales :_1]="","",B$1+COUNT(B$2:B51))</f>
        <v/>
      </c>
      <c r="C52" s="88" t="s">
        <v>20</v>
      </c>
      <c r="E52" s="91" t="str">
        <f>UPPER(Table1[[#This Row],[h_Kode Sales :_1]])</f>
        <v/>
      </c>
      <c r="G52" s="91" t="str">
        <f>IF(Table1[[#This Row],[h_No. Invoice :]]="","",CONCATENATE("AM"," ",Table1[[#This Row],[h_No. Invoice :]]))</f>
        <v/>
      </c>
      <c r="H52" s="91" t="str">
        <f>CONCATENATE(UPPER(Table1[[#This Row],[h_Kode Sales :_1]])," ",Table1[[#This Row],[h_Kode Sales :_2]])</f>
        <v xml:space="preserve"> </v>
      </c>
      <c r="I52" s="91" t="str">
        <f>IF(Table1[[#This Row],[h_toko]]="","",INDEX(Table2[e],IF(Table1[[#This Row],[h_toko]]="","",MATCH(Table1[[#This Row],[h_toko]],Table2[a],0)),))</f>
        <v/>
      </c>
      <c r="N52" s="87" t="str">
        <f>IF(Table1[[#This Row],[h_Item Description]]="","",INDEX([1]!db[NB PAJAK],MATCH(Table1[[#This Row],[h_Item Description]],[1]!db[kode],0)))</f>
        <v/>
      </c>
      <c r="P52" s="97"/>
      <c r="Q52" s="89"/>
      <c r="S52" s="97" t="str">
        <f>Table1[[#This Row],[h_hargasetelahdiskon]]</f>
        <v/>
      </c>
      <c r="T52" s="87"/>
      <c r="V52" s="91" t="str">
        <f>IF(Table1[[#This Row],[Item Description]]="","",IF(Table1[[#This Row],[//]]="",V51,Table1[[#This Row],[//]]))</f>
        <v/>
      </c>
      <c r="W52" s="91" t="str">
        <f>IF(Table1[[#This Row],[h_id]]="","",COUNTIF(Table1[h_id],Table1[[#This Row],[h_id]]))</f>
        <v/>
      </c>
      <c r="X52" s="97" t="str">
        <f>IF(Table1[Item Description]="","",Table1[[#This Row],[Qty]]*Table1[[#This Row],[Unit Price]])</f>
        <v/>
      </c>
      <c r="Y52" s="97" t="str">
        <f>IF(Table1[Item Description]="","",Table1[[#This Row],[h_hargasebelumdiskon]]*Table1[[#This Row],[Disc 1]])</f>
        <v/>
      </c>
      <c r="Z52" s="97" t="str">
        <f>IF(Table1[Item Description]="","",Table1[[#This Row],[h_hargasebelumdiskon]]-Table1[[#This Row],[h_diskon]])</f>
        <v/>
      </c>
      <c r="AA52" s="97" t="str">
        <f>IF(Table1[//]="","",SUMIF(Table1[h_id],Table1[h_id],Table1[h_hargasetelahdiskon]))</f>
        <v/>
      </c>
    </row>
    <row r="53" spans="1:27" x14ac:dyDescent="0.25">
      <c r="A53" s="87">
        <f>IF(Table1[No. Invoice :]="","",ROW())</f>
        <v>53</v>
      </c>
      <c r="B53" s="91">
        <f>IF(Table1[h_Kode Sales :_1]="","",B$1+COUNT(B$2:B52))</f>
        <v>22120014</v>
      </c>
      <c r="C53" s="88">
        <v>44916</v>
      </c>
      <c r="D53" s="87" t="s">
        <v>54</v>
      </c>
      <c r="E53" s="91">
        <v>2924</v>
      </c>
      <c r="F53" s="87" t="s">
        <v>133</v>
      </c>
      <c r="G53" s="91" t="str">
        <f>IF(Table1[[#This Row],[h_No. Invoice :]]="","",CONCATENATE("AM"," ",Table1[[#This Row],[h_No. Invoice :]]))</f>
        <v>AM 22120014</v>
      </c>
      <c r="H53" s="91" t="str">
        <f>CONCATENATE(UPPER(Table1[[#This Row],[h_Kode Sales :_1]])," ",Table1[[#This Row],[h_Kode Sales :_2]])</f>
        <v>KO 2924</v>
      </c>
      <c r="I53" s="91" t="str">
        <f>IF(Table1[[#This Row],[h_toko]]="","",INDEX(Table2[e],IF(Table1[[#This Row],[h_toko]]="","",MATCH(Table1[[#This Row],[h_toko]],Table2[a],0)),))</f>
        <v>CV SINAR CAHAYA NIRMALA BREBES</v>
      </c>
      <c r="J53" s="87">
        <v>25</v>
      </c>
      <c r="K53" s="87" t="s">
        <v>134</v>
      </c>
      <c r="M53" s="87" t="s">
        <v>204</v>
      </c>
      <c r="N53" s="87" t="str">
        <f>IF(Table1[[#This Row],[h_Item Description]]="","",INDEX([1]!db[NB PAJAK],MATCH(Table1[[#This Row],[h_Item Description]],[1]!db[kode],0)))</f>
        <v>LOOSE LEAF JOYART B5-2670 (50S)</v>
      </c>
      <c r="O53" s="87" t="s">
        <v>135</v>
      </c>
      <c r="P53" s="97">
        <v>5700</v>
      </c>
      <c r="Q53" s="89">
        <v>0.1</v>
      </c>
      <c r="S53" s="97">
        <f>Table1[[#This Row],[h_hargasetelahdiskon]]</f>
        <v>128250</v>
      </c>
      <c r="T53" s="87" t="s">
        <v>73</v>
      </c>
      <c r="V53" s="91">
        <f>IF(Table1[[#This Row],[Item Description]]="","",IF(Table1[[#This Row],[//]]="",V52,Table1[[#This Row],[//]]))</f>
        <v>53</v>
      </c>
      <c r="W53" s="91">
        <f>IF(Table1[[#This Row],[h_id]]="","",COUNTIF(Table1[h_id],Table1[[#This Row],[h_id]]))</f>
        <v>6</v>
      </c>
      <c r="X53" s="97">
        <f>IF(Table1[Item Description]="","",Table1[[#This Row],[Qty]]*Table1[[#This Row],[Unit Price]])</f>
        <v>142500</v>
      </c>
      <c r="Y53" s="97">
        <f>IF(Table1[Item Description]="","",Table1[[#This Row],[h_hargasebelumdiskon]]*Table1[[#This Row],[Disc 1]])</f>
        <v>14250</v>
      </c>
      <c r="Z53" s="97">
        <f>IF(Table1[Item Description]="","",Table1[[#This Row],[h_hargasebelumdiskon]]-Table1[[#This Row],[h_diskon]])</f>
        <v>128250</v>
      </c>
      <c r="AA53" s="97">
        <f>IF(Table1[//]="","",SUMIF(Table1[h_id],Table1[h_id],Table1[h_hargasetelahdiskon]))</f>
        <v>511110</v>
      </c>
    </row>
    <row r="54" spans="1:27" x14ac:dyDescent="0.25">
      <c r="A54" s="87" t="str">
        <f>IF(Table1[No. Invoice :]="","",ROW())</f>
        <v/>
      </c>
      <c r="B54" s="91" t="str">
        <f>IF(Table1[h_Kode Sales :_1]="","",B$1+COUNT(B$2:B53))</f>
        <v/>
      </c>
      <c r="C54" s="88" t="s">
        <v>20</v>
      </c>
      <c r="E54" s="91" t="str">
        <f>UPPER(Table1[[#This Row],[h_Kode Sales :_1]])</f>
        <v/>
      </c>
      <c r="G54" s="91" t="str">
        <f>IF(Table1[[#This Row],[h_No. Invoice :]]="","",CONCATENATE("AM"," ",Table1[[#This Row],[h_No. Invoice :]]))</f>
        <v/>
      </c>
      <c r="H54" s="91" t="str">
        <f>CONCATENATE(UPPER(Table1[[#This Row],[h_Kode Sales :_1]])," ",Table1[[#This Row],[h_Kode Sales :_2]])</f>
        <v xml:space="preserve"> </v>
      </c>
      <c r="I54" s="91" t="str">
        <f>IF(Table1[[#This Row],[h_toko]]="","",INDEX(Table2[e],IF(Table1[[#This Row],[h_toko]]="","",MATCH(Table1[[#This Row],[h_toko]],Table2[a],0)),))</f>
        <v/>
      </c>
      <c r="J54" s="87">
        <v>2</v>
      </c>
      <c r="K54" s="87" t="s">
        <v>136</v>
      </c>
      <c r="M54" s="87" t="s">
        <v>205</v>
      </c>
      <c r="N54" s="87" t="str">
        <f>IF(Table1[[#This Row],[h_Item Description]]="","",INDEX([1]!db[NB PAJAK],MATCH(Table1[[#This Row],[h_Item Description]],[1]!db[kode],0)))</f>
        <v>STIP / PENGHAPUS JOYKO ER-103</v>
      </c>
      <c r="O54" s="87" t="s">
        <v>137</v>
      </c>
      <c r="P54" s="97">
        <v>23600</v>
      </c>
      <c r="Q54" s="89">
        <v>0.1</v>
      </c>
      <c r="S54" s="97">
        <f>Table1[[#This Row],[h_hargasetelahdiskon]]</f>
        <v>42480</v>
      </c>
      <c r="T54" s="87"/>
      <c r="V54" s="91">
        <f>IF(Table1[[#This Row],[Item Description]]="","",IF(Table1[[#This Row],[//]]="",V53,Table1[[#This Row],[//]]))</f>
        <v>53</v>
      </c>
      <c r="W54" s="91">
        <f>IF(Table1[[#This Row],[h_id]]="","",COUNTIF(Table1[h_id],Table1[[#This Row],[h_id]]))</f>
        <v>6</v>
      </c>
      <c r="X54" s="97">
        <f>IF(Table1[Item Description]="","",Table1[[#This Row],[Qty]]*Table1[[#This Row],[Unit Price]])</f>
        <v>47200</v>
      </c>
      <c r="Y54" s="97">
        <f>IF(Table1[Item Description]="","",Table1[[#This Row],[h_hargasebelumdiskon]]*Table1[[#This Row],[Disc 1]])</f>
        <v>4720</v>
      </c>
      <c r="Z54" s="97">
        <f>IF(Table1[Item Description]="","",Table1[[#This Row],[h_hargasebelumdiskon]]-Table1[[#This Row],[h_diskon]])</f>
        <v>42480</v>
      </c>
      <c r="AA54" s="97" t="str">
        <f>IF(Table1[//]="","",SUMIF(Table1[h_id],Table1[h_id],Table1[h_hargasetelahdiskon]))</f>
        <v/>
      </c>
    </row>
    <row r="55" spans="1:27" x14ac:dyDescent="0.25">
      <c r="A55" s="87" t="str">
        <f>IF(Table1[No. Invoice :]="","",ROW())</f>
        <v/>
      </c>
      <c r="B55" s="91" t="str">
        <f>IF(Table1[h_Kode Sales :_1]="","",B$1+COUNT(B$2:B54))</f>
        <v/>
      </c>
      <c r="C55" s="88" t="s">
        <v>20</v>
      </c>
      <c r="E55" s="91" t="str">
        <f>UPPER(Table1[[#This Row],[h_Kode Sales :_1]])</f>
        <v/>
      </c>
      <c r="G55" s="91" t="str">
        <f>IF(Table1[[#This Row],[h_No. Invoice :]]="","",CONCATENATE("AM"," ",Table1[[#This Row],[h_No. Invoice :]]))</f>
        <v/>
      </c>
      <c r="H55" s="91" t="str">
        <f>CONCATENATE(UPPER(Table1[[#This Row],[h_Kode Sales :_1]])," ",Table1[[#This Row],[h_Kode Sales :_2]])</f>
        <v xml:space="preserve"> </v>
      </c>
      <c r="I55" s="91" t="str">
        <f>IF(Table1[[#This Row],[h_toko]]="","",INDEX(Table2[e],IF(Table1[[#This Row],[h_toko]]="","",MATCH(Table1[[#This Row],[h_toko]],Table2[a],0)),))</f>
        <v/>
      </c>
      <c r="J55" s="87">
        <v>2</v>
      </c>
      <c r="K55" s="87" t="s">
        <v>136</v>
      </c>
      <c r="M55" s="87" t="s">
        <v>201</v>
      </c>
      <c r="N55" s="87" t="str">
        <f>IF(Table1[[#This Row],[h_Item Description]]="","",INDEX([1]!db[NB PAJAK],MATCH(Table1[[#This Row],[h_Item Description]],[1]!db[kode],0)))</f>
        <v>LEM STICK KENKO 15 GR (TANGGUNG) isi 20 pc</v>
      </c>
      <c r="O55" s="87" t="s">
        <v>130</v>
      </c>
      <c r="P55" s="97">
        <v>72000</v>
      </c>
      <c r="Q55" s="89">
        <v>0.1</v>
      </c>
      <c r="S55" s="97">
        <f>Table1[[#This Row],[h_hargasetelahdiskon]]</f>
        <v>129600</v>
      </c>
      <c r="T55" s="87"/>
      <c r="V55" s="91">
        <f>IF(Table1[[#This Row],[Item Description]]="","",IF(Table1[[#This Row],[//]]="",V54,Table1[[#This Row],[//]]))</f>
        <v>53</v>
      </c>
      <c r="W55" s="91">
        <f>IF(Table1[[#This Row],[h_id]]="","",COUNTIF(Table1[h_id],Table1[[#This Row],[h_id]]))</f>
        <v>6</v>
      </c>
      <c r="X55" s="97">
        <f>IF(Table1[Item Description]="","",Table1[[#This Row],[Qty]]*Table1[[#This Row],[Unit Price]])</f>
        <v>144000</v>
      </c>
      <c r="Y55" s="97">
        <f>IF(Table1[Item Description]="","",Table1[[#This Row],[h_hargasebelumdiskon]]*Table1[[#This Row],[Disc 1]])</f>
        <v>14400</v>
      </c>
      <c r="Z55" s="97">
        <f>IF(Table1[Item Description]="","",Table1[[#This Row],[h_hargasebelumdiskon]]-Table1[[#This Row],[h_diskon]])</f>
        <v>129600</v>
      </c>
      <c r="AA55" s="97" t="str">
        <f>IF(Table1[//]="","",SUMIF(Table1[h_id],Table1[h_id],Table1[h_hargasetelahdiskon]))</f>
        <v/>
      </c>
    </row>
    <row r="56" spans="1:27" x14ac:dyDescent="0.25">
      <c r="A56" s="87" t="str">
        <f>IF(Table1[No. Invoice :]="","",ROW())</f>
        <v/>
      </c>
      <c r="B56" s="91" t="str">
        <f>IF(Table1[h_Kode Sales :_1]="","",B$1+COUNT(B$2:B55))</f>
        <v/>
      </c>
      <c r="C56" s="88" t="s">
        <v>20</v>
      </c>
      <c r="E56" s="91" t="str">
        <f>UPPER(Table1[[#This Row],[h_Kode Sales :_1]])</f>
        <v/>
      </c>
      <c r="G56" s="91" t="str">
        <f>IF(Table1[[#This Row],[h_No. Invoice :]]="","",CONCATENATE("AM"," ",Table1[[#This Row],[h_No. Invoice :]]))</f>
        <v/>
      </c>
      <c r="H56" s="91" t="str">
        <f>CONCATENATE(UPPER(Table1[[#This Row],[h_Kode Sales :_1]])," ",Table1[[#This Row],[h_Kode Sales :_2]])</f>
        <v xml:space="preserve"> </v>
      </c>
      <c r="I56" s="91" t="str">
        <f>IF(Table1[[#This Row],[h_toko]]="","",INDEX(Table2[e],IF(Table1[[#This Row],[h_toko]]="","",MATCH(Table1[[#This Row],[h_toko]],Table2[a],0)),))</f>
        <v/>
      </c>
      <c r="J56" s="87">
        <v>2</v>
      </c>
      <c r="K56" s="87" t="s">
        <v>136</v>
      </c>
      <c r="M56" s="87" t="s">
        <v>199</v>
      </c>
      <c r="N56" s="87" t="str">
        <f>IF(Table1[[#This Row],[h_Item Description]]="","",INDEX([1]!db[NB PAJAK],MATCH(Table1[[#This Row],[h_Item Description]],[1]!db[kode],0)))</f>
        <v>LEM STICK KENKO 25 GR (BESAR) isi 12 pc</v>
      </c>
      <c r="O56" s="87" t="s">
        <v>124</v>
      </c>
      <c r="P56" s="97">
        <v>60000</v>
      </c>
      <c r="Q56" s="89">
        <v>0.1</v>
      </c>
      <c r="S56" s="97">
        <f>Table1[[#This Row],[h_hargasetelahdiskon]]</f>
        <v>108000</v>
      </c>
      <c r="T56" s="87"/>
      <c r="V56" s="91">
        <f>IF(Table1[[#This Row],[Item Description]]="","",IF(Table1[[#This Row],[//]]="",V55,Table1[[#This Row],[//]]))</f>
        <v>53</v>
      </c>
      <c r="W56" s="91">
        <f>IF(Table1[[#This Row],[h_id]]="","",COUNTIF(Table1[h_id],Table1[[#This Row],[h_id]]))</f>
        <v>6</v>
      </c>
      <c r="X56" s="97">
        <f>IF(Table1[Item Description]="","",Table1[[#This Row],[Qty]]*Table1[[#This Row],[Unit Price]])</f>
        <v>120000</v>
      </c>
      <c r="Y56" s="97">
        <f>IF(Table1[Item Description]="","",Table1[[#This Row],[h_hargasebelumdiskon]]*Table1[[#This Row],[Disc 1]])</f>
        <v>12000</v>
      </c>
      <c r="Z56" s="97">
        <f>IF(Table1[Item Description]="","",Table1[[#This Row],[h_hargasebelumdiskon]]-Table1[[#This Row],[h_diskon]])</f>
        <v>108000</v>
      </c>
      <c r="AA56" s="97" t="str">
        <f>IF(Table1[//]="","",SUMIF(Table1[h_id],Table1[h_id],Table1[h_hargasetelahdiskon]))</f>
        <v/>
      </c>
    </row>
    <row r="57" spans="1:27" x14ac:dyDescent="0.25">
      <c r="A57" s="87" t="str">
        <f>IF(Table1[No. Invoice :]="","",ROW())</f>
        <v/>
      </c>
      <c r="B57" s="91" t="str">
        <f>IF(Table1[h_Kode Sales :_1]="","",B$1+COUNT(B$2:B56))</f>
        <v/>
      </c>
      <c r="C57" s="88" t="s">
        <v>20</v>
      </c>
      <c r="E57" s="91" t="str">
        <f>UPPER(Table1[[#This Row],[h_Kode Sales :_1]])</f>
        <v/>
      </c>
      <c r="G57" s="91" t="str">
        <f>IF(Table1[[#This Row],[h_No. Invoice :]]="","",CONCATENATE("AM"," ",Table1[[#This Row],[h_No. Invoice :]]))</f>
        <v/>
      </c>
      <c r="H57" s="91" t="str">
        <f>CONCATENATE(UPPER(Table1[[#This Row],[h_Kode Sales :_1]])," ",Table1[[#This Row],[h_Kode Sales :_2]])</f>
        <v xml:space="preserve"> </v>
      </c>
      <c r="I57" s="91" t="str">
        <f>IF(Table1[[#This Row],[h_toko]]="","",INDEX(Table2[e],IF(Table1[[#This Row],[h_toko]]="","",MATCH(Table1[[#This Row],[h_toko]],Table2[a],0)),))</f>
        <v/>
      </c>
      <c r="J57" s="87">
        <v>2</v>
      </c>
      <c r="K57" s="87" t="s">
        <v>40</v>
      </c>
      <c r="M57" s="87" t="s">
        <v>184</v>
      </c>
      <c r="N57" s="87" t="str">
        <f>IF(Table1[[#This Row],[h_Item Description]]="","",INDEX([1]!db[NB PAJAK],MATCH(Table1[[#This Row],[h_Item Description]],[1]!db[kode],0)))</f>
        <v>BINDER CLIP KENKO NO. 105</v>
      </c>
      <c r="O57" s="87" t="s">
        <v>103</v>
      </c>
      <c r="P57" s="97">
        <v>28800</v>
      </c>
      <c r="Q57" s="89">
        <v>0.1</v>
      </c>
      <c r="S57" s="97">
        <f>Table1[[#This Row],[h_hargasetelahdiskon]]</f>
        <v>51840</v>
      </c>
      <c r="T57" s="87"/>
      <c r="V57" s="91">
        <f>IF(Table1[[#This Row],[Item Description]]="","",IF(Table1[[#This Row],[//]]="",V56,Table1[[#This Row],[//]]))</f>
        <v>53</v>
      </c>
      <c r="W57" s="91">
        <f>IF(Table1[[#This Row],[h_id]]="","",COUNTIF(Table1[h_id],Table1[[#This Row],[h_id]]))</f>
        <v>6</v>
      </c>
      <c r="X57" s="97">
        <f>IF(Table1[Item Description]="","",Table1[[#This Row],[Qty]]*Table1[[#This Row],[Unit Price]])</f>
        <v>57600</v>
      </c>
      <c r="Y57" s="97">
        <f>IF(Table1[Item Description]="","",Table1[[#This Row],[h_hargasebelumdiskon]]*Table1[[#This Row],[Disc 1]])</f>
        <v>5760</v>
      </c>
      <c r="Z57" s="97">
        <f>IF(Table1[Item Description]="","",Table1[[#This Row],[h_hargasebelumdiskon]]-Table1[[#This Row],[h_diskon]])</f>
        <v>51840</v>
      </c>
      <c r="AA57" s="97" t="str">
        <f>IF(Table1[//]="","",SUMIF(Table1[h_id],Table1[h_id],Table1[h_hargasetelahdiskon]))</f>
        <v/>
      </c>
    </row>
    <row r="58" spans="1:27" x14ac:dyDescent="0.25">
      <c r="A58" s="87" t="str">
        <f>IF(Table1[No. Invoice :]="","",ROW())</f>
        <v/>
      </c>
      <c r="B58" s="91" t="str">
        <f>IF(Table1[h_Kode Sales :_1]="","",B$1+COUNT(B$2:B57))</f>
        <v/>
      </c>
      <c r="C58" s="88" t="s">
        <v>20</v>
      </c>
      <c r="E58" s="91" t="str">
        <f>UPPER(Table1[[#This Row],[h_Kode Sales :_1]])</f>
        <v/>
      </c>
      <c r="G58" s="91" t="str">
        <f>IF(Table1[[#This Row],[h_No. Invoice :]]="","",CONCATENATE("AM"," ",Table1[[#This Row],[h_No. Invoice :]]))</f>
        <v/>
      </c>
      <c r="H58" s="91" t="str">
        <f>CONCATENATE(UPPER(Table1[[#This Row],[h_Kode Sales :_1]])," ",Table1[[#This Row],[h_Kode Sales :_2]])</f>
        <v xml:space="preserve"> </v>
      </c>
      <c r="I58" s="91" t="str">
        <f>IF(Table1[[#This Row],[h_toko]]="","",INDEX(Table2[e],IF(Table1[[#This Row],[h_toko]]="","",MATCH(Table1[[#This Row],[h_toko]],Table2[a],0)),))</f>
        <v/>
      </c>
      <c r="J58" s="87">
        <v>2</v>
      </c>
      <c r="K58" s="87" t="s">
        <v>136</v>
      </c>
      <c r="M58" s="87" t="s">
        <v>180</v>
      </c>
      <c r="N58" s="87" t="str">
        <f>IF(Table1[[#This Row],[h_Item Description]]="","",INDEX([1]!db[NB PAJAK],MATCH(Table1[[#This Row],[h_Item Description]],[1]!db[kode],0)))</f>
        <v>STIP / PENGHAPUS JOYKO 526-B40P PUTIH</v>
      </c>
      <c r="O58" s="87" t="s">
        <v>94</v>
      </c>
      <c r="P58" s="97">
        <v>28300</v>
      </c>
      <c r="Q58" s="89">
        <v>0.1</v>
      </c>
      <c r="S58" s="97">
        <f>Table1[[#This Row],[h_hargasetelahdiskon]]</f>
        <v>50940</v>
      </c>
      <c r="T58" s="87"/>
      <c r="V58" s="91">
        <f>IF(Table1[[#This Row],[Item Description]]="","",IF(Table1[[#This Row],[//]]="",V57,Table1[[#This Row],[//]]))</f>
        <v>53</v>
      </c>
      <c r="W58" s="91">
        <f>IF(Table1[[#This Row],[h_id]]="","",COUNTIF(Table1[h_id],Table1[[#This Row],[h_id]]))</f>
        <v>6</v>
      </c>
      <c r="X58" s="97">
        <f>IF(Table1[Item Description]="","",Table1[[#This Row],[Qty]]*Table1[[#This Row],[Unit Price]])</f>
        <v>56600</v>
      </c>
      <c r="Y58" s="97">
        <f>IF(Table1[Item Description]="","",Table1[[#This Row],[h_hargasebelumdiskon]]*Table1[[#This Row],[Disc 1]])</f>
        <v>5660</v>
      </c>
      <c r="Z58" s="97">
        <f>IF(Table1[Item Description]="","",Table1[[#This Row],[h_hargasebelumdiskon]]-Table1[[#This Row],[h_diskon]])</f>
        <v>50940</v>
      </c>
      <c r="AA58" s="97" t="str">
        <f>IF(Table1[//]="","",SUMIF(Table1[h_id],Table1[h_id],Table1[h_hargasetelahdiskon]))</f>
        <v/>
      </c>
    </row>
    <row r="59" spans="1:27" x14ac:dyDescent="0.25">
      <c r="A59" s="87" t="str">
        <f>IF(Table1[No. Invoice :]="","",ROW())</f>
        <v/>
      </c>
      <c r="B59" s="91" t="str">
        <f>IF(Table1[h_Kode Sales :_1]="","",B$1+COUNT(B$2:B58))</f>
        <v/>
      </c>
      <c r="C59" s="88" t="s">
        <v>20</v>
      </c>
      <c r="E59" s="91" t="str">
        <f>UPPER(Table1[[#This Row],[h_Kode Sales :_1]])</f>
        <v/>
      </c>
      <c r="G59" s="91" t="str">
        <f>IF(Table1[[#This Row],[h_No. Invoice :]]="","",CONCATENATE("AM"," ",Table1[[#This Row],[h_No. Invoice :]]))</f>
        <v/>
      </c>
      <c r="H59" s="91" t="str">
        <f>CONCATENATE(UPPER(Table1[[#This Row],[h_Kode Sales :_1]])," ",Table1[[#This Row],[h_Kode Sales :_2]])</f>
        <v xml:space="preserve"> </v>
      </c>
      <c r="I59" s="91" t="str">
        <f>IF(Table1[[#This Row],[h_toko]]="","",INDEX(Table2[e],IF(Table1[[#This Row],[h_toko]]="","",MATCH(Table1[[#This Row],[h_toko]],Table2[a],0)),))</f>
        <v/>
      </c>
      <c r="N59" s="87" t="str">
        <f>IF(Table1[[#This Row],[h_Item Description]]="","",INDEX([1]!db[NB PAJAK],MATCH(Table1[[#This Row],[h_Item Description]],[1]!db[kode],0)))</f>
        <v/>
      </c>
      <c r="P59" s="97"/>
      <c r="Q59" s="89"/>
      <c r="S59" s="97" t="str">
        <f>Table1[[#This Row],[h_hargasetelahdiskon]]</f>
        <v/>
      </c>
      <c r="T59" s="87"/>
      <c r="V59" s="91" t="str">
        <f>IF(Table1[[#This Row],[Item Description]]="","",IF(Table1[[#This Row],[//]]="",V58,Table1[[#This Row],[//]]))</f>
        <v/>
      </c>
      <c r="W59" s="91" t="str">
        <f>IF(Table1[[#This Row],[h_id]]="","",COUNTIF(Table1[h_id],Table1[[#This Row],[h_id]]))</f>
        <v/>
      </c>
      <c r="X59" s="97" t="str">
        <f>IF(Table1[Item Description]="","",Table1[[#This Row],[Qty]]*Table1[[#This Row],[Unit Price]])</f>
        <v/>
      </c>
      <c r="Y59" s="97" t="str">
        <f>IF(Table1[Item Description]="","",Table1[[#This Row],[h_hargasebelumdiskon]]*Table1[[#This Row],[Disc 1]])</f>
        <v/>
      </c>
      <c r="Z59" s="97" t="str">
        <f>IF(Table1[Item Description]="","",Table1[[#This Row],[h_hargasebelumdiskon]]-Table1[[#This Row],[h_diskon]])</f>
        <v/>
      </c>
      <c r="AA59" s="97" t="str">
        <f>IF(Table1[//]="","",SUMIF(Table1[h_id],Table1[h_id],Table1[h_hargasetelahdiskon]))</f>
        <v/>
      </c>
    </row>
    <row r="60" spans="1:27" x14ac:dyDescent="0.25">
      <c r="A60" s="87">
        <f>IF(Table1[No. Invoice :]="","",ROW())</f>
        <v>60</v>
      </c>
      <c r="B60" s="91">
        <f>IF(Table1[h_Kode Sales :_1]="","",B$1+COUNT(B$2:B59))</f>
        <v>22120015</v>
      </c>
      <c r="C60" s="88">
        <v>44916</v>
      </c>
      <c r="D60" s="87" t="s">
        <v>54</v>
      </c>
      <c r="E60" s="91">
        <v>2859</v>
      </c>
      <c r="F60" s="87" t="s">
        <v>140</v>
      </c>
      <c r="G60" s="91" t="str">
        <f>IF(Table1[[#This Row],[h_No. Invoice :]]="","",CONCATENATE("AM"," ",Table1[[#This Row],[h_No. Invoice :]]))</f>
        <v>AM 22120015</v>
      </c>
      <c r="H60" s="91" t="str">
        <f>CONCATENATE(UPPER(Table1[[#This Row],[h_Kode Sales :_1]])," ",Table1[[#This Row],[h_Kode Sales :_2]])</f>
        <v>KO 2859</v>
      </c>
      <c r="I60" s="91" t="str">
        <f>IF(Table1[[#This Row],[h_toko]]="","",INDEX(Table2[e],IF(Table1[[#This Row],[h_toko]]="","",MATCH(Table1[[#This Row],[h_toko]],Table2[a],0)),))</f>
        <v>CV SUPER FANCY NUSANTARA KARANGJATI</v>
      </c>
      <c r="J60" s="87">
        <v>144</v>
      </c>
      <c r="K60" s="87" t="s">
        <v>23</v>
      </c>
      <c r="M60" s="87" t="s">
        <v>206</v>
      </c>
      <c r="N60" s="87" t="str">
        <f>IF(Table1[[#This Row],[h_Item Description]]="","",INDEX([1]!db[NB PAJAK],MATCH(Table1[[#This Row],[h_Item Description]],[1]!db[kode],0)))</f>
        <v>STAND PEN SPIRAL KENKO STP-300SG</v>
      </c>
      <c r="O60" s="87" t="s">
        <v>141</v>
      </c>
      <c r="P60" s="97">
        <v>4100</v>
      </c>
      <c r="Q60" s="89">
        <v>0.14499999999999999</v>
      </c>
      <c r="S60" s="97">
        <f>Table1[[#This Row],[h_hargasetelahdiskon]]</f>
        <v>504792</v>
      </c>
      <c r="T60" s="87" t="s">
        <v>73</v>
      </c>
      <c r="V60" s="91">
        <f>IF(Table1[[#This Row],[Item Description]]="","",IF(Table1[[#This Row],[//]]="",V59,Table1[[#This Row],[//]]))</f>
        <v>60</v>
      </c>
      <c r="W60" s="91">
        <f>IF(Table1[[#This Row],[h_id]]="","",COUNTIF(Table1[h_id],Table1[[#This Row],[h_id]]))</f>
        <v>4</v>
      </c>
      <c r="X60" s="97">
        <f>IF(Table1[Item Description]="","",Table1[[#This Row],[Qty]]*Table1[[#This Row],[Unit Price]])</f>
        <v>590400</v>
      </c>
      <c r="Y60" s="97">
        <f>IF(Table1[Item Description]="","",Table1[[#This Row],[h_hargasebelumdiskon]]*Table1[[#This Row],[Disc 1]])</f>
        <v>85608</v>
      </c>
      <c r="Z60" s="97">
        <f>IF(Table1[Item Description]="","",Table1[[#This Row],[h_hargasebelumdiskon]]-Table1[[#This Row],[h_diskon]])</f>
        <v>504792</v>
      </c>
      <c r="AA60" s="97">
        <f>IF(Table1[//]="","",SUMIF(Table1[h_id],Table1[h_id],Table1[h_hargasetelahdiskon]))</f>
        <v>2034558</v>
      </c>
    </row>
    <row r="61" spans="1:27" x14ac:dyDescent="0.25">
      <c r="A61" s="87" t="str">
        <f>IF(Table1[No. Invoice :]="","",ROW())</f>
        <v/>
      </c>
      <c r="B61" s="91" t="str">
        <f>IF(Table1[h_Kode Sales :_1]="","",B$1+COUNT(B$2:B60))</f>
        <v/>
      </c>
      <c r="C61" s="88" t="s">
        <v>20</v>
      </c>
      <c r="E61" s="91" t="str">
        <f>UPPER(Table1[[#This Row],[h_Kode Sales :_1]])</f>
        <v/>
      </c>
      <c r="G61" s="91" t="str">
        <f>IF(Table1[[#This Row],[h_No. Invoice :]]="","",CONCATENATE("AM"," ",Table1[[#This Row],[h_No. Invoice :]]))</f>
        <v/>
      </c>
      <c r="H61" s="91" t="str">
        <f>CONCATENATE(UPPER(Table1[[#This Row],[h_Kode Sales :_1]])," ",Table1[[#This Row],[h_Kode Sales :_2]])</f>
        <v xml:space="preserve"> </v>
      </c>
      <c r="I61" s="91" t="str">
        <f>IF(Table1[[#This Row],[h_toko]]="","",INDEX(Table2[e],IF(Table1[[#This Row],[h_toko]]="","",MATCH(Table1[[#This Row],[h_toko]],Table2[a],0)),))</f>
        <v/>
      </c>
      <c r="J61" s="87">
        <v>192</v>
      </c>
      <c r="K61" s="87" t="s">
        <v>23</v>
      </c>
      <c r="M61" s="87" t="s">
        <v>207</v>
      </c>
      <c r="N61" s="87" t="str">
        <f>IF(Table1[[#This Row],[h_Item Description]]="","",INDEX([1]!db[NB PAJAK],MATCH(Table1[[#This Row],[h_Item Description]],[1]!db[kode],0)))</f>
        <v>PENSIL WARNA KENKO CP-12HALF CLASSIC (PENDEK)</v>
      </c>
      <c r="O61" s="87" t="s">
        <v>142</v>
      </c>
      <c r="P61" s="97">
        <v>6600</v>
      </c>
      <c r="Q61" s="89">
        <v>0.14499999999999999</v>
      </c>
      <c r="S61" s="97">
        <f>Table1[[#This Row],[h_hargasetelahdiskon]]</f>
        <v>1083456</v>
      </c>
      <c r="T61" s="87"/>
      <c r="V61" s="91">
        <f>IF(Table1[[#This Row],[Item Description]]="","",IF(Table1[[#This Row],[//]]="",V60,Table1[[#This Row],[//]]))</f>
        <v>60</v>
      </c>
      <c r="W61" s="91">
        <f>IF(Table1[[#This Row],[h_id]]="","",COUNTIF(Table1[h_id],Table1[[#This Row],[h_id]]))</f>
        <v>4</v>
      </c>
      <c r="X61" s="97">
        <f>IF(Table1[Item Description]="","",Table1[[#This Row],[Qty]]*Table1[[#This Row],[Unit Price]])</f>
        <v>1267200</v>
      </c>
      <c r="Y61" s="97">
        <f>IF(Table1[Item Description]="","",Table1[[#This Row],[h_hargasebelumdiskon]]*Table1[[#This Row],[Disc 1]])</f>
        <v>183744</v>
      </c>
      <c r="Z61" s="97">
        <f>IF(Table1[Item Description]="","",Table1[[#This Row],[h_hargasebelumdiskon]]-Table1[[#This Row],[h_diskon]])</f>
        <v>1083456</v>
      </c>
      <c r="AA61" s="97" t="str">
        <f>IF(Table1[//]="","",SUMIF(Table1[h_id],Table1[h_id],Table1[h_hargasetelahdiskon]))</f>
        <v/>
      </c>
    </row>
    <row r="62" spans="1:27" x14ac:dyDescent="0.25">
      <c r="A62" s="87" t="str">
        <f>IF(Table1[No. Invoice :]="","",ROW())</f>
        <v/>
      </c>
      <c r="B62" s="91" t="str">
        <f>IF(Table1[h_Kode Sales :_1]="","",B$1+COUNT(B$2:B61))</f>
        <v/>
      </c>
      <c r="E62" s="91" t="str">
        <f>UPPER(Table1[[#This Row],[h_Kode Sales :_1]])</f>
        <v/>
      </c>
      <c r="G62" s="91" t="str">
        <f>IF(Table1[[#This Row],[h_No. Invoice :]]="","",CONCATENATE("AM"," ",Table1[[#This Row],[h_No. Invoice :]]))</f>
        <v/>
      </c>
      <c r="H62" s="99" t="str">
        <f>CONCATENATE(UPPER(Table1[[#This Row],[h_Kode Sales :_1]])," ",Table1[[#This Row],[h_Kode Sales :_2]])</f>
        <v xml:space="preserve"> </v>
      </c>
      <c r="I62" s="91" t="str">
        <f>IF(Table1[[#This Row],[h_toko]]="","",INDEX(Table2[e],IF(Table1[[#This Row],[h_toko]]="","",MATCH(Table1[[#This Row],[h_toko]],Table2[a],0)),))</f>
        <v/>
      </c>
      <c r="J62" s="87">
        <v>36</v>
      </c>
      <c r="K62" s="87" t="s">
        <v>23</v>
      </c>
      <c r="M62" s="87" t="s">
        <v>208</v>
      </c>
      <c r="N62" s="87" t="str">
        <f>IF(Table1[[#This Row],[h_Item Description]]="","",INDEX([1]!db[NB PAJAK],MATCH(Table1[[#This Row],[h_Item Description]],[1]!db[kode],0)))</f>
        <v>DATE STAMP JOYKO S-68 (Lunas)</v>
      </c>
      <c r="O62" s="87" t="s">
        <v>143</v>
      </c>
      <c r="P62" s="97">
        <v>8300</v>
      </c>
      <c r="Q62" s="89">
        <v>0.14499999999999999</v>
      </c>
      <c r="S62" s="97">
        <f>Table1[[#This Row],[h_hargasetelahdiskon]]</f>
        <v>255474</v>
      </c>
      <c r="V62" s="91">
        <f>IF(Table1[[#This Row],[Item Description]]="","",IF(Table1[[#This Row],[//]]="",V61,Table1[[#This Row],[//]]))</f>
        <v>60</v>
      </c>
      <c r="W62" s="91">
        <f>IF(Table1[[#This Row],[h_id]]="","",COUNTIF(Table1[h_id],Table1[[#This Row],[h_id]]))</f>
        <v>4</v>
      </c>
      <c r="X62" s="97">
        <f>IF(Table1[Item Description]="","",Table1[[#This Row],[Qty]]*Table1[[#This Row],[Unit Price]])</f>
        <v>298800</v>
      </c>
      <c r="Y62" s="97">
        <f>IF(Table1[Item Description]="","",Table1[[#This Row],[h_hargasebelumdiskon]]*Table1[[#This Row],[Disc 1]])</f>
        <v>43326</v>
      </c>
      <c r="Z62" s="97">
        <f>IF(Table1[Item Description]="","",Table1[[#This Row],[h_hargasebelumdiskon]]-Table1[[#This Row],[h_diskon]])</f>
        <v>255474</v>
      </c>
      <c r="AA62" s="97" t="str">
        <f>IF(Table1[//]="","",SUMIF(Table1[h_id],Table1[h_id],Table1[h_hargasetelahdiskon]))</f>
        <v/>
      </c>
    </row>
    <row r="63" spans="1:27" x14ac:dyDescent="0.25">
      <c r="A63" s="87" t="str">
        <f>IF(Table1[No. Invoice :]="","",ROW())</f>
        <v/>
      </c>
      <c r="B63" s="91" t="str">
        <f>IF(Table1[h_Kode Sales :_1]="","",B$1+COUNT(B$2:B62))</f>
        <v/>
      </c>
      <c r="E63" s="91" t="str">
        <f>UPPER(Table1[[#This Row],[h_Kode Sales :_1]])</f>
        <v/>
      </c>
      <c r="G63" s="91" t="str">
        <f>IF(Table1[[#This Row],[h_No. Invoice :]]="","",CONCATENATE("AM"," ",Table1[[#This Row],[h_No. Invoice :]]))</f>
        <v/>
      </c>
      <c r="H63" s="99" t="str">
        <f>CONCATENATE(UPPER(Table1[[#This Row],[h_Kode Sales :_1]])," ",Table1[[#This Row],[h_Kode Sales :_2]])</f>
        <v xml:space="preserve"> </v>
      </c>
      <c r="I63" s="91" t="str">
        <f>IF(Table1[[#This Row],[h_toko]]="","",INDEX(Table2[e],IF(Table1[[#This Row],[h_toko]]="","",MATCH(Table1[[#This Row],[h_toko]],Table2[a],0)),))</f>
        <v/>
      </c>
      <c r="J63" s="87">
        <v>36</v>
      </c>
      <c r="K63" s="87" t="s">
        <v>23</v>
      </c>
      <c r="M63" s="87" t="s">
        <v>195</v>
      </c>
      <c r="N63" s="87" t="str">
        <f>IF(Table1[[#This Row],[h_Item Description]]="","",INDEX([1]!db[NB PAJAK],MATCH(Table1[[#This Row],[h_Item Description]],[1]!db[kode],0)))</f>
        <v>DATE STAMP KENKO D-4 (Cap Tanggal 4 Mm)</v>
      </c>
      <c r="O63" s="87" t="s">
        <v>115</v>
      </c>
      <c r="P63" s="97">
        <v>6200</v>
      </c>
      <c r="Q63" s="89">
        <v>0.14499999999999999</v>
      </c>
      <c r="S63" s="97">
        <f>Table1[[#This Row],[h_hargasetelahdiskon]]</f>
        <v>190836</v>
      </c>
      <c r="V63" s="91">
        <f>IF(Table1[[#This Row],[Item Description]]="","",IF(Table1[[#This Row],[//]]="",V62,Table1[[#This Row],[//]]))</f>
        <v>60</v>
      </c>
      <c r="W63" s="91">
        <f>IF(Table1[[#This Row],[h_id]]="","",COUNTIF(Table1[h_id],Table1[[#This Row],[h_id]]))</f>
        <v>4</v>
      </c>
      <c r="X63" s="97">
        <f>IF(Table1[Item Description]="","",Table1[[#This Row],[Qty]]*Table1[[#This Row],[Unit Price]])</f>
        <v>223200</v>
      </c>
      <c r="Y63" s="97">
        <f>IF(Table1[Item Description]="","",Table1[[#This Row],[h_hargasebelumdiskon]]*Table1[[#This Row],[Disc 1]])</f>
        <v>32363.999999999996</v>
      </c>
      <c r="Z63" s="97">
        <f>IF(Table1[Item Description]="","",Table1[[#This Row],[h_hargasebelumdiskon]]-Table1[[#This Row],[h_diskon]])</f>
        <v>190836</v>
      </c>
      <c r="AA63" s="97" t="str">
        <f>IF(Table1[//]="","",SUMIF(Table1[h_id],Table1[h_id],Table1[h_hargasetelahdiskon]))</f>
        <v/>
      </c>
    </row>
    <row r="64" spans="1:27" x14ac:dyDescent="0.25">
      <c r="A64" s="87" t="str">
        <f>IF(Table1[No. Invoice :]="","",ROW())</f>
        <v/>
      </c>
      <c r="B64" s="91" t="str">
        <f>IF(Table1[h_Kode Sales :_1]="","",B$1+COUNT(B$2:B63))</f>
        <v/>
      </c>
      <c r="C64" s="88" t="s">
        <v>20</v>
      </c>
      <c r="E64" s="91" t="str">
        <f>UPPER(Table1[[#This Row],[h_Kode Sales :_1]])</f>
        <v/>
      </c>
      <c r="G64" s="91" t="str">
        <f>IF(Table1[[#This Row],[h_No. Invoice :]]="","",CONCATENATE("AM"," ",Table1[[#This Row],[h_No. Invoice :]]))</f>
        <v/>
      </c>
      <c r="H64" s="99" t="str">
        <f>CONCATENATE(UPPER(Table1[[#This Row],[h_Kode Sales :_1]])," ",Table1[[#This Row],[h_Kode Sales :_2]])</f>
        <v xml:space="preserve"> </v>
      </c>
      <c r="I64" s="91" t="str">
        <f>IF(Table1[[#This Row],[h_toko]]="","",INDEX(Table2[e],IF(Table1[[#This Row],[h_toko]]="","",MATCH(Table1[[#This Row],[h_toko]],Table2[a],0)),))</f>
        <v/>
      </c>
      <c r="N64" s="87" t="str">
        <f>IF(Table1[[#This Row],[h_Item Description]]="","",INDEX([1]!db[NB PAJAK],MATCH(Table1[[#This Row],[h_Item Description]],[1]!db[kode],0)))</f>
        <v/>
      </c>
      <c r="P64" s="97"/>
      <c r="Q64" s="89"/>
      <c r="S64" s="97" t="str">
        <f>Table1[[#This Row],[h_hargasetelahdiskon]]</f>
        <v/>
      </c>
      <c r="V64" s="91" t="str">
        <f>IF(Table1[[#This Row],[Item Description]]="","",IF(Table1[[#This Row],[//]]="",V63,Table1[[#This Row],[//]]))</f>
        <v/>
      </c>
      <c r="W64" s="91" t="str">
        <f>IF(Table1[[#This Row],[h_id]]="","",COUNTIF(Table1[h_id],Table1[[#This Row],[h_id]]))</f>
        <v/>
      </c>
      <c r="X64" s="97" t="str">
        <f>IF(Table1[Item Description]="","",Table1[[#This Row],[Qty]]*Table1[[#This Row],[Unit Price]])</f>
        <v/>
      </c>
      <c r="Y64" s="97" t="str">
        <f>IF(Table1[Item Description]="","",Table1[[#This Row],[h_hargasebelumdiskon]]*Table1[[#This Row],[Disc 1]])</f>
        <v/>
      </c>
      <c r="Z64" s="97" t="str">
        <f>IF(Table1[Item Description]="","",Table1[[#This Row],[h_hargasebelumdiskon]]-Table1[[#This Row],[h_diskon]])</f>
        <v/>
      </c>
      <c r="AA64" s="97" t="str">
        <f>IF(Table1[//]="","",SUMIF(Table1[h_id],Table1[h_id],Table1[h_hargasetelahdiskon]))</f>
        <v/>
      </c>
    </row>
    <row r="65" spans="1:27" x14ac:dyDescent="0.25">
      <c r="A65" s="87">
        <f>IF(Table1[No. Invoice :]="","",ROW())</f>
        <v>65</v>
      </c>
      <c r="B65" s="91">
        <f>IF(Table1[h_Kode Sales :_1]="","",B$1+COUNT(B$2:B64))</f>
        <v>22120016</v>
      </c>
      <c r="C65" s="88">
        <v>44917</v>
      </c>
      <c r="D65" s="87" t="s">
        <v>54</v>
      </c>
      <c r="E65" s="91">
        <v>2981</v>
      </c>
      <c r="F65" s="87" t="s">
        <v>77</v>
      </c>
      <c r="G65" s="91" t="str">
        <f>IF(Table1[[#This Row],[h_No. Invoice :]]="","",CONCATENATE("AM"," ",Table1[[#This Row],[h_No. Invoice :]]))</f>
        <v>AM 22120016</v>
      </c>
      <c r="H65" s="99" t="str">
        <f>CONCATENATE(UPPER(Table1[[#This Row],[h_Kode Sales :_1]])," ",Table1[[#This Row],[h_Kode Sales :_2]])</f>
        <v>KO 2981</v>
      </c>
      <c r="I65" s="91" t="str">
        <f>IF(Table1[[#This Row],[h_toko]]="","",INDEX(Table2[e],IF(Table1[[#This Row],[h_toko]]="","",MATCH(Table1[[#This Row],[h_toko]],Table2[a],0)),))</f>
        <v>CV PELITA JAYA (ANUGERAH SEJAHTERA) PURWOKERTO</v>
      </c>
      <c r="J65" s="87">
        <v>48</v>
      </c>
      <c r="K65" s="87" t="s">
        <v>57</v>
      </c>
      <c r="L65" s="87">
        <v>1</v>
      </c>
      <c r="M65" s="87" t="s">
        <v>207</v>
      </c>
      <c r="N65" s="87" t="str">
        <f>IF(Table1[[#This Row],[h_Item Description]]="","",INDEX([1]!db[NB PAJAK],MATCH(Table1[[#This Row],[h_Item Description]],[1]!db[kode],0)))</f>
        <v>PENSIL WARNA KENKO CP-12HALF CLASSIC (PENDEK)</v>
      </c>
      <c r="O65" s="87" t="s">
        <v>144</v>
      </c>
      <c r="P65" s="97">
        <v>79200</v>
      </c>
      <c r="Q65" s="89">
        <v>0.13500000000000001</v>
      </c>
      <c r="S65" s="97">
        <f>Table1[[#This Row],[h_hargasetelahdiskon]]</f>
        <v>3288384</v>
      </c>
      <c r="T65" s="97" t="s">
        <v>73</v>
      </c>
      <c r="V65" s="91">
        <f>IF(Table1[[#This Row],[Item Description]]="","",IF(Table1[[#This Row],[//]]="",V64,Table1[[#This Row],[//]]))</f>
        <v>65</v>
      </c>
      <c r="W65" s="91">
        <f>IF(Table1[[#This Row],[h_id]]="","",COUNTIF(Table1[h_id],Table1[[#This Row],[h_id]]))</f>
        <v>1</v>
      </c>
      <c r="X65" s="97">
        <f>IF(Table1[Item Description]="","",Table1[[#This Row],[Qty]]*Table1[[#This Row],[Unit Price]])</f>
        <v>3801600</v>
      </c>
      <c r="Y65" s="97">
        <f>IF(Table1[Item Description]="","",Table1[[#This Row],[h_hargasebelumdiskon]]*Table1[[#This Row],[Disc 1]])</f>
        <v>513216.00000000006</v>
      </c>
      <c r="Z65" s="97">
        <f>IF(Table1[Item Description]="","",Table1[[#This Row],[h_hargasebelumdiskon]]-Table1[[#This Row],[h_diskon]])</f>
        <v>3288384</v>
      </c>
      <c r="AA65" s="97">
        <f>IF(Table1[//]="","",SUMIF(Table1[h_id],Table1[h_id],Table1[h_hargasetelahdiskon]))</f>
        <v>3288384</v>
      </c>
    </row>
    <row r="66" spans="1:27" x14ac:dyDescent="0.25">
      <c r="A66" s="87" t="str">
        <f>IF(Table1[No. Invoice :]="","",ROW())</f>
        <v/>
      </c>
      <c r="B66" s="91" t="str">
        <f>IF(Table1[h_Kode Sales :_1]="","",B$1+COUNT(B$2:B65))</f>
        <v/>
      </c>
      <c r="C66" s="88" t="s">
        <v>20</v>
      </c>
      <c r="E66" s="91" t="str">
        <f>UPPER(Table1[[#This Row],[h_Kode Sales :_1]])</f>
        <v/>
      </c>
      <c r="G66" s="91" t="str">
        <f>IF(Table1[[#This Row],[h_No. Invoice :]]="","",CONCATENATE("AM"," ",Table1[[#This Row],[h_No. Invoice :]]))</f>
        <v/>
      </c>
      <c r="H66" s="99" t="str">
        <f>CONCATENATE(UPPER(Table1[[#This Row],[h_Kode Sales :_1]])," ",Table1[[#This Row],[h_Kode Sales :_2]])</f>
        <v xml:space="preserve"> </v>
      </c>
      <c r="I66" s="91" t="str">
        <f>IF(Table1[[#This Row],[h_toko]]="","",INDEX(Table2[e],IF(Table1[[#This Row],[h_toko]]="","",MATCH(Table1[[#This Row],[h_toko]],Table2[a],0)),))</f>
        <v/>
      </c>
      <c r="N66" s="87" t="str">
        <f>IF(Table1[[#This Row],[h_Item Description]]="","",INDEX([1]!db[NB PAJAK],MATCH(Table1[[#This Row],[h_Item Description]],[1]!db[kode],0)))</f>
        <v/>
      </c>
      <c r="P66" s="97"/>
      <c r="Q66" s="89"/>
      <c r="S66" s="97" t="str">
        <f>Table1[[#This Row],[h_hargasetelahdiskon]]</f>
        <v/>
      </c>
      <c r="V66" s="91" t="str">
        <f>IF(Table1[[#This Row],[Item Description]]="","",IF(Table1[[#This Row],[//]]="",V65,Table1[[#This Row],[//]]))</f>
        <v/>
      </c>
      <c r="W66" s="91" t="str">
        <f>IF(Table1[[#This Row],[h_id]]="","",COUNTIF(Table1[h_id],Table1[[#This Row],[h_id]]))</f>
        <v/>
      </c>
      <c r="X66" s="97" t="str">
        <f>IF(Table1[Item Description]="","",Table1[[#This Row],[Qty]]*Table1[[#This Row],[Unit Price]])</f>
        <v/>
      </c>
      <c r="Y66" s="97" t="str">
        <f>IF(Table1[Item Description]="","",Table1[[#This Row],[h_hargasebelumdiskon]]*Table1[[#This Row],[Disc 1]])</f>
        <v/>
      </c>
      <c r="Z66" s="97" t="str">
        <f>IF(Table1[Item Description]="","",Table1[[#This Row],[h_hargasebelumdiskon]]-Table1[[#This Row],[h_diskon]])</f>
        <v/>
      </c>
      <c r="AA66" s="97" t="str">
        <f>IF(Table1[//]="","",SUMIF(Table1[h_id],Table1[h_id],Table1[h_hargasetelahdiskon]))</f>
        <v/>
      </c>
    </row>
    <row r="67" spans="1:27" x14ac:dyDescent="0.25">
      <c r="A67" s="87">
        <f>IF(Table1[No. Invoice :]="","",ROW())</f>
        <v>67</v>
      </c>
      <c r="B67" s="91">
        <f>IF(Table1[h_Kode Sales :_1]="","",B$1+COUNT(B$2:B66))</f>
        <v>22120017</v>
      </c>
      <c r="C67" s="88">
        <v>44918</v>
      </c>
      <c r="D67" s="87" t="s">
        <v>54</v>
      </c>
      <c r="E67" s="91">
        <v>2985</v>
      </c>
      <c r="F67" s="87" t="s">
        <v>123</v>
      </c>
      <c r="G67" s="91" t="str">
        <f>IF(Table1[[#This Row],[h_No. Invoice :]]="","",CONCATENATE("AM"," ",Table1[[#This Row],[h_No. Invoice :]]))</f>
        <v>AM 22120017</v>
      </c>
      <c r="H67" s="99" t="str">
        <f>CONCATENATE(UPPER(Table1[[#This Row],[h_Kode Sales :_1]])," ",Table1[[#This Row],[h_Kode Sales :_2]])</f>
        <v>KO 2985</v>
      </c>
      <c r="I67" s="91" t="str">
        <f>IF(Table1[[#This Row],[h_toko]]="","",INDEX(Table2[e],IF(Table1[[#This Row],[h_toko]]="","",MATCH(Table1[[#This Row],[h_toko]],Table2[a],0)),))</f>
        <v>HARNOYO (BENDAN) PEKALONGAN</v>
      </c>
      <c r="J67" s="87">
        <v>400</v>
      </c>
      <c r="K67" s="87" t="s">
        <v>79</v>
      </c>
      <c r="L67" s="87">
        <v>2</v>
      </c>
      <c r="M67" s="87" t="s">
        <v>209</v>
      </c>
      <c r="N67" s="87" t="str">
        <f>IF(Table1[[#This Row],[h_Item Description]]="","",INDEX([1]!db[NB PAJAK],MATCH(Table1[[#This Row],[h_Item Description]],[1]!db[kode],0)))</f>
        <v>PAPER JUMBO CLIP KENKO NO. 5</v>
      </c>
      <c r="O67" s="87" t="s">
        <v>145</v>
      </c>
      <c r="P67" s="97">
        <v>4300</v>
      </c>
      <c r="Q67" s="89">
        <v>0.14000000000000001</v>
      </c>
      <c r="S67" s="97">
        <f>Table1[[#This Row],[h_hargasetelahdiskon]]</f>
        <v>1479200</v>
      </c>
      <c r="T67" s="97" t="s">
        <v>74</v>
      </c>
      <c r="V67" s="91">
        <f>IF(Table1[[#This Row],[Item Description]]="","",IF(Table1[[#This Row],[//]]="",V66,Table1[[#This Row],[//]]))</f>
        <v>67</v>
      </c>
      <c r="W67" s="91">
        <f>IF(Table1[[#This Row],[h_id]]="","",COUNTIF(Table1[h_id],Table1[[#This Row],[h_id]]))</f>
        <v>2</v>
      </c>
      <c r="X67" s="97">
        <f>IF(Table1[Item Description]="","",Table1[[#This Row],[Qty]]*Table1[[#This Row],[Unit Price]])</f>
        <v>1720000</v>
      </c>
      <c r="Y67" s="97">
        <f>IF(Table1[Item Description]="","",Table1[[#This Row],[h_hargasebelumdiskon]]*Table1[[#This Row],[Disc 1]])</f>
        <v>240800.00000000003</v>
      </c>
      <c r="Z67" s="97">
        <f>IF(Table1[Item Description]="","",Table1[[#This Row],[h_hargasebelumdiskon]]-Table1[[#This Row],[h_diskon]])</f>
        <v>1479200</v>
      </c>
      <c r="AA67" s="97">
        <f>IF(Table1[//]="","",SUMIF(Table1[h_id],Table1[h_id],Table1[h_hargasetelahdiskon]))</f>
        <v>2941200</v>
      </c>
    </row>
    <row r="68" spans="1:27" x14ac:dyDescent="0.25">
      <c r="A68" s="87" t="str">
        <f>IF(Table1[No. Invoice :]="","",ROW())</f>
        <v/>
      </c>
      <c r="B68" s="91" t="str">
        <f>IF(Table1[h_Kode Sales :_1]="","",B$1+COUNT(B$2:B67))</f>
        <v/>
      </c>
      <c r="E68" s="91" t="str">
        <f>UPPER(Table1[[#This Row],[h_Kode Sales :_1]])</f>
        <v/>
      </c>
      <c r="G68" s="91" t="str">
        <f>IF(Table1[[#This Row],[h_No. Invoice :]]="","",CONCATENATE("AM"," ",Table1[[#This Row],[h_No. Invoice :]]))</f>
        <v/>
      </c>
      <c r="H68" s="99" t="str">
        <f>CONCATENATE(UPPER(Table1[[#This Row],[h_Kode Sales :_1]])," ",Table1[[#This Row],[h_Kode Sales :_2]])</f>
        <v xml:space="preserve"> </v>
      </c>
      <c r="I68" s="91" t="str">
        <f>IF(Table1[[#This Row],[h_toko]]="","",INDEX(Table2[e],IF(Table1[[#This Row],[h_toko]]="","",MATCH(Table1[[#This Row],[h_toko]],Table2[a],0)),))</f>
        <v/>
      </c>
      <c r="J68" s="87">
        <v>1000</v>
      </c>
      <c r="K68" s="87" t="s">
        <v>79</v>
      </c>
      <c r="L68" s="87">
        <v>2</v>
      </c>
      <c r="M68" s="87" t="s">
        <v>210</v>
      </c>
      <c r="N68" s="87" t="str">
        <f>IF(Table1[[#This Row],[h_Item Description]]="","",INDEX([1]!db[NB PAJAK],MATCH(Table1[[#This Row],[h_Item Description]],[1]!db[kode],0)))</f>
        <v>PAPER TRIGONAL CLIP KENKO NO. 1</v>
      </c>
      <c r="O68" s="87" t="s">
        <v>146</v>
      </c>
      <c r="P68" s="97">
        <v>1700</v>
      </c>
      <c r="Q68" s="89">
        <v>0.14000000000000001</v>
      </c>
      <c r="S68" s="97">
        <f>Table1[[#This Row],[h_hargasetelahdiskon]]</f>
        <v>1462000</v>
      </c>
      <c r="V68" s="91">
        <f>IF(Table1[[#This Row],[Item Description]]="","",IF(Table1[[#This Row],[//]]="",V67,Table1[[#This Row],[//]]))</f>
        <v>67</v>
      </c>
      <c r="W68" s="91">
        <f>IF(Table1[[#This Row],[h_id]]="","",COUNTIF(Table1[h_id],Table1[[#This Row],[h_id]]))</f>
        <v>2</v>
      </c>
      <c r="X68" s="97">
        <f>IF(Table1[Item Description]="","",Table1[[#This Row],[Qty]]*Table1[[#This Row],[Unit Price]])</f>
        <v>1700000</v>
      </c>
      <c r="Y68" s="97">
        <f>IF(Table1[Item Description]="","",Table1[[#This Row],[h_hargasebelumdiskon]]*Table1[[#This Row],[Disc 1]])</f>
        <v>238000.00000000003</v>
      </c>
      <c r="Z68" s="97">
        <f>IF(Table1[Item Description]="","",Table1[[#This Row],[h_hargasebelumdiskon]]-Table1[[#This Row],[h_diskon]])</f>
        <v>1462000</v>
      </c>
      <c r="AA68" s="97" t="str">
        <f>IF(Table1[//]="","",SUMIF(Table1[h_id],Table1[h_id],Table1[h_hargasetelahdiskon]))</f>
        <v/>
      </c>
    </row>
    <row r="69" spans="1:27" x14ac:dyDescent="0.25">
      <c r="A69" s="87" t="str">
        <f>IF(Table1[No. Invoice :]="","",ROW())</f>
        <v/>
      </c>
      <c r="B69" s="91" t="str">
        <f>IF(Table1[h_Kode Sales :_1]="","",B$1+COUNT(B$2:B68))</f>
        <v/>
      </c>
      <c r="C69" s="88" t="s">
        <v>20</v>
      </c>
      <c r="E69" s="91" t="str">
        <f>UPPER(Table1[[#This Row],[h_Kode Sales :_1]])</f>
        <v/>
      </c>
      <c r="G69" s="91" t="str">
        <f>IF(Table1[[#This Row],[h_No. Invoice :]]="","",CONCATENATE("AM"," ",Table1[[#This Row],[h_No. Invoice :]]))</f>
        <v/>
      </c>
      <c r="H69" s="99" t="str">
        <f>CONCATENATE(UPPER(Table1[[#This Row],[h_Kode Sales :_1]])," ",Table1[[#This Row],[h_Kode Sales :_2]])</f>
        <v xml:space="preserve"> </v>
      </c>
      <c r="I69" s="91" t="str">
        <f>IF(Table1[[#This Row],[h_toko]]="","",INDEX(Table2[e],IF(Table1[[#This Row],[h_toko]]="","",MATCH(Table1[[#This Row],[h_toko]],Table2[a],0)),))</f>
        <v/>
      </c>
      <c r="N69" s="87" t="str">
        <f>IF(Table1[[#This Row],[h_Item Description]]="","",INDEX([1]!db[NB PAJAK],MATCH(Table1[[#This Row],[h_Item Description]],[1]!db[kode],0)))</f>
        <v/>
      </c>
      <c r="P69" s="97"/>
      <c r="Q69" s="89"/>
      <c r="S69" s="97" t="str">
        <f>Table1[[#This Row],[h_hargasetelahdiskon]]</f>
        <v/>
      </c>
      <c r="V69" s="91" t="str">
        <f>IF(Table1[[#This Row],[Item Description]]="","",IF(Table1[[#This Row],[//]]="",V68,Table1[[#This Row],[//]]))</f>
        <v/>
      </c>
      <c r="W69" s="91" t="str">
        <f>IF(Table1[[#This Row],[h_id]]="","",COUNTIF(Table1[h_id],Table1[[#This Row],[h_id]]))</f>
        <v/>
      </c>
      <c r="X69" s="97" t="str">
        <f>IF(Table1[Item Description]="","",Table1[[#This Row],[Qty]]*Table1[[#This Row],[Unit Price]])</f>
        <v/>
      </c>
      <c r="Y69" s="97" t="str">
        <f>IF(Table1[Item Description]="","",Table1[[#This Row],[h_hargasebelumdiskon]]*Table1[[#This Row],[Disc 1]])</f>
        <v/>
      </c>
      <c r="Z69" s="97" t="str">
        <f>IF(Table1[Item Description]="","",Table1[[#This Row],[h_hargasebelumdiskon]]-Table1[[#This Row],[h_diskon]])</f>
        <v/>
      </c>
      <c r="AA69" s="97" t="str">
        <f>IF(Table1[//]="","",SUMIF(Table1[h_id],Table1[h_id],Table1[h_hargasetelahdiskon]))</f>
        <v/>
      </c>
    </row>
    <row r="70" spans="1:27" x14ac:dyDescent="0.25">
      <c r="A70" s="87">
        <f>IF(Table1[No. Invoice :]="","",ROW())</f>
        <v>70</v>
      </c>
      <c r="B70" s="91">
        <f>IF(Table1[h_Kode Sales :_1]="","",B$1+COUNT(B$2:B69))</f>
        <v>22120018</v>
      </c>
      <c r="C70" s="88">
        <v>44918</v>
      </c>
      <c r="D70" s="87" t="s">
        <v>54</v>
      </c>
      <c r="E70" s="91">
        <v>2988</v>
      </c>
      <c r="F70" s="87" t="s">
        <v>77</v>
      </c>
      <c r="G70" s="91" t="str">
        <f>IF(Table1[[#This Row],[h_No. Invoice :]]="","",CONCATENATE("AM"," ",Table1[[#This Row],[h_No. Invoice :]]))</f>
        <v>AM 22120018</v>
      </c>
      <c r="H70" s="99" t="str">
        <f>CONCATENATE(UPPER(Table1[[#This Row],[h_Kode Sales :_1]])," ",Table1[[#This Row],[h_Kode Sales :_2]])</f>
        <v>KO 2988</v>
      </c>
      <c r="I70" s="91" t="str">
        <f>IF(Table1[[#This Row],[h_toko]]="","",INDEX(Table2[e],IF(Table1[[#This Row],[h_toko]]="","",MATCH(Table1[[#This Row],[h_toko]],Table2[a],0)),))</f>
        <v>CV PELITA JAYA (ANUGERAH SEJAHTERA) PURWOKERTO</v>
      </c>
      <c r="J70" s="87">
        <v>72</v>
      </c>
      <c r="K70" s="87" t="s">
        <v>37</v>
      </c>
      <c r="L70" s="87">
        <v>3</v>
      </c>
      <c r="M70" s="87" t="s">
        <v>211</v>
      </c>
      <c r="N70" s="87" t="str">
        <f>IF(Table1[[#This Row],[h_Item Description]]="","",INDEX([1]!db[NB PAJAK],MATCH(Table1[[#This Row],[h_Item Description]],[1]!db[kode],0)))</f>
        <v>JANGKA (MATH SET) JOYKO MS-55</v>
      </c>
      <c r="O70" s="87" t="s">
        <v>147</v>
      </c>
      <c r="P70" s="97">
        <v>88200</v>
      </c>
      <c r="Q70" s="89">
        <v>0.13500000000000001</v>
      </c>
      <c r="S70" s="97">
        <f>Table1[[#This Row],[h_hargasetelahdiskon]]</f>
        <v>5493096</v>
      </c>
      <c r="T70" s="97" t="s">
        <v>95</v>
      </c>
      <c r="V70" s="91">
        <f>IF(Table1[[#This Row],[Item Description]]="","",IF(Table1[[#This Row],[//]]="",#REF!,Table1[[#This Row],[//]]))</f>
        <v>70</v>
      </c>
      <c r="W70" s="91">
        <f>IF(Table1[[#This Row],[h_id]]="","",COUNTIF(Table1[h_id],Table1[[#This Row],[h_id]]))</f>
        <v>1</v>
      </c>
      <c r="X70" s="97">
        <f>IF(Table1[Item Description]="","",Table1[[#This Row],[Qty]]*Table1[[#This Row],[Unit Price]])</f>
        <v>6350400</v>
      </c>
      <c r="Y70" s="97">
        <f>IF(Table1[Item Description]="","",Table1[[#This Row],[h_hargasebelumdiskon]]*Table1[[#This Row],[Disc 1]])</f>
        <v>857304</v>
      </c>
      <c r="Z70" s="97">
        <f>IF(Table1[Item Description]="","",Table1[[#This Row],[h_hargasebelumdiskon]]-Table1[[#This Row],[h_diskon]])</f>
        <v>5493096</v>
      </c>
      <c r="AA70" s="97">
        <f>IF(Table1[//]="","",SUMIF(Table1[h_id],Table1[h_id],Table1[h_hargasetelahdiskon]))</f>
        <v>5493096</v>
      </c>
    </row>
    <row r="71" spans="1:27" x14ac:dyDescent="0.25">
      <c r="A71" s="87" t="str">
        <f>IF(Table1[No. Invoice :]="","",ROW())</f>
        <v/>
      </c>
      <c r="B71" s="91" t="str">
        <f>IF(Table1[h_Kode Sales :_1]="","",B$1+COUNT(B$2:B70))</f>
        <v/>
      </c>
      <c r="C71" s="88" t="s">
        <v>20</v>
      </c>
      <c r="E71" s="91" t="str">
        <f>UPPER(Table1[[#This Row],[h_Kode Sales :_1]])</f>
        <v/>
      </c>
      <c r="G71" s="91" t="str">
        <f>IF(Table1[[#This Row],[h_No. Invoice :]]="","",CONCATENATE("AM"," ",Table1[[#This Row],[h_No. Invoice :]]))</f>
        <v/>
      </c>
      <c r="H71" s="99" t="str">
        <f>CONCATENATE(UPPER(Table1[[#This Row],[h_Kode Sales :_1]])," ",Table1[[#This Row],[h_Kode Sales :_2]])</f>
        <v xml:space="preserve"> </v>
      </c>
      <c r="I71" s="91" t="str">
        <f>IF(Table1[[#This Row],[h_toko]]="","",INDEX(Table2[e],IF(Table1[[#This Row],[h_toko]]="","",MATCH(Table1[[#This Row],[h_toko]],Table2[a],0)),))</f>
        <v/>
      </c>
      <c r="N71" s="87" t="str">
        <f>IF(Table1[[#This Row],[h_Item Description]]="","",INDEX([1]!db[NB PAJAK],MATCH(Table1[[#This Row],[h_Item Description]],[1]!db[kode],0)))</f>
        <v/>
      </c>
      <c r="P71" s="97"/>
      <c r="Q71" s="89"/>
      <c r="S71" s="97" t="str">
        <f>Table1[[#This Row],[h_hargasetelahdiskon]]</f>
        <v/>
      </c>
      <c r="V71" s="91" t="str">
        <f>IF(Table1[[#This Row],[Item Description]]="","",IF(Table1[[#This Row],[//]]="",V70,Table1[[#This Row],[//]]))</f>
        <v/>
      </c>
      <c r="W71" s="91" t="str">
        <f>IF(Table1[[#This Row],[h_id]]="","",COUNTIF(Table1[h_id],Table1[[#This Row],[h_id]]))</f>
        <v/>
      </c>
      <c r="X71" s="97" t="str">
        <f>IF(Table1[Item Description]="","",Table1[[#This Row],[Qty]]*Table1[[#This Row],[Unit Price]])</f>
        <v/>
      </c>
      <c r="Y71" s="97" t="str">
        <f>IF(Table1[Item Description]="","",Table1[[#This Row],[h_hargasebelumdiskon]]*Table1[[#This Row],[Disc 1]])</f>
        <v/>
      </c>
      <c r="Z71" s="97" t="str">
        <f>IF(Table1[Item Description]="","",Table1[[#This Row],[h_hargasebelumdiskon]]-Table1[[#This Row],[h_diskon]])</f>
        <v/>
      </c>
      <c r="AA71" s="97" t="str">
        <f>IF(Table1[//]="","",SUMIF(Table1[h_id],Table1[h_id],Table1[h_hargasetelahdiskon]))</f>
        <v/>
      </c>
    </row>
    <row r="72" spans="1:27" x14ac:dyDescent="0.25">
      <c r="A72" s="87">
        <f>IF(Table1[No. Invoice :]="","",ROW())</f>
        <v>72</v>
      </c>
      <c r="B72" s="91">
        <f>IF(Table1[h_Kode Sales :_1]="","",B$1+COUNT(B$2:B71))</f>
        <v>22120019</v>
      </c>
      <c r="C72" s="88">
        <v>44918</v>
      </c>
      <c r="D72" s="87" t="s">
        <v>54</v>
      </c>
      <c r="E72" s="91">
        <v>2991</v>
      </c>
      <c r="F72" s="87" t="s">
        <v>56</v>
      </c>
      <c r="G72" s="91" t="str">
        <f>IF(Table1[[#This Row],[h_No. Invoice :]]="","",CONCATENATE("AM"," ",Table1[[#This Row],[h_No. Invoice :]]))</f>
        <v>AM 22120019</v>
      </c>
      <c r="H72" s="99" t="str">
        <f>CONCATENATE(UPPER(Table1[[#This Row],[h_Kode Sales :_1]])," ",Table1[[#This Row],[h_Kode Sales :_2]])</f>
        <v>KO 2991</v>
      </c>
      <c r="I72" s="91" t="str">
        <f>IF(Table1[[#This Row],[h_toko]]="","",INDEX(Table2[e],IF(Table1[[#This Row],[h_toko]]="","",MATCH(Table1[[#This Row],[h_toko]],Table2[a],0)),))</f>
        <v>CV TRINITY CENTRAAL PURWOKERTO</v>
      </c>
      <c r="J72" s="87">
        <v>10</v>
      </c>
      <c r="K72" s="87" t="s">
        <v>37</v>
      </c>
      <c r="M72" s="87" t="s">
        <v>211</v>
      </c>
      <c r="N72" s="87" t="str">
        <f>IF(Table1[[#This Row],[h_Item Description]]="","",INDEX([1]!db[NB PAJAK],MATCH(Table1[[#This Row],[h_Item Description]],[1]!db[kode],0)))</f>
        <v>JANGKA (MATH SET) JOYKO MS-55</v>
      </c>
      <c r="O72" s="87" t="s">
        <v>147</v>
      </c>
      <c r="P72" s="97">
        <v>88200</v>
      </c>
      <c r="Q72" s="89">
        <v>0.13</v>
      </c>
      <c r="S72" s="97">
        <f>Table1[[#This Row],[h_hargasetelahdiskon]]</f>
        <v>767340</v>
      </c>
      <c r="T72" s="97" t="s">
        <v>74</v>
      </c>
      <c r="V72" s="91">
        <f>IF(Table1[[#This Row],[Item Description]]="","",IF(Table1[[#This Row],[//]]="",V71,Table1[[#This Row],[//]]))</f>
        <v>72</v>
      </c>
      <c r="W72" s="91">
        <f>IF(Table1[[#This Row],[h_id]]="","",COUNTIF(Table1[h_id],Table1[[#This Row],[h_id]]))</f>
        <v>3</v>
      </c>
      <c r="X72" s="97">
        <f>IF(Table1[Item Description]="","",Table1[[#This Row],[Qty]]*Table1[[#This Row],[Unit Price]])</f>
        <v>882000</v>
      </c>
      <c r="Y72" s="97">
        <f>IF(Table1[Item Description]="","",Table1[[#This Row],[h_hargasebelumdiskon]]*Table1[[#This Row],[Disc 1]])</f>
        <v>114660</v>
      </c>
      <c r="Z72" s="97">
        <f>IF(Table1[Item Description]="","",Table1[[#This Row],[h_hargasebelumdiskon]]-Table1[[#This Row],[h_diskon]])</f>
        <v>767340</v>
      </c>
      <c r="AA72" s="97">
        <f>IF(Table1[//]="","",SUMIF(Table1[h_id],Table1[h_id],Table1[h_hargasetelahdiskon]))</f>
        <v>2785392</v>
      </c>
    </row>
    <row r="73" spans="1:27" x14ac:dyDescent="0.25">
      <c r="A73" s="87" t="str">
        <f>IF(Table1[No. Invoice :]="","",ROW())</f>
        <v/>
      </c>
      <c r="B73" s="91" t="str">
        <f>IF(Table1[h_Kode Sales :_1]="","",B$1+COUNT(B$2:B72))</f>
        <v/>
      </c>
      <c r="E73" s="91" t="str">
        <f>UPPER(Table1[[#This Row],[h_Kode Sales :_1]])</f>
        <v/>
      </c>
      <c r="G73" s="91" t="str">
        <f>IF(Table1[[#This Row],[h_No. Invoice :]]="","",CONCATENATE("AM"," ",Table1[[#This Row],[h_No. Invoice :]]))</f>
        <v/>
      </c>
      <c r="H73" s="99" t="str">
        <f>CONCATENATE(UPPER(Table1[[#This Row],[h_Kode Sales :_1]])," ",Table1[[#This Row],[h_Kode Sales :_2]])</f>
        <v xml:space="preserve"> </v>
      </c>
      <c r="I73" s="91" t="str">
        <f>IF(Table1[[#This Row],[h_toko]]="","",INDEX(Table2[e],IF(Table1[[#This Row],[h_toko]]="","",MATCH(Table1[[#This Row],[h_toko]],Table2[a],0)),))</f>
        <v/>
      </c>
      <c r="J73" s="87">
        <v>10</v>
      </c>
      <c r="K73" s="87" t="s">
        <v>37</v>
      </c>
      <c r="M73" s="87" t="s">
        <v>212</v>
      </c>
      <c r="N73" s="87" t="str">
        <f>IF(Table1[[#This Row],[h_Item Description]]="","",INDEX([1]!db[NB PAJAK],MATCH(Table1[[#This Row],[h_Item Description]],[1]!db[kode],0)))</f>
        <v>JANGKA (MATH SET) JOYKO MS-75</v>
      </c>
      <c r="O73" s="87" t="s">
        <v>148</v>
      </c>
      <c r="P73" s="97">
        <v>89400</v>
      </c>
      <c r="Q73" s="89">
        <v>0.13</v>
      </c>
      <c r="S73" s="97">
        <f>Table1[[#This Row],[h_hargasetelahdiskon]]</f>
        <v>777780</v>
      </c>
      <c r="V73" s="91">
        <f>IF(Table1[[#This Row],[Item Description]]="","",IF(Table1[[#This Row],[//]]="",V72,Table1[[#This Row],[//]]))</f>
        <v>72</v>
      </c>
      <c r="W73" s="91">
        <f>IF(Table1[[#This Row],[h_id]]="","",COUNTIF(Table1[h_id],Table1[[#This Row],[h_id]]))</f>
        <v>3</v>
      </c>
      <c r="X73" s="97">
        <f>IF(Table1[Item Description]="","",Table1[[#This Row],[Qty]]*Table1[[#This Row],[Unit Price]])</f>
        <v>894000</v>
      </c>
      <c r="Y73" s="97">
        <f>IF(Table1[Item Description]="","",Table1[[#This Row],[h_hargasebelumdiskon]]*Table1[[#This Row],[Disc 1]])</f>
        <v>116220</v>
      </c>
      <c r="Z73" s="97">
        <f>IF(Table1[Item Description]="","",Table1[[#This Row],[h_hargasebelumdiskon]]-Table1[[#This Row],[h_diskon]])</f>
        <v>777780</v>
      </c>
      <c r="AA73" s="97" t="str">
        <f>IF(Table1[//]="","",SUMIF(Table1[h_id],Table1[h_id],Table1[h_hargasetelahdiskon]))</f>
        <v/>
      </c>
    </row>
    <row r="74" spans="1:27" x14ac:dyDescent="0.25">
      <c r="A74" s="87" t="str">
        <f>IF(Table1[No. Invoice :]="","",ROW())</f>
        <v/>
      </c>
      <c r="B74" s="91" t="str">
        <f>IF(Table1[h_Kode Sales :_1]="","",B$1+COUNT(B$2:B73))</f>
        <v/>
      </c>
      <c r="E74" s="91" t="str">
        <f>UPPER(Table1[[#This Row],[h_Kode Sales :_1]])</f>
        <v/>
      </c>
      <c r="G74" s="91" t="str">
        <f>IF(Table1[[#This Row],[h_No. Invoice :]]="","",CONCATENATE("AM"," ",Table1[[#This Row],[h_No. Invoice :]]))</f>
        <v/>
      </c>
      <c r="H74" s="99" t="str">
        <f>CONCATENATE(UPPER(Table1[[#This Row],[h_Kode Sales :_1]])," ",Table1[[#This Row],[h_Kode Sales :_2]])</f>
        <v xml:space="preserve"> </v>
      </c>
      <c r="I74" s="91" t="str">
        <f>IF(Table1[[#This Row],[h_toko]]="","",INDEX(Table2[e],IF(Table1[[#This Row],[h_toko]]="","",MATCH(Table1[[#This Row],[h_toko]],Table2[a],0)),))</f>
        <v/>
      </c>
      <c r="J74" s="87">
        <v>36</v>
      </c>
      <c r="K74" s="87" t="s">
        <v>37</v>
      </c>
      <c r="M74" s="87" t="s">
        <v>213</v>
      </c>
      <c r="N74" s="87" t="str">
        <f>IF(Table1[[#This Row],[h_Item Description]]="","",INDEX([1]!db[NB PAJAK],MATCH(Table1[[#This Row],[h_Item Description]],[1]!db[kode],0)))</f>
        <v>GEL PEN KENKO K-1 BIRU</v>
      </c>
      <c r="O74" s="87" t="s">
        <v>149</v>
      </c>
      <c r="P74" s="97">
        <v>39600</v>
      </c>
      <c r="Q74" s="89">
        <v>0.13</v>
      </c>
      <c r="S74" s="97">
        <f>Table1[[#This Row],[h_hargasetelahdiskon]]</f>
        <v>1240272</v>
      </c>
      <c r="V74" s="91">
        <f>IF(Table1[[#This Row],[Item Description]]="","",IF(Table1[[#This Row],[//]]="",V73,Table1[[#This Row],[//]]))</f>
        <v>72</v>
      </c>
      <c r="W74" s="91">
        <f>IF(Table1[[#This Row],[h_id]]="","",COUNTIF(Table1[h_id],Table1[[#This Row],[h_id]]))</f>
        <v>3</v>
      </c>
      <c r="X74" s="97">
        <f>IF(Table1[Item Description]="","",Table1[[#This Row],[Qty]]*Table1[[#This Row],[Unit Price]])</f>
        <v>1425600</v>
      </c>
      <c r="Y74" s="97">
        <f>IF(Table1[Item Description]="","",Table1[[#This Row],[h_hargasebelumdiskon]]*Table1[[#This Row],[Disc 1]])</f>
        <v>185328</v>
      </c>
      <c r="Z74" s="97">
        <f>IF(Table1[Item Description]="","",Table1[[#This Row],[h_hargasebelumdiskon]]-Table1[[#This Row],[h_diskon]])</f>
        <v>1240272</v>
      </c>
      <c r="AA74" s="97" t="str">
        <f>IF(Table1[//]="","",SUMIF(Table1[h_id],Table1[h_id],Table1[h_hargasetelahdiskon]))</f>
        <v/>
      </c>
    </row>
    <row r="75" spans="1:27" x14ac:dyDescent="0.25">
      <c r="A75" s="87" t="str">
        <f>IF(Table1[No. Invoice :]="","",ROW())</f>
        <v/>
      </c>
      <c r="B75" s="91" t="str">
        <f>IF(Table1[h_Kode Sales :_1]="","",B$1+COUNT(B$2:B74))</f>
        <v/>
      </c>
      <c r="C75" s="88" t="s">
        <v>20</v>
      </c>
      <c r="E75" s="91" t="str">
        <f>UPPER(Table1[[#This Row],[h_Kode Sales :_1]])</f>
        <v/>
      </c>
      <c r="G75" s="91" t="str">
        <f>IF(Table1[[#This Row],[h_No. Invoice :]]="","",CONCATENATE("AM"," ",Table1[[#This Row],[h_No. Invoice :]]))</f>
        <v/>
      </c>
      <c r="H75" s="99" t="str">
        <f>CONCATENATE(UPPER(Table1[[#This Row],[h_Kode Sales :_1]])," ",Table1[[#This Row],[h_Kode Sales :_2]])</f>
        <v xml:space="preserve"> </v>
      </c>
      <c r="I75" s="91" t="str">
        <f>IF(Table1[[#This Row],[h_toko]]="","",INDEX(Table2[e],IF(Table1[[#This Row],[h_toko]]="","",MATCH(Table1[[#This Row],[h_toko]],Table2[a],0)),))</f>
        <v/>
      </c>
      <c r="N75" s="87" t="str">
        <f>IF(Table1[[#This Row],[h_Item Description]]="","",INDEX([1]!db[NB PAJAK],MATCH(Table1[[#This Row],[h_Item Description]],[1]!db[kode],0)))</f>
        <v/>
      </c>
      <c r="P75" s="97"/>
      <c r="Q75" s="89"/>
      <c r="S75" s="97" t="str">
        <f>Table1[[#This Row],[h_hargasetelahdiskon]]</f>
        <v/>
      </c>
      <c r="V75" s="91" t="str">
        <f>IF(Table1[[#This Row],[Item Description]]="","",IF(Table1[[#This Row],[//]]="",V74,Table1[[#This Row],[//]]))</f>
        <v/>
      </c>
      <c r="W75" s="91" t="str">
        <f>IF(Table1[[#This Row],[h_id]]="","",COUNTIF(Table1[h_id],Table1[[#This Row],[h_id]]))</f>
        <v/>
      </c>
      <c r="X75" s="97" t="str">
        <f>IF(Table1[Item Description]="","",Table1[[#This Row],[Qty]]*Table1[[#This Row],[Unit Price]])</f>
        <v/>
      </c>
      <c r="Y75" s="97" t="str">
        <f>IF(Table1[Item Description]="","",Table1[[#This Row],[h_hargasebelumdiskon]]*Table1[[#This Row],[Disc 1]])</f>
        <v/>
      </c>
      <c r="Z75" s="97" t="str">
        <f>IF(Table1[Item Description]="","",Table1[[#This Row],[h_hargasebelumdiskon]]-Table1[[#This Row],[h_diskon]])</f>
        <v/>
      </c>
      <c r="AA75" s="97" t="str">
        <f>IF(Table1[//]="","",SUMIF(Table1[h_id],Table1[h_id],Table1[h_hargasetelahdiskon]))</f>
        <v/>
      </c>
    </row>
    <row r="76" spans="1:27" x14ac:dyDescent="0.25">
      <c r="A76" s="87">
        <f>IF(Table1[No. Invoice :]="","",ROW())</f>
        <v>76</v>
      </c>
      <c r="B76" s="91">
        <f>IF(Table1[h_Kode Sales :_1]="","",B$1+COUNT(B$2:B75))</f>
        <v>22120020</v>
      </c>
      <c r="C76" s="88">
        <v>44918</v>
      </c>
      <c r="D76" s="87" t="s">
        <v>54</v>
      </c>
      <c r="E76" s="91">
        <v>2935</v>
      </c>
      <c r="F76" s="87" t="s">
        <v>152</v>
      </c>
      <c r="G76" s="91" t="str">
        <f>IF(Table1[[#This Row],[h_No. Invoice :]]="","",CONCATENATE("AM"," ",Table1[[#This Row],[h_No. Invoice :]]))</f>
        <v>AM 22120020</v>
      </c>
      <c r="H76" s="99" t="str">
        <f>CONCATENATE(UPPER(Table1[[#This Row],[h_Kode Sales :_1]])," ",Table1[[#This Row],[h_Kode Sales :_2]])</f>
        <v>KO 2935</v>
      </c>
      <c r="I76" s="91" t="str">
        <f>IF(Table1[[#This Row],[h_toko]]="","",INDEX(Table2[e],IF(Table1[[#This Row],[h_toko]]="","",MATCH(Table1[[#This Row],[h_toko]],Table2[a],0)),))</f>
        <v>CV GANESHA WONOSOBO</v>
      </c>
      <c r="J76" s="87">
        <v>8</v>
      </c>
      <c r="K76" s="87" t="s">
        <v>37</v>
      </c>
      <c r="M76" s="87" t="s">
        <v>214</v>
      </c>
      <c r="N76" s="87" t="str">
        <f>IF(Table1[[#This Row],[h_Item Description]]="","",INDEX([1]!db[NB PAJAK],MATCH(Table1[[#This Row],[h_Item Description]],[1]!db[kode],0)))</f>
        <v>LEM LIQUID (CAIR) JOYKO GL-R50 (50 ML)</v>
      </c>
      <c r="O76" s="87" t="s">
        <v>153</v>
      </c>
      <c r="P76" s="97">
        <v>25800</v>
      </c>
      <c r="Q76" s="89">
        <v>0.1</v>
      </c>
      <c r="S76" s="97">
        <f>Table1[[#This Row],[h_hargasetelahdiskon]]</f>
        <v>185760</v>
      </c>
      <c r="T76" s="97" t="s">
        <v>74</v>
      </c>
      <c r="V76" s="91">
        <f>IF(Table1[[#This Row],[Item Description]]="","",IF(Table1[[#This Row],[//]]="",V75,Table1[[#This Row],[//]]))</f>
        <v>76</v>
      </c>
      <c r="W76" s="91">
        <f>IF(Table1[[#This Row],[h_id]]="","",COUNTIF(Table1[h_id],Table1[[#This Row],[h_id]]))</f>
        <v>7</v>
      </c>
      <c r="X76" s="97">
        <f>IF(Table1[Item Description]="","",Table1[[#This Row],[Qty]]*Table1[[#This Row],[Unit Price]])</f>
        <v>206400</v>
      </c>
      <c r="Y76" s="97">
        <f>IF(Table1[Item Description]="","",Table1[[#This Row],[h_hargasebelumdiskon]]*Table1[[#This Row],[Disc 1]])</f>
        <v>20640</v>
      </c>
      <c r="Z76" s="97">
        <f>IF(Table1[Item Description]="","",Table1[[#This Row],[h_hargasebelumdiskon]]-Table1[[#This Row],[h_diskon]])</f>
        <v>185760</v>
      </c>
      <c r="AA76" s="97">
        <f>IF(Table1[//]="","",SUMIF(Table1[h_id],Table1[h_id],Table1[h_hargasetelahdiskon]))</f>
        <v>1446708.75</v>
      </c>
    </row>
    <row r="77" spans="1:27" x14ac:dyDescent="0.25">
      <c r="A77" s="87" t="str">
        <f>IF(Table1[No. Invoice :]="","",ROW())</f>
        <v/>
      </c>
      <c r="B77" s="91" t="str">
        <f>IF(Table1[h_Kode Sales :_1]="","",B$1+COUNT(B$2:B76))</f>
        <v/>
      </c>
      <c r="E77" s="91" t="str">
        <f>UPPER(Table1[[#This Row],[h_Kode Sales :_1]])</f>
        <v/>
      </c>
      <c r="G77" s="91" t="str">
        <f>IF(Table1[[#This Row],[h_No. Invoice :]]="","",CONCATENATE("AM"," ",Table1[[#This Row],[h_No. Invoice :]]))</f>
        <v/>
      </c>
      <c r="H77" s="99" t="str">
        <f>CONCATENATE(UPPER(Table1[[#This Row],[h_Kode Sales :_1]])," ",Table1[[#This Row],[h_Kode Sales :_2]])</f>
        <v xml:space="preserve"> </v>
      </c>
      <c r="I77" s="91" t="str">
        <f>IF(Table1[[#This Row],[h_toko]]="","",INDEX(Table2[e],IF(Table1[[#This Row],[h_toko]]="","",MATCH(Table1[[#This Row],[h_toko]],Table2[a],0)),))</f>
        <v/>
      </c>
      <c r="J77" s="87">
        <v>2</v>
      </c>
      <c r="K77" s="87" t="s">
        <v>37</v>
      </c>
      <c r="M77" s="87" t="s">
        <v>195</v>
      </c>
      <c r="N77" s="87" t="str">
        <f>IF(Table1[[#This Row],[h_Item Description]]="","",INDEX([1]!db[NB PAJAK],MATCH(Table1[[#This Row],[h_Item Description]],[1]!db[kode],0)))</f>
        <v>DATE STAMP KENKO D-4 (Cap Tanggal 4 Mm)</v>
      </c>
      <c r="O77" s="87" t="s">
        <v>115</v>
      </c>
      <c r="P77" s="97">
        <v>74400</v>
      </c>
      <c r="Q77" s="89">
        <v>0.1</v>
      </c>
      <c r="S77" s="97">
        <f>Table1[[#This Row],[h_hargasetelahdiskon]]</f>
        <v>133920</v>
      </c>
      <c r="V77" s="91">
        <f>IF(Table1[[#This Row],[Item Description]]="","",IF(Table1[[#This Row],[//]]="",V76,Table1[[#This Row],[//]]))</f>
        <v>76</v>
      </c>
      <c r="W77" s="91">
        <f>IF(Table1[[#This Row],[h_id]]="","",COUNTIF(Table1[h_id],Table1[[#This Row],[h_id]]))</f>
        <v>7</v>
      </c>
      <c r="X77" s="97">
        <f>IF(Table1[Item Description]="","",Table1[[#This Row],[Qty]]*Table1[[#This Row],[Unit Price]])</f>
        <v>148800</v>
      </c>
      <c r="Y77" s="97">
        <f>IF(Table1[Item Description]="","",Table1[[#This Row],[h_hargasebelumdiskon]]*Table1[[#This Row],[Disc 1]])</f>
        <v>14880</v>
      </c>
      <c r="Z77" s="97">
        <f>IF(Table1[Item Description]="","",Table1[[#This Row],[h_hargasebelumdiskon]]-Table1[[#This Row],[h_diskon]])</f>
        <v>133920</v>
      </c>
      <c r="AA77" s="97" t="str">
        <f>IF(Table1[//]="","",SUMIF(Table1[h_id],Table1[h_id],Table1[h_hargasetelahdiskon]))</f>
        <v/>
      </c>
    </row>
    <row r="78" spans="1:27" x14ac:dyDescent="0.25">
      <c r="A78" s="87" t="str">
        <f>IF(Table1[No. Invoice :]="","",ROW())</f>
        <v/>
      </c>
      <c r="B78" s="91" t="str">
        <f>IF(Table1[h_Kode Sales :_1]="","",B$1+COUNT(B$2:B77))</f>
        <v/>
      </c>
      <c r="E78" s="91" t="str">
        <f>UPPER(Table1[[#This Row],[h_Kode Sales :_1]])</f>
        <v/>
      </c>
      <c r="G78" s="91" t="str">
        <f>IF(Table1[[#This Row],[h_No. Invoice :]]="","",CONCATENATE("AM"," ",Table1[[#This Row],[h_No. Invoice :]]))</f>
        <v/>
      </c>
      <c r="H78" s="99" t="str">
        <f>CONCATENATE(UPPER(Table1[[#This Row],[h_Kode Sales :_1]])," ",Table1[[#This Row],[h_Kode Sales :_2]])</f>
        <v xml:space="preserve"> </v>
      </c>
      <c r="I78" s="91" t="str">
        <f>IF(Table1[[#This Row],[h_toko]]="","",INDEX(Table2[e],IF(Table1[[#This Row],[h_toko]]="","",MATCH(Table1[[#This Row],[h_toko]],Table2[a],0)),))</f>
        <v/>
      </c>
      <c r="J78" s="87">
        <v>3</v>
      </c>
      <c r="K78" s="87" t="s">
        <v>37</v>
      </c>
      <c r="M78" s="87" t="s">
        <v>215</v>
      </c>
      <c r="N78" s="87" t="str">
        <f>IF(Table1[[#This Row],[h_Item Description]]="","",INDEX([1]!db[NB PAJAK],MATCH(Table1[[#This Row],[h_Item Description]],[1]!db[kode],0)))</f>
        <v>BINDER CLIP JOYKO 280</v>
      </c>
      <c r="O78" s="87" t="s">
        <v>154</v>
      </c>
      <c r="P78" s="97">
        <v>42300</v>
      </c>
      <c r="Q78" s="89">
        <v>0.1</v>
      </c>
      <c r="S78" s="97">
        <f>Table1[[#This Row],[h_hargasetelahdiskon]]</f>
        <v>114210</v>
      </c>
      <c r="V78" s="91">
        <f>IF(Table1[[#This Row],[Item Description]]="","",IF(Table1[[#This Row],[//]]="",V77,Table1[[#This Row],[//]]))</f>
        <v>76</v>
      </c>
      <c r="W78" s="91">
        <f>IF(Table1[[#This Row],[h_id]]="","",COUNTIF(Table1[h_id],Table1[[#This Row],[h_id]]))</f>
        <v>7</v>
      </c>
      <c r="X78" s="97">
        <f>IF(Table1[Item Description]="","",Table1[[#This Row],[Qty]]*Table1[[#This Row],[Unit Price]])</f>
        <v>126900</v>
      </c>
      <c r="Y78" s="97">
        <f>IF(Table1[Item Description]="","",Table1[[#This Row],[h_hargasebelumdiskon]]*Table1[[#This Row],[Disc 1]])</f>
        <v>12690</v>
      </c>
      <c r="Z78" s="97">
        <f>IF(Table1[Item Description]="","",Table1[[#This Row],[h_hargasebelumdiskon]]-Table1[[#This Row],[h_diskon]])</f>
        <v>114210</v>
      </c>
      <c r="AA78" s="97" t="str">
        <f>IF(Table1[//]="","",SUMIF(Table1[h_id],Table1[h_id],Table1[h_hargasetelahdiskon]))</f>
        <v/>
      </c>
    </row>
    <row r="79" spans="1:27" x14ac:dyDescent="0.25">
      <c r="A79" s="87" t="str">
        <f>IF(Table1[No. Invoice :]="","",ROW())</f>
        <v/>
      </c>
      <c r="B79" s="91" t="str">
        <f>IF(Table1[h_Kode Sales :_1]="","",B$1+COUNT(B$2:B78))</f>
        <v/>
      </c>
      <c r="E79" s="91" t="str">
        <f>UPPER(Table1[[#This Row],[h_Kode Sales :_1]])</f>
        <v/>
      </c>
      <c r="G79" s="91" t="str">
        <f>IF(Table1[[#This Row],[h_No. Invoice :]]="","",CONCATENATE("AM"," ",Table1[[#This Row],[h_No. Invoice :]]))</f>
        <v/>
      </c>
      <c r="H79" s="99" t="str">
        <f>CONCATENATE(UPPER(Table1[[#This Row],[h_Kode Sales :_1]])," ",Table1[[#This Row],[h_Kode Sales :_2]])</f>
        <v xml:space="preserve"> </v>
      </c>
      <c r="I79" s="91" t="str">
        <f>IF(Table1[[#This Row],[h_toko]]="","",INDEX(Table2[e],IF(Table1[[#This Row],[h_toko]]="","",MATCH(Table1[[#This Row],[h_toko]],Table2[a],0)),))</f>
        <v/>
      </c>
      <c r="J79" s="87">
        <v>19</v>
      </c>
      <c r="K79" s="87" t="s">
        <v>35</v>
      </c>
      <c r="M79" s="87" t="s">
        <v>171</v>
      </c>
      <c r="N79" s="87" t="str">
        <f>IF(Table1[[#This Row],[h_Item Description]]="","",INDEX([1]!db[NB PAJAK],MATCH(Table1[[#This Row],[h_Item Description]],[1]!db[kode],0)))</f>
        <v>BINDER CLIP JOYKO 260</v>
      </c>
      <c r="O79" s="87" t="s">
        <v>41</v>
      </c>
      <c r="P79" s="97">
        <v>1229.1666666666667</v>
      </c>
      <c r="Q79" s="89">
        <v>0.1</v>
      </c>
      <c r="S79" s="97">
        <f>Table1[[#This Row],[h_hargasetelahdiskon]]</f>
        <v>21018.75</v>
      </c>
      <c r="V79" s="91">
        <f>IF(Table1[[#This Row],[Item Description]]="","",IF(Table1[[#This Row],[//]]="",V78,Table1[[#This Row],[//]]))</f>
        <v>76</v>
      </c>
      <c r="W79" s="91">
        <f>IF(Table1[[#This Row],[h_id]]="","",COUNTIF(Table1[h_id],Table1[[#This Row],[h_id]]))</f>
        <v>7</v>
      </c>
      <c r="X79" s="97">
        <f>IF(Table1[Item Description]="","",Table1[[#This Row],[Qty]]*Table1[[#This Row],[Unit Price]])</f>
        <v>23354.166666666668</v>
      </c>
      <c r="Y79" s="97">
        <f>IF(Table1[Item Description]="","",Table1[[#This Row],[h_hargasebelumdiskon]]*Table1[[#This Row],[Disc 1]])</f>
        <v>2335.416666666667</v>
      </c>
      <c r="Z79" s="97">
        <f>IF(Table1[Item Description]="","",Table1[[#This Row],[h_hargasebelumdiskon]]-Table1[[#This Row],[h_diskon]])</f>
        <v>21018.75</v>
      </c>
      <c r="AA79" s="97" t="str">
        <f>IF(Table1[//]="","",SUMIF(Table1[h_id],Table1[h_id],Table1[h_hargasetelahdiskon]))</f>
        <v/>
      </c>
    </row>
    <row r="80" spans="1:27" x14ac:dyDescent="0.25">
      <c r="A80" s="87" t="str">
        <f>IF(Table1[No. Invoice :]="","",ROW())</f>
        <v/>
      </c>
      <c r="B80" s="91" t="str">
        <f>IF(Table1[h_Kode Sales :_1]="","",B$1+COUNT(B$2:B79))</f>
        <v/>
      </c>
      <c r="E80" s="91" t="str">
        <f>UPPER(Table1[[#This Row],[h_Kode Sales :_1]])</f>
        <v/>
      </c>
      <c r="G80" s="91" t="str">
        <f>IF(Table1[[#This Row],[h_No. Invoice :]]="","",CONCATENATE("AM"," ",Table1[[#This Row],[h_No. Invoice :]]))</f>
        <v/>
      </c>
      <c r="H80" s="99" t="str">
        <f>CONCATENATE(UPPER(Table1[[#This Row],[h_Kode Sales :_1]])," ",Table1[[#This Row],[h_Kode Sales :_2]])</f>
        <v xml:space="preserve"> </v>
      </c>
      <c r="I80" s="91" t="str">
        <f>IF(Table1[[#This Row],[h_toko]]="","",INDEX(Table2[e],IF(Table1[[#This Row],[h_toko]]="","",MATCH(Table1[[#This Row],[h_toko]],Table2[a],0)),))</f>
        <v/>
      </c>
      <c r="J80" s="87">
        <v>5</v>
      </c>
      <c r="K80" s="87" t="s">
        <v>40</v>
      </c>
      <c r="M80" s="87" t="s">
        <v>216</v>
      </c>
      <c r="N80" s="87" t="str">
        <f>IF(Table1[[#This Row],[h_Item Description]]="","",INDEX([1]!db[NB PAJAK],MATCH(Table1[[#This Row],[h_Item Description]],[1]!db[kode],0)))</f>
        <v>BINDER CLIP KENKO NO. 111</v>
      </c>
      <c r="O80" s="87" t="s">
        <v>155</v>
      </c>
      <c r="P80" s="97">
        <v>49200</v>
      </c>
      <c r="Q80" s="89">
        <v>0.1</v>
      </c>
      <c r="S80" s="97">
        <f>Table1[[#This Row],[h_hargasetelahdiskon]]</f>
        <v>221400</v>
      </c>
      <c r="V80" s="91">
        <f>IF(Table1[[#This Row],[Item Description]]="","",IF(Table1[[#This Row],[//]]="",V79,Table1[[#This Row],[//]]))</f>
        <v>76</v>
      </c>
      <c r="W80" s="91">
        <f>IF(Table1[[#This Row],[h_id]]="","",COUNTIF(Table1[h_id],Table1[[#This Row],[h_id]]))</f>
        <v>7</v>
      </c>
      <c r="X80" s="97">
        <f>IF(Table1[Item Description]="","",Table1[[#This Row],[Qty]]*Table1[[#This Row],[Unit Price]])</f>
        <v>246000</v>
      </c>
      <c r="Y80" s="97">
        <f>IF(Table1[Item Description]="","",Table1[[#This Row],[h_hargasebelumdiskon]]*Table1[[#This Row],[Disc 1]])</f>
        <v>24600</v>
      </c>
      <c r="Z80" s="97">
        <f>IF(Table1[Item Description]="","",Table1[[#This Row],[h_hargasebelumdiskon]]-Table1[[#This Row],[h_diskon]])</f>
        <v>221400</v>
      </c>
      <c r="AA80" s="97" t="str">
        <f>IF(Table1[//]="","",SUMIF(Table1[h_id],Table1[h_id],Table1[h_hargasetelahdiskon]))</f>
        <v/>
      </c>
    </row>
    <row r="81" spans="1:27" x14ac:dyDescent="0.25">
      <c r="A81" s="87" t="str">
        <f>IF(Table1[No. Invoice :]="","",ROW())</f>
        <v/>
      </c>
      <c r="B81" s="91" t="str">
        <f>IF(Table1[h_Kode Sales :_1]="","",B$1+COUNT(B$2:B80))</f>
        <v/>
      </c>
      <c r="E81" s="91" t="str">
        <f>UPPER(Table1[[#This Row],[h_Kode Sales :_1]])</f>
        <v/>
      </c>
      <c r="G81" s="91" t="str">
        <f>IF(Table1[[#This Row],[h_No. Invoice :]]="","",CONCATENATE("AM"," ",Table1[[#This Row],[h_No. Invoice :]]))</f>
        <v/>
      </c>
      <c r="H81" s="99" t="str">
        <f>CONCATENATE(UPPER(Table1[[#This Row],[h_Kode Sales :_1]])," ",Table1[[#This Row],[h_Kode Sales :_2]])</f>
        <v xml:space="preserve"> </v>
      </c>
      <c r="I81" s="91" t="str">
        <f>IF(Table1[[#This Row],[h_toko]]="","",INDEX(Table2[e],IF(Table1[[#This Row],[h_toko]]="","",MATCH(Table1[[#This Row],[h_toko]],Table2[a],0)),))</f>
        <v/>
      </c>
      <c r="J81" s="87">
        <v>100</v>
      </c>
      <c r="K81" s="87" t="s">
        <v>35</v>
      </c>
      <c r="M81" s="87" t="s">
        <v>220</v>
      </c>
      <c r="N81" s="101" t="str">
        <f>IF(Table1[[#This Row],[h_Item Description]]="","",INDEX([1]!db[NB PAJAK],MATCH(Table1[[#This Row],[h_Item Description]],[1]!db[kode],0)))</f>
        <v>HIGHLIGHTER / STABILLO JOYKO HL-MIX (5 WARNA)</v>
      </c>
      <c r="O81" s="101" t="s">
        <v>156</v>
      </c>
      <c r="P81" s="97">
        <v>3700</v>
      </c>
      <c r="Q81" s="89">
        <v>0.1</v>
      </c>
      <c r="S81" s="97">
        <f>Table1[[#This Row],[h_hargasetelahdiskon]]</f>
        <v>333000</v>
      </c>
      <c r="V81" s="91">
        <f>IF(Table1[[#This Row],[Item Description]]="","",IF(Table1[[#This Row],[//]]="",V80,Table1[[#This Row],[//]]))</f>
        <v>76</v>
      </c>
      <c r="W81" s="91">
        <f>IF(Table1[[#This Row],[h_id]]="","",COUNTIF(Table1[h_id],Table1[[#This Row],[h_id]]))</f>
        <v>7</v>
      </c>
      <c r="X81" s="97">
        <f>IF(Table1[Item Description]="","",Table1[[#This Row],[Qty]]*Table1[[#This Row],[Unit Price]])</f>
        <v>370000</v>
      </c>
      <c r="Y81" s="97">
        <f>IF(Table1[Item Description]="","",Table1[[#This Row],[h_hargasebelumdiskon]]*Table1[[#This Row],[Disc 1]])</f>
        <v>37000</v>
      </c>
      <c r="Z81" s="97">
        <f>IF(Table1[Item Description]="","",Table1[[#This Row],[h_hargasebelumdiskon]]-Table1[[#This Row],[h_diskon]])</f>
        <v>333000</v>
      </c>
      <c r="AA81" s="97" t="str">
        <f>IF(Table1[//]="","",SUMIF(Table1[h_id],Table1[h_id],Table1[h_hargasetelahdiskon]))</f>
        <v/>
      </c>
    </row>
    <row r="82" spans="1:27" x14ac:dyDescent="0.25">
      <c r="A82" s="87" t="str">
        <f>IF(Table1[No. Invoice :]="","",ROW())</f>
        <v/>
      </c>
      <c r="B82" s="91" t="str">
        <f>IF(Table1[h_Kode Sales :_1]="","",B$1+COUNT(B$2:B81))</f>
        <v/>
      </c>
      <c r="E82" s="91" t="str">
        <f>UPPER(Table1[[#This Row],[h_Kode Sales :_1]])</f>
        <v/>
      </c>
      <c r="G82" s="91" t="str">
        <f>IF(Table1[[#This Row],[h_No. Invoice :]]="","",CONCATENATE("AM"," ",Table1[[#This Row],[h_No. Invoice :]]))</f>
        <v/>
      </c>
      <c r="H82" s="99" t="str">
        <f>CONCATENATE(UPPER(Table1[[#This Row],[h_Kode Sales :_1]])," ",Table1[[#This Row],[h_Kode Sales :_2]])</f>
        <v xml:space="preserve"> </v>
      </c>
      <c r="I82" s="91" t="str">
        <f>IF(Table1[[#This Row],[h_toko]]="","",INDEX(Table2[e],IF(Table1[[#This Row],[h_toko]]="","",MATCH(Table1[[#This Row],[h_toko]],Table2[a],0)),))</f>
        <v/>
      </c>
      <c r="J82" s="87">
        <v>3</v>
      </c>
      <c r="K82" s="87" t="s">
        <v>37</v>
      </c>
      <c r="M82" s="87" t="s">
        <v>219</v>
      </c>
      <c r="N82" s="87" t="str">
        <f>IF(Table1[[#This Row],[h_Item Description]]="","",INDEX([1]!db[NB PAJAK],MATCH(Table1[[#This Row],[h_Item Description]],[1]!db[kode],0)))</f>
        <v>CUTTER 18 MM JOYKO L-500 + ISI (BESAR)</v>
      </c>
      <c r="O82" s="87" t="s">
        <v>157</v>
      </c>
      <c r="P82" s="97">
        <v>162000</v>
      </c>
      <c r="Q82" s="89">
        <v>0.1</v>
      </c>
      <c r="S82" s="97">
        <f>Table1[[#This Row],[h_hargasetelahdiskon]]</f>
        <v>437400</v>
      </c>
      <c r="V82" s="91">
        <f>IF(Table1[[#This Row],[Item Description]]="","",IF(Table1[[#This Row],[//]]="",V81,Table1[[#This Row],[//]]))</f>
        <v>76</v>
      </c>
      <c r="W82" s="91">
        <f>IF(Table1[[#This Row],[h_id]]="","",COUNTIF(Table1[h_id],Table1[[#This Row],[h_id]]))</f>
        <v>7</v>
      </c>
      <c r="X82" s="97">
        <f>IF(Table1[Item Description]="","",Table1[[#This Row],[Qty]]*Table1[[#This Row],[Unit Price]])</f>
        <v>486000</v>
      </c>
      <c r="Y82" s="97">
        <f>IF(Table1[Item Description]="","",Table1[[#This Row],[h_hargasebelumdiskon]]*Table1[[#This Row],[Disc 1]])</f>
        <v>48600</v>
      </c>
      <c r="Z82" s="97">
        <f>IF(Table1[Item Description]="","",Table1[[#This Row],[h_hargasebelumdiskon]]-Table1[[#This Row],[h_diskon]])</f>
        <v>437400</v>
      </c>
      <c r="AA82" s="97" t="str">
        <f>IF(Table1[//]="","",SUMIF(Table1[h_id],Table1[h_id],Table1[h_hargasetelahdiskon]))</f>
        <v/>
      </c>
    </row>
    <row r="83" spans="1:27" x14ac:dyDescent="0.25">
      <c r="A83" s="87" t="str">
        <f>IF(Table1[No. Invoice :]="","",ROW())</f>
        <v/>
      </c>
      <c r="B83" s="91" t="str">
        <f>IF(Table1[h_Kode Sales :_1]="","",B$1+COUNT(B$2:B82))</f>
        <v/>
      </c>
      <c r="E83" s="91" t="str">
        <f>UPPER(Table1[[#This Row],[h_Kode Sales :_1]])</f>
        <v/>
      </c>
      <c r="G83" s="91" t="str">
        <f>IF(Table1[[#This Row],[h_No. Invoice :]]="","",CONCATENATE("AM"," ",Table1[[#This Row],[h_No. Invoice :]]))</f>
        <v/>
      </c>
      <c r="H83" s="99" t="str">
        <f>CONCATENATE(UPPER(Table1[[#This Row],[h_Kode Sales :_1]])," ",Table1[[#This Row],[h_Kode Sales :_2]])</f>
        <v xml:space="preserve"> </v>
      </c>
      <c r="I83" s="91" t="str">
        <f>IF(Table1[[#This Row],[h_toko]]="","",INDEX(Table2[e],IF(Table1[[#This Row],[h_toko]]="","",MATCH(Table1[[#This Row],[h_toko]],Table2[a],0)),))</f>
        <v/>
      </c>
      <c r="N83" s="87" t="str">
        <f>IF(Table1[[#This Row],[h_Item Description]]="","",INDEX([1]!db[NB PAJAK],MATCH(Table1[[#This Row],[h_Item Description]],[1]!db[kode],0)))</f>
        <v/>
      </c>
      <c r="P83" s="97"/>
      <c r="Q83" s="89"/>
      <c r="S83" s="97" t="str">
        <f>Table1[[#This Row],[h_hargasetelahdiskon]]</f>
        <v/>
      </c>
      <c r="V83" s="91" t="str">
        <f>IF(Table1[[#This Row],[Item Description]]="","",IF(Table1[[#This Row],[//]]="",V82,Table1[[#This Row],[//]]))</f>
        <v/>
      </c>
      <c r="W83" s="91" t="str">
        <f>IF(Table1[[#This Row],[h_id]]="","",COUNTIF(Table1[h_id],Table1[[#This Row],[h_id]]))</f>
        <v/>
      </c>
      <c r="X83" s="97" t="str">
        <f>IF(Table1[Item Description]="","",Table1[[#This Row],[Qty]]*Table1[[#This Row],[Unit Price]])</f>
        <v/>
      </c>
      <c r="Y83" s="97" t="str">
        <f>IF(Table1[Item Description]="","",Table1[[#This Row],[h_hargasebelumdiskon]]*Table1[[#This Row],[Disc 1]])</f>
        <v/>
      </c>
      <c r="Z83" s="97" t="str">
        <f>IF(Table1[Item Description]="","",Table1[[#This Row],[h_hargasebelumdiskon]]-Table1[[#This Row],[h_diskon]])</f>
        <v/>
      </c>
      <c r="AA83" s="97" t="str">
        <f>IF(Table1[//]="","",SUMIF(Table1[h_id],Table1[h_id],Table1[h_hargasetelahdiskon]))</f>
        <v/>
      </c>
    </row>
    <row r="84" spans="1:27" x14ac:dyDescent="0.25">
      <c r="A84" s="87">
        <f>IF(Table1[No. Invoice :]="","",ROW())</f>
        <v>84</v>
      </c>
      <c r="B84" s="91">
        <f>IF(Table1[h_Kode Sales :_1]="","",B$1+COUNT(B$2:B83))</f>
        <v>22120021</v>
      </c>
      <c r="C84" s="88">
        <v>44919</v>
      </c>
      <c r="D84" s="87" t="s">
        <v>54</v>
      </c>
      <c r="E84" s="91">
        <v>2996</v>
      </c>
      <c r="F84" s="87" t="s">
        <v>56</v>
      </c>
      <c r="G84" s="91" t="str">
        <f>IF(Table1[[#This Row],[h_No. Invoice :]]="","",CONCATENATE("AM"," ",Table1[[#This Row],[h_No. Invoice :]]))</f>
        <v>AM 22120021</v>
      </c>
      <c r="H84" s="99" t="str">
        <f>CONCATENATE(UPPER(Table1[[#This Row],[h_Kode Sales :_1]])," ",Table1[[#This Row],[h_Kode Sales :_2]])</f>
        <v>KO 2996</v>
      </c>
      <c r="I84" s="91" t="str">
        <f>IF(Table1[[#This Row],[h_toko]]="","",INDEX(Table2[e],IF(Table1[[#This Row],[h_toko]]="","",MATCH(Table1[[#This Row],[h_toko]],Table2[a],0)),))</f>
        <v>CV TRINITY CENTRAAL PURWOKERTO</v>
      </c>
      <c r="J84" s="87">
        <v>720</v>
      </c>
      <c r="K84" s="87" t="s">
        <v>120</v>
      </c>
      <c r="L84" s="87">
        <v>5</v>
      </c>
      <c r="M84" s="87" t="s">
        <v>186</v>
      </c>
      <c r="N84" s="87" t="str">
        <f>IF(Table1[[#This Row],[h_Item Description]]="","",INDEX([1]!db[NB PAJAK],MATCH(Table1[[#This Row],[h_Item Description]],[1]!db[kode],0)))</f>
        <v>CRAYON / OIL PASTEL JOYKO OP-12S PP CASE SEA WORLD</v>
      </c>
      <c r="O84" s="87" t="s">
        <v>105</v>
      </c>
      <c r="P84" s="97">
        <v>11900</v>
      </c>
      <c r="Q84" s="89">
        <v>0.13</v>
      </c>
      <c r="S84" s="97">
        <f>Table1[[#This Row],[h_hargasetelahdiskon]]</f>
        <v>7454160</v>
      </c>
      <c r="T84" s="97" t="s">
        <v>122</v>
      </c>
      <c r="V84" s="91">
        <f>IF(Table1[[#This Row],[Item Description]]="","",IF(Table1[[#This Row],[//]]="",V83,Table1[[#This Row],[//]]))</f>
        <v>84</v>
      </c>
      <c r="W84" s="91">
        <f>IF(Table1[[#This Row],[h_id]]="","",COUNTIF(Table1[h_id],Table1[[#This Row],[h_id]]))</f>
        <v>2</v>
      </c>
      <c r="X84" s="97">
        <f>IF(Table1[Item Description]="","",Table1[[#This Row],[Qty]]*Table1[[#This Row],[Unit Price]])</f>
        <v>8568000</v>
      </c>
      <c r="Y84" s="97">
        <f>IF(Table1[Item Description]="","",Table1[[#This Row],[h_hargasebelumdiskon]]*Table1[[#This Row],[Disc 1]])</f>
        <v>1113840</v>
      </c>
      <c r="Z84" s="97">
        <f>IF(Table1[Item Description]="","",Table1[[#This Row],[h_hargasebelumdiskon]]-Table1[[#This Row],[h_diskon]])</f>
        <v>7454160</v>
      </c>
      <c r="AA84" s="97">
        <f>IF(Table1[//]="","",SUMIF(Table1[h_id],Table1[h_id],Table1[h_hargasetelahdiskon]))</f>
        <v>9926352</v>
      </c>
    </row>
    <row r="85" spans="1:27" x14ac:dyDescent="0.25">
      <c r="A85" s="87" t="str">
        <f>IF(Table1[No. Invoice :]="","",ROW())</f>
        <v/>
      </c>
      <c r="B85" s="91" t="str">
        <f>IF(Table1[h_Kode Sales :_1]="","",B$1+COUNT(B$2:B84))</f>
        <v/>
      </c>
      <c r="E85" s="91" t="str">
        <f>UPPER(Table1[[#This Row],[h_Kode Sales :_1]])</f>
        <v/>
      </c>
      <c r="G85" s="91" t="str">
        <f>IF(Table1[[#This Row],[h_No. Invoice :]]="","",CONCATENATE("AM"," ",Table1[[#This Row],[h_No. Invoice :]]))</f>
        <v/>
      </c>
      <c r="H85" s="99" t="str">
        <f>CONCATENATE(UPPER(Table1[[#This Row],[h_Kode Sales :_1]])," ",Table1[[#This Row],[h_Kode Sales :_2]])</f>
        <v xml:space="preserve"> </v>
      </c>
      <c r="I85" s="91" t="str">
        <f>IF(Table1[[#This Row],[h_toko]]="","",INDEX(Table2[e],IF(Table1[[#This Row],[h_toko]]="","",MATCH(Table1[[#This Row],[h_toko]],Table2[a],0)),))</f>
        <v/>
      </c>
      <c r="J85" s="87">
        <v>96</v>
      </c>
      <c r="K85" s="87" t="s">
        <v>120</v>
      </c>
      <c r="L85" s="87">
        <v>2</v>
      </c>
      <c r="M85" s="87" t="s">
        <v>185</v>
      </c>
      <c r="N85" s="87" t="str">
        <f>IF(Table1[[#This Row],[h_Item Description]]="","",INDEX([1]!db[NB PAJAK],MATCH(Table1[[#This Row],[h_Item Description]],[1]!db[kode],0)))</f>
        <v>CRAYON / OIL PASTEL JOYKO OP-24S PP CASE SEA WORLD</v>
      </c>
      <c r="O85" s="87" t="s">
        <v>104</v>
      </c>
      <c r="P85" s="97">
        <v>29600</v>
      </c>
      <c r="Q85" s="89">
        <v>0.13</v>
      </c>
      <c r="S85" s="97">
        <f>Table1[[#This Row],[h_hargasetelahdiskon]]</f>
        <v>2472192</v>
      </c>
      <c r="V85" s="91">
        <f>IF(Table1[[#This Row],[Item Description]]="","",IF(Table1[[#This Row],[//]]="",V84,Table1[[#This Row],[//]]))</f>
        <v>84</v>
      </c>
      <c r="W85" s="91">
        <f>IF(Table1[[#This Row],[h_id]]="","",COUNTIF(Table1[h_id],Table1[[#This Row],[h_id]]))</f>
        <v>2</v>
      </c>
      <c r="X85" s="97">
        <f>IF(Table1[Item Description]="","",Table1[[#This Row],[Qty]]*Table1[[#This Row],[Unit Price]])</f>
        <v>2841600</v>
      </c>
      <c r="Y85" s="97">
        <f>IF(Table1[Item Description]="","",Table1[[#This Row],[h_hargasebelumdiskon]]*Table1[[#This Row],[Disc 1]])</f>
        <v>369408</v>
      </c>
      <c r="Z85" s="97">
        <f>IF(Table1[Item Description]="","",Table1[[#This Row],[h_hargasebelumdiskon]]-Table1[[#This Row],[h_diskon]])</f>
        <v>2472192</v>
      </c>
      <c r="AA85" s="97" t="str">
        <f>IF(Table1[//]="","",SUMIF(Table1[h_id],Table1[h_id],Table1[h_hargasetelahdiskon]))</f>
        <v/>
      </c>
    </row>
    <row r="86" spans="1:27" x14ac:dyDescent="0.25">
      <c r="A86" s="87" t="str">
        <f>IF(Table1[No. Invoice :]="","",ROW())</f>
        <v/>
      </c>
      <c r="B86" s="91" t="str">
        <f>IF(Table1[h_Kode Sales :_1]="","",B$1+COUNT(B$2:B85))</f>
        <v/>
      </c>
      <c r="E86" s="91" t="str">
        <f>UPPER(Table1[[#This Row],[h_Kode Sales :_1]])</f>
        <v/>
      </c>
      <c r="G86" s="91" t="str">
        <f>IF(Table1[[#This Row],[h_No. Invoice :]]="","",CONCATENATE("AM"," ",Table1[[#This Row],[h_No. Invoice :]]))</f>
        <v/>
      </c>
      <c r="H86" s="99" t="str">
        <f>CONCATENATE(UPPER(Table1[[#This Row],[h_Kode Sales :_1]])," ",Table1[[#This Row],[h_Kode Sales :_2]])</f>
        <v xml:space="preserve"> </v>
      </c>
      <c r="I86" s="91" t="str">
        <f>IF(Table1[[#This Row],[h_toko]]="","",INDEX(Table2[e],IF(Table1[[#This Row],[h_toko]]="","",MATCH(Table1[[#This Row],[h_toko]],Table2[a],0)),))</f>
        <v/>
      </c>
      <c r="N86" s="87" t="str">
        <f>IF(Table1[[#This Row],[h_Item Description]]="","",INDEX([1]!db[NB PAJAK],MATCH(Table1[[#This Row],[h_Item Description]],[1]!db[kode],0)))</f>
        <v/>
      </c>
      <c r="P86" s="97"/>
      <c r="Q86" s="89"/>
      <c r="S86" s="97" t="str">
        <f>Table1[[#This Row],[h_hargasetelahdiskon]]</f>
        <v/>
      </c>
      <c r="V86" s="91" t="str">
        <f>IF(Table1[[#This Row],[Item Description]]="","",IF(Table1[[#This Row],[//]]="",V85,Table1[[#This Row],[//]]))</f>
        <v/>
      </c>
      <c r="W86" s="91" t="str">
        <f>IF(Table1[[#This Row],[h_id]]="","",COUNTIF(Table1[h_id],Table1[[#This Row],[h_id]]))</f>
        <v/>
      </c>
      <c r="X86" s="97" t="str">
        <f>IF(Table1[Item Description]="","",Table1[[#This Row],[Qty]]*Table1[[#This Row],[Unit Price]])</f>
        <v/>
      </c>
      <c r="Y86" s="97" t="str">
        <f>IF(Table1[Item Description]="","",Table1[[#This Row],[h_hargasebelumdiskon]]*Table1[[#This Row],[Disc 1]])</f>
        <v/>
      </c>
      <c r="Z86" s="97" t="str">
        <f>IF(Table1[Item Description]="","",Table1[[#This Row],[h_hargasebelumdiskon]]-Table1[[#This Row],[h_diskon]])</f>
        <v/>
      </c>
      <c r="AA86" s="97" t="str">
        <f>IF(Table1[//]="","",SUMIF(Table1[h_id],Table1[h_id],Table1[h_hargasetelahdiskon]))</f>
        <v/>
      </c>
    </row>
    <row r="87" spans="1:27" x14ac:dyDescent="0.25">
      <c r="A87" s="87">
        <f>IF(Table1[No. Invoice :]="","",ROW())</f>
        <v>87</v>
      </c>
      <c r="B87" s="91">
        <f>IF(Table1[h_Kode Sales :_1]="","",B$1+COUNT(B$2:B86))</f>
        <v>22120022</v>
      </c>
      <c r="C87" s="88">
        <v>44923</v>
      </c>
      <c r="D87" s="87" t="s">
        <v>54</v>
      </c>
      <c r="E87" s="91">
        <v>2944</v>
      </c>
      <c r="F87" s="87" t="s">
        <v>123</v>
      </c>
      <c r="G87" s="91" t="str">
        <f>IF(Table1[[#This Row],[h_No. Invoice :]]="","",CONCATENATE("AM"," ",Table1[[#This Row],[h_No. Invoice :]]))</f>
        <v>AM 22120022</v>
      </c>
      <c r="H87" s="99" t="str">
        <f>CONCATENATE(UPPER(Table1[[#This Row],[h_Kode Sales :_1]])," ",Table1[[#This Row],[h_Kode Sales :_2]])</f>
        <v>KO 2944</v>
      </c>
      <c r="I87" s="91" t="str">
        <f>IF(Table1[[#This Row],[h_toko]]="","",INDEX(Table2[e],IF(Table1[[#This Row],[h_toko]]="","",MATCH(Table1[[#This Row],[h_toko]],Table2[a],0)),))</f>
        <v>HARNOYO (BENDAN) PEKALONGAN</v>
      </c>
      <c r="J87" s="87">
        <v>2</v>
      </c>
      <c r="K87" s="87" t="s">
        <v>23</v>
      </c>
      <c r="M87" s="87" t="s">
        <v>217</v>
      </c>
      <c r="N87" s="87" t="str">
        <f>IF(Table1[[#This Row],[h_Item Description]]="","",INDEX([1]!db[NB PAJAK],MATCH(Table1[[#This Row],[h_Item Description]],[1]!db[kode],0)))</f>
        <v>STAPLER HEAVY DUTY KENKO HD-12L/24</v>
      </c>
      <c r="O87" s="87" t="s">
        <v>166</v>
      </c>
      <c r="P87" s="97">
        <v>360000</v>
      </c>
      <c r="Q87" s="89">
        <v>0.14000000000000001</v>
      </c>
      <c r="S87" s="97">
        <f>Table1[[#This Row],[h_hargasetelahdiskon]]</f>
        <v>619200</v>
      </c>
      <c r="T87" s="97" t="s">
        <v>73</v>
      </c>
      <c r="V87" s="91">
        <f>IF(Table1[[#This Row],[Item Description]]="","",IF(Table1[[#This Row],[//]]="",V86,Table1[[#This Row],[//]]))</f>
        <v>87</v>
      </c>
      <c r="W87" s="91">
        <f>IF(Table1[[#This Row],[h_id]]="","",COUNTIF(Table1[h_id],Table1[[#This Row],[h_id]]))</f>
        <v>3</v>
      </c>
      <c r="X87" s="97">
        <f>IF(Table1[Item Description]="","",Table1[[#This Row],[Qty]]*Table1[[#This Row],[Unit Price]])</f>
        <v>720000</v>
      </c>
      <c r="Y87" s="97">
        <f>IF(Table1[Item Description]="","",Table1[[#This Row],[h_hargasebelumdiskon]]*Table1[[#This Row],[Disc 1]])</f>
        <v>100800.00000000001</v>
      </c>
      <c r="Z87" s="97">
        <f>IF(Table1[Item Description]="","",Table1[[#This Row],[h_hargasebelumdiskon]]-Table1[[#This Row],[h_diskon]])</f>
        <v>619200</v>
      </c>
      <c r="AA87" s="97">
        <f>IF(Table1[//]="","",SUMIF(Table1[h_id],Table1[h_id],Table1[h_hargasetelahdiskon]))</f>
        <v>2685780</v>
      </c>
    </row>
    <row r="88" spans="1:27" x14ac:dyDescent="0.25">
      <c r="A88" s="87" t="str">
        <f>IF(Table1[No. Invoice :]="","",ROW())</f>
        <v/>
      </c>
      <c r="B88" s="91" t="str">
        <f>IF(Table1[h_Kode Sales :_1]="","",B$1+COUNT(B$2:B87))</f>
        <v/>
      </c>
      <c r="E88" s="91" t="str">
        <f>UPPER(Table1[[#This Row],[h_Kode Sales :_1]])</f>
        <v/>
      </c>
      <c r="G88" s="91" t="str">
        <f>IF(Table1[[#This Row],[h_No. Invoice :]]="","",CONCATENATE("AM"," ",Table1[[#This Row],[h_No. Invoice :]]))</f>
        <v/>
      </c>
      <c r="H88" s="99" t="str">
        <f>CONCATENATE(UPPER(Table1[[#This Row],[h_Kode Sales :_1]])," ",Table1[[#This Row],[h_Kode Sales :_2]])</f>
        <v xml:space="preserve"> </v>
      </c>
      <c r="I88" s="91" t="str">
        <f>IF(Table1[[#This Row],[h_toko]]="","",INDEX(Table2[e],IF(Table1[[#This Row],[h_toko]]="","",MATCH(Table1[[#This Row],[h_toko]],Table2[a],0)),))</f>
        <v/>
      </c>
      <c r="J88" s="87">
        <v>12</v>
      </c>
      <c r="K88" s="87" t="s">
        <v>23</v>
      </c>
      <c r="M88" s="87" t="s">
        <v>218</v>
      </c>
      <c r="N88" s="87" t="str">
        <f>IF(Table1[[#This Row],[h_Item Description]]="","",INDEX([1]!db[NB PAJAK],MATCH(Table1[[#This Row],[h_Item Description]],[1]!db[kode],0)))</f>
        <v>STAPLER HEAVY DUTY KENKO HD-12N/13</v>
      </c>
      <c r="O88" s="87" t="s">
        <v>167</v>
      </c>
      <c r="P88" s="97">
        <v>84000</v>
      </c>
      <c r="Q88" s="89">
        <v>0.14000000000000001</v>
      </c>
      <c r="S88" s="97">
        <f>Table1[[#This Row],[h_hargasetelahdiskon]]</f>
        <v>866880</v>
      </c>
      <c r="V88" s="91">
        <f>IF(Table1[[#This Row],[Item Description]]="","",IF(Table1[[#This Row],[//]]="",V87,Table1[[#This Row],[//]]))</f>
        <v>87</v>
      </c>
      <c r="W88" s="91">
        <f>IF(Table1[[#This Row],[h_id]]="","",COUNTIF(Table1[h_id],Table1[[#This Row],[h_id]]))</f>
        <v>3</v>
      </c>
      <c r="X88" s="97">
        <f>IF(Table1[Item Description]="","",Table1[[#This Row],[Qty]]*Table1[[#This Row],[Unit Price]])</f>
        <v>1008000</v>
      </c>
      <c r="Y88" s="97">
        <f>IF(Table1[Item Description]="","",Table1[[#This Row],[h_hargasebelumdiskon]]*Table1[[#This Row],[Disc 1]])</f>
        <v>141120</v>
      </c>
      <c r="Z88" s="97">
        <f>IF(Table1[Item Description]="","",Table1[[#This Row],[h_hargasebelumdiskon]]-Table1[[#This Row],[h_diskon]])</f>
        <v>866880</v>
      </c>
      <c r="AA88" s="97" t="str">
        <f>IF(Table1[//]="","",SUMIF(Table1[h_id],Table1[h_id],Table1[h_hargasetelahdiskon]))</f>
        <v/>
      </c>
    </row>
    <row r="89" spans="1:27" x14ac:dyDescent="0.25">
      <c r="A89" s="87" t="str">
        <f>IF(Table1[No. Invoice :]="","",ROW())</f>
        <v/>
      </c>
      <c r="B89" s="91" t="str">
        <f>IF(Table1[h_Kode Sales :_1]="","",B$1+COUNT(B$2:B88))</f>
        <v/>
      </c>
      <c r="E89" s="91" t="str">
        <f>UPPER(Table1[[#This Row],[h_Kode Sales :_1]])</f>
        <v/>
      </c>
      <c r="G89" s="91" t="str">
        <f>IF(Table1[[#This Row],[h_No. Invoice :]]="","",CONCATENATE("AM"," ",Table1[[#This Row],[h_No. Invoice :]]))</f>
        <v/>
      </c>
      <c r="H89" s="99" t="str">
        <f>CONCATENATE(UPPER(Table1[[#This Row],[h_Kode Sales :_1]])," ",Table1[[#This Row],[h_Kode Sales :_2]])</f>
        <v xml:space="preserve"> </v>
      </c>
      <c r="I89" s="91" t="str">
        <f>IF(Table1[[#This Row],[h_toko]]="","",INDEX(Table2[e],IF(Table1[[#This Row],[h_toko]]="","",MATCH(Table1[[#This Row],[h_toko]],Table2[a],0)),))</f>
        <v/>
      </c>
      <c r="J89" s="87">
        <v>9</v>
      </c>
      <c r="K89" s="87" t="s">
        <v>23</v>
      </c>
      <c r="M89" s="87" t="s">
        <v>217</v>
      </c>
      <c r="N89" s="87" t="str">
        <f>IF(Table1[[#This Row],[h_Item Description]]="","",INDEX([1]!db[NB PAJAK],MATCH(Table1[[#This Row],[h_Item Description]],[1]!db[kode],0)))</f>
        <v>STAPLER HEAVY DUTY KENKO HD-12L/24</v>
      </c>
      <c r="O89" s="87" t="s">
        <v>166</v>
      </c>
      <c r="P89" s="97">
        <v>155000</v>
      </c>
      <c r="Q89" s="89">
        <v>0.14000000000000001</v>
      </c>
      <c r="S89" s="97">
        <f>Table1[[#This Row],[h_hargasetelahdiskon]]</f>
        <v>1199700</v>
      </c>
      <c r="V89" s="91">
        <f>IF(Table1[[#This Row],[Item Description]]="","",IF(Table1[[#This Row],[//]]="",V88,Table1[[#This Row],[//]]))</f>
        <v>87</v>
      </c>
      <c r="W89" s="91">
        <f>IF(Table1[[#This Row],[h_id]]="","",COUNTIF(Table1[h_id],Table1[[#This Row],[h_id]]))</f>
        <v>3</v>
      </c>
      <c r="X89" s="97">
        <f>IF(Table1[Item Description]="","",Table1[[#This Row],[Qty]]*Table1[[#This Row],[Unit Price]])</f>
        <v>1395000</v>
      </c>
      <c r="Y89" s="97">
        <f>IF(Table1[Item Description]="","",Table1[[#This Row],[h_hargasebelumdiskon]]*Table1[[#This Row],[Disc 1]])</f>
        <v>195300.00000000003</v>
      </c>
      <c r="Z89" s="97">
        <f>IF(Table1[Item Description]="","",Table1[[#This Row],[h_hargasebelumdiskon]]-Table1[[#This Row],[h_diskon]])</f>
        <v>1199700</v>
      </c>
      <c r="AA89" s="97" t="str">
        <f>IF(Table1[//]="","",SUMIF(Table1[h_id],Table1[h_id],Table1[h_hargasetelahdiskon]))</f>
        <v/>
      </c>
    </row>
    <row r="90" spans="1:27" x14ac:dyDescent="0.25">
      <c r="A90" s="87" t="str">
        <f>IF(Table1[No. Invoice :]="","",ROW())</f>
        <v/>
      </c>
      <c r="B90" s="91" t="str">
        <f>IF(Table1[h_Kode Sales :_1]="","",B$1+COUNT(B$2:B89))</f>
        <v/>
      </c>
      <c r="E90" s="91" t="str">
        <f>UPPER(Table1[[#This Row],[h_Kode Sales :_1]])</f>
        <v/>
      </c>
      <c r="G90" s="91" t="str">
        <f>IF(Table1[[#This Row],[h_No. Invoice :]]="","",CONCATENATE("AM"," ",Table1[[#This Row],[h_No. Invoice :]]))</f>
        <v/>
      </c>
      <c r="H90" s="99" t="str">
        <f>CONCATENATE(UPPER(Table1[[#This Row],[h_Kode Sales :_1]])," ",Table1[[#This Row],[h_Kode Sales :_2]])</f>
        <v xml:space="preserve"> </v>
      </c>
      <c r="I90" s="91" t="str">
        <f>IF(Table1[[#This Row],[h_toko]]="","",INDEX(Table2[e],IF(Table1[[#This Row],[h_toko]]="","",MATCH(Table1[[#This Row],[h_toko]],Table2[a],0)),))</f>
        <v/>
      </c>
      <c r="N90" s="87" t="str">
        <f>IF(Table1[[#This Row],[h_Item Description]]="","",INDEX([1]!db[NB PAJAK],MATCH(Table1[[#This Row],[h_Item Description]],[1]!db[kode],0)))</f>
        <v/>
      </c>
      <c r="P90" s="97"/>
      <c r="Q90" s="89"/>
      <c r="S90" s="97" t="str">
        <f>Table1[[#This Row],[h_hargasetelahdiskon]]</f>
        <v/>
      </c>
      <c r="V90" s="91" t="str">
        <f>IF(Table1[[#This Row],[Item Description]]="","",IF(Table1[[#This Row],[//]]="",V89,Table1[[#This Row],[//]]))</f>
        <v/>
      </c>
      <c r="W90" s="91" t="str">
        <f>IF(Table1[[#This Row],[h_id]]="","",COUNTIF(Table1[h_id],Table1[[#This Row],[h_id]]))</f>
        <v/>
      </c>
      <c r="X90" s="97" t="str">
        <f>IF(Table1[Item Description]="","",Table1[[#This Row],[Qty]]*Table1[[#This Row],[Unit Price]])</f>
        <v/>
      </c>
      <c r="Y90" s="97" t="str">
        <f>IF(Table1[Item Description]="","",Table1[[#This Row],[h_hargasebelumdiskon]]*Table1[[#This Row],[Disc 1]])</f>
        <v/>
      </c>
      <c r="Z90" s="97" t="str">
        <f>IF(Table1[Item Description]="","",Table1[[#This Row],[h_hargasebelumdiskon]]-Table1[[#This Row],[h_diskon]])</f>
        <v/>
      </c>
      <c r="AA90" s="97" t="str">
        <f>IF(Table1[//]="","",SUMIF(Table1[h_id],Table1[h_id],Table1[h_hargasetelahdiskon]))</f>
        <v/>
      </c>
    </row>
    <row r="91" spans="1:27" x14ac:dyDescent="0.25">
      <c r="A91" s="87" t="str">
        <f>IF(Table1[No. Invoice :]="","",ROW())</f>
        <v/>
      </c>
      <c r="B91" s="91" t="str">
        <f>IF(Table1[h_Kode Sales :_1]="","",B$1+COUNT(B$2:B90))</f>
        <v/>
      </c>
      <c r="E91" s="91" t="str">
        <f>UPPER(Table1[[#This Row],[h_Kode Sales :_1]])</f>
        <v/>
      </c>
      <c r="G91" s="91" t="str">
        <f>IF(Table1[[#This Row],[h_No. Invoice :]]="","",CONCATENATE("AM"," ",Table1[[#This Row],[h_No. Invoice :]]))</f>
        <v/>
      </c>
      <c r="H91" s="99" t="str">
        <f>CONCATENATE(UPPER(Table1[[#This Row],[h_Kode Sales :_1]])," ",Table1[[#This Row],[h_Kode Sales :_2]])</f>
        <v xml:space="preserve"> </v>
      </c>
      <c r="I91" s="91" t="str">
        <f>IF(Table1[[#This Row],[h_toko]]="","",INDEX(Table2[e],IF(Table1[[#This Row],[h_toko]]="","",MATCH(Table1[[#This Row],[h_toko]],Table2[a],0)),))</f>
        <v/>
      </c>
      <c r="N91" s="87" t="str">
        <f>IF(Table1[[#This Row],[h_Item Description]]="","",INDEX([1]!db[NB PAJAK],MATCH(Table1[[#This Row],[h_Item Description]],[1]!db[kode],0)))</f>
        <v/>
      </c>
      <c r="P91" s="97"/>
      <c r="Q91" s="89"/>
      <c r="S91" s="97" t="str">
        <f>Table1[[#This Row],[h_hargasetelahdiskon]]</f>
        <v/>
      </c>
      <c r="V91" s="91" t="str">
        <f>IF(Table1[[#This Row],[Item Description]]="","",IF(Table1[[#This Row],[//]]="",V90,Table1[[#This Row],[//]]))</f>
        <v/>
      </c>
      <c r="W91" s="91" t="str">
        <f>IF(Table1[[#This Row],[h_id]]="","",COUNTIF(Table1[h_id],Table1[[#This Row],[h_id]]))</f>
        <v/>
      </c>
      <c r="X91" s="97" t="str">
        <f>IF(Table1[Item Description]="","",Table1[[#This Row],[Qty]]*Table1[[#This Row],[Unit Price]])</f>
        <v/>
      </c>
      <c r="Y91" s="97" t="str">
        <f>IF(Table1[Item Description]="","",Table1[[#This Row],[h_hargasebelumdiskon]]*Table1[[#This Row],[Disc 1]])</f>
        <v/>
      </c>
      <c r="Z91" s="97" t="str">
        <f>IF(Table1[Item Description]="","",Table1[[#This Row],[h_hargasebelumdiskon]]-Table1[[#This Row],[h_diskon]])</f>
        <v/>
      </c>
      <c r="AA91" s="97" t="str">
        <f>IF(Table1[//]="","",SUMIF(Table1[h_id],Table1[h_id],Table1[h_hargasetelahdiskon]))</f>
        <v/>
      </c>
    </row>
    <row r="92" spans="1:27" x14ac:dyDescent="0.25">
      <c r="A92" s="87" t="str">
        <f>IF(Table1[No. Invoice :]="","",ROW())</f>
        <v/>
      </c>
      <c r="B92" s="91" t="str">
        <f>IF(Table1[h_Kode Sales :_1]="","",B$1+COUNT(B$2:B91))</f>
        <v/>
      </c>
      <c r="E92" s="91" t="str">
        <f>UPPER(Table1[[#This Row],[h_Kode Sales :_1]])</f>
        <v/>
      </c>
      <c r="G92" s="91" t="str">
        <f>IF(Table1[[#This Row],[h_No. Invoice :]]="","",CONCATENATE("AM"," ",Table1[[#This Row],[h_No. Invoice :]]))</f>
        <v/>
      </c>
      <c r="H92" s="99" t="str">
        <f>CONCATENATE(UPPER(Table1[[#This Row],[h_Kode Sales :_1]])," ",Table1[[#This Row],[h_Kode Sales :_2]])</f>
        <v xml:space="preserve"> </v>
      </c>
      <c r="I92" s="91" t="str">
        <f>IF(Table1[[#This Row],[h_toko]]="","",INDEX(Table2[e],IF(Table1[[#This Row],[h_toko]]="","",MATCH(Table1[[#This Row],[h_toko]],Table2[a],0)),))</f>
        <v/>
      </c>
      <c r="N92" s="87" t="str">
        <f>IF(Table1[[#This Row],[h_Item Description]]="","",INDEX([1]!db[NB PAJAK],MATCH(Table1[[#This Row],[h_Item Description]],[1]!db[kode],0)))</f>
        <v/>
      </c>
      <c r="P92" s="97"/>
      <c r="Q92" s="89"/>
      <c r="S92" s="97" t="str">
        <f>Table1[[#This Row],[h_hargasetelahdiskon]]</f>
        <v/>
      </c>
      <c r="V92" s="91" t="str">
        <f>IF(Table1[[#This Row],[Item Description]]="","",IF(Table1[[#This Row],[//]]="",V91,Table1[[#This Row],[//]]))</f>
        <v/>
      </c>
      <c r="W92" s="91" t="str">
        <f>IF(Table1[[#This Row],[h_id]]="","",COUNTIF(Table1[h_id],Table1[[#This Row],[h_id]]))</f>
        <v/>
      </c>
      <c r="X92" s="97" t="str">
        <f>IF(Table1[Item Description]="","",Table1[[#This Row],[Qty]]*Table1[[#This Row],[Unit Price]])</f>
        <v/>
      </c>
      <c r="Y92" s="97" t="str">
        <f>IF(Table1[Item Description]="","",Table1[[#This Row],[h_hargasebelumdiskon]]*Table1[[#This Row],[Disc 1]])</f>
        <v/>
      </c>
      <c r="Z92" s="97" t="str">
        <f>IF(Table1[Item Description]="","",Table1[[#This Row],[h_hargasebelumdiskon]]-Table1[[#This Row],[h_diskon]])</f>
        <v/>
      </c>
      <c r="AA92" s="97" t="str">
        <f>IF(Table1[//]="","",SUMIF(Table1[h_id],Table1[h_id],Table1[h_hargasetelahdiskon]))</f>
        <v/>
      </c>
    </row>
    <row r="93" spans="1:27" x14ac:dyDescent="0.25">
      <c r="A93" s="87" t="str">
        <f>IF(Table1[No. Invoice :]="","",ROW())</f>
        <v/>
      </c>
      <c r="B93" s="91" t="str">
        <f>IF(Table1[h_Kode Sales :_1]="","",B$1+COUNT(B$2:B92))</f>
        <v/>
      </c>
      <c r="E93" s="91" t="str">
        <f>UPPER(Table1[[#This Row],[h_Kode Sales :_1]])</f>
        <v/>
      </c>
      <c r="G93" s="91" t="str">
        <f>IF(Table1[[#This Row],[h_No. Invoice :]]="","",CONCATENATE("AM"," ",Table1[[#This Row],[h_No. Invoice :]]))</f>
        <v/>
      </c>
      <c r="H93" s="99" t="str">
        <f>CONCATENATE(UPPER(Table1[[#This Row],[h_Kode Sales :_1]])," ",Table1[[#This Row],[h_Kode Sales :_2]])</f>
        <v xml:space="preserve"> </v>
      </c>
      <c r="I93" s="91" t="str">
        <f>IF(Table1[[#This Row],[h_toko]]="","",INDEX(Table2[e],IF(Table1[[#This Row],[h_toko]]="","",MATCH(Table1[[#This Row],[h_toko]],Table2[a],0)),))</f>
        <v/>
      </c>
      <c r="N93" s="87" t="str">
        <f>IF(Table1[[#This Row],[h_Item Description]]="","",INDEX([1]!db[NB PAJAK],MATCH(Table1[[#This Row],[h_Item Description]],[1]!db[kode],0)))</f>
        <v/>
      </c>
      <c r="P93" s="97"/>
      <c r="Q93" s="89"/>
      <c r="S93" s="97" t="str">
        <f>Table1[[#This Row],[h_hargasetelahdiskon]]</f>
        <v/>
      </c>
      <c r="V93" s="91" t="str">
        <f>IF(Table1[[#This Row],[Item Description]]="","",IF(Table1[[#This Row],[//]]="",V92,Table1[[#This Row],[//]]))</f>
        <v/>
      </c>
      <c r="W93" s="91" t="str">
        <f>IF(Table1[[#This Row],[h_id]]="","",COUNTIF(Table1[h_id],Table1[[#This Row],[h_id]]))</f>
        <v/>
      </c>
      <c r="X93" s="97" t="str">
        <f>IF(Table1[Item Description]="","",Table1[[#This Row],[Qty]]*Table1[[#This Row],[Unit Price]])</f>
        <v/>
      </c>
      <c r="Y93" s="97" t="str">
        <f>IF(Table1[Item Description]="","",Table1[[#This Row],[h_hargasebelumdiskon]]*Table1[[#This Row],[Disc 1]])</f>
        <v/>
      </c>
      <c r="Z93" s="97" t="str">
        <f>IF(Table1[Item Description]="","",Table1[[#This Row],[h_hargasebelumdiskon]]-Table1[[#This Row],[h_diskon]])</f>
        <v/>
      </c>
      <c r="AA93" s="97" t="str">
        <f>IF(Table1[//]="","",SUMIF(Table1[h_id],Table1[h_id],Table1[h_hargasetelahdiskon]))</f>
        <v/>
      </c>
    </row>
    <row r="94" spans="1:27" x14ac:dyDescent="0.25">
      <c r="A94" s="87" t="str">
        <f>IF(Table1[No. Invoice :]="","",ROW())</f>
        <v/>
      </c>
      <c r="B94" s="91" t="str">
        <f>IF(Table1[h_Kode Sales :_1]="","",B$1+COUNT(B$2:B93))</f>
        <v/>
      </c>
      <c r="E94" s="91" t="str">
        <f>UPPER(Table1[[#This Row],[h_Kode Sales :_1]])</f>
        <v/>
      </c>
      <c r="G94" s="91" t="str">
        <f>IF(Table1[[#This Row],[h_No. Invoice :]]="","",CONCATENATE("AM"," ",Table1[[#This Row],[h_No. Invoice :]]))</f>
        <v/>
      </c>
      <c r="H94" s="99" t="str">
        <f>CONCATENATE(UPPER(Table1[[#This Row],[h_Kode Sales :_1]])," ",Table1[[#This Row],[h_Kode Sales :_2]])</f>
        <v xml:space="preserve"> </v>
      </c>
      <c r="I94" s="91" t="str">
        <f>IF(Table1[[#This Row],[h_toko]]="","",INDEX(Table2[e],IF(Table1[[#This Row],[h_toko]]="","",MATCH(Table1[[#This Row],[h_toko]],Table2[a],0)),))</f>
        <v/>
      </c>
      <c r="N94" s="87" t="str">
        <f>IF(Table1[[#This Row],[h_Item Description]]="","",INDEX([1]!db[NB PAJAK],MATCH(Table1[[#This Row],[h_Item Description]],[1]!db[kode],0)))</f>
        <v/>
      </c>
      <c r="P94" s="97"/>
      <c r="Q94" s="89"/>
      <c r="S94" s="97" t="str">
        <f>Table1[[#This Row],[h_hargasetelahdiskon]]</f>
        <v/>
      </c>
      <c r="V94" s="91" t="str">
        <f>IF(Table1[[#This Row],[Item Description]]="","",IF(Table1[[#This Row],[//]]="",V93,Table1[[#This Row],[//]]))</f>
        <v/>
      </c>
      <c r="W94" s="91" t="str">
        <f>IF(Table1[[#This Row],[h_id]]="","",COUNTIF(Table1[h_id],Table1[[#This Row],[h_id]]))</f>
        <v/>
      </c>
      <c r="X94" s="97" t="str">
        <f>IF(Table1[Item Description]="","",Table1[[#This Row],[Qty]]*Table1[[#This Row],[Unit Price]])</f>
        <v/>
      </c>
      <c r="Y94" s="97" t="str">
        <f>IF(Table1[Item Description]="","",Table1[[#This Row],[h_hargasebelumdiskon]]*Table1[[#This Row],[Disc 1]])</f>
        <v/>
      </c>
      <c r="Z94" s="97" t="str">
        <f>IF(Table1[Item Description]="","",Table1[[#This Row],[h_hargasebelumdiskon]]-Table1[[#This Row],[h_diskon]])</f>
        <v/>
      </c>
      <c r="AA94" s="97" t="str">
        <f>IF(Table1[//]="","",SUMIF(Table1[h_id],Table1[h_id],Table1[h_hargasetelahdiskon]))</f>
        <v/>
      </c>
    </row>
    <row r="95" spans="1:27" x14ac:dyDescent="0.25">
      <c r="A95" s="87" t="str">
        <f>IF(Table1[No. Invoice :]="","",ROW())</f>
        <v/>
      </c>
      <c r="B95" s="91" t="str">
        <f>IF(Table1[h_Kode Sales :_1]="","",B$1+COUNT(B$2:B94))</f>
        <v/>
      </c>
      <c r="E95" s="91" t="str">
        <f>UPPER(Table1[[#This Row],[h_Kode Sales :_1]])</f>
        <v/>
      </c>
      <c r="G95" s="91" t="str">
        <f>IF(Table1[[#This Row],[h_No. Invoice :]]="","",CONCATENATE("AM"," ",Table1[[#This Row],[h_No. Invoice :]]))</f>
        <v/>
      </c>
      <c r="H95" s="99" t="str">
        <f>CONCATENATE(UPPER(Table1[[#This Row],[h_Kode Sales :_1]])," ",Table1[[#This Row],[h_Kode Sales :_2]])</f>
        <v xml:space="preserve"> </v>
      </c>
      <c r="I95" s="91" t="str">
        <f>IF(Table1[[#This Row],[h_toko]]="","",INDEX(Table2[e],IF(Table1[[#This Row],[h_toko]]="","",MATCH(Table1[[#This Row],[h_toko]],Table2[a],0)),))</f>
        <v/>
      </c>
      <c r="N95" s="87" t="str">
        <f>IF(Table1[[#This Row],[h_Item Description]]="","",INDEX([1]!db[NB PAJAK],MATCH(Table1[[#This Row],[h_Item Description]],[1]!db[kode],0)))</f>
        <v/>
      </c>
      <c r="P95" s="97"/>
      <c r="Q95" s="89"/>
      <c r="S95" s="97" t="str">
        <f>Table1[[#This Row],[h_hargasetelahdiskon]]</f>
        <v/>
      </c>
      <c r="V95" s="91" t="str">
        <f>IF(Table1[[#This Row],[Item Description]]="","",IF(Table1[[#This Row],[//]]="",V94,Table1[[#This Row],[//]]))</f>
        <v/>
      </c>
      <c r="W95" s="91" t="str">
        <f>IF(Table1[[#This Row],[h_id]]="","",COUNTIF(Table1[h_id],Table1[[#This Row],[h_id]]))</f>
        <v/>
      </c>
      <c r="X95" s="97" t="str">
        <f>IF(Table1[Item Description]="","",Table1[[#This Row],[Qty]]*Table1[[#This Row],[Unit Price]])</f>
        <v/>
      </c>
      <c r="Y95" s="97" t="str">
        <f>IF(Table1[Item Description]="","",Table1[[#This Row],[h_hargasebelumdiskon]]*Table1[[#This Row],[Disc 1]])</f>
        <v/>
      </c>
      <c r="Z95" s="97" t="str">
        <f>IF(Table1[Item Description]="","",Table1[[#This Row],[h_hargasebelumdiskon]]-Table1[[#This Row],[h_diskon]])</f>
        <v/>
      </c>
      <c r="AA95" s="97" t="str">
        <f>IF(Table1[//]="","",SUMIF(Table1[h_id],Table1[h_id],Table1[h_hargasetelahdiskon]))</f>
        <v/>
      </c>
    </row>
    <row r="96" spans="1:27" x14ac:dyDescent="0.25">
      <c r="A96" s="87" t="str">
        <f>IF(Table1[No. Invoice :]="","",ROW())</f>
        <v/>
      </c>
      <c r="B96" s="91" t="str">
        <f>IF(Table1[h_Kode Sales :_1]="","",B$1+COUNT(B$2:B95))</f>
        <v/>
      </c>
      <c r="E96" s="91" t="str">
        <f>UPPER(Table1[[#This Row],[h_Kode Sales :_1]])</f>
        <v/>
      </c>
      <c r="G96" s="91" t="str">
        <f>IF(Table1[[#This Row],[h_No. Invoice :]]="","",CONCATENATE("AM"," ",Table1[[#This Row],[h_No. Invoice :]]))</f>
        <v/>
      </c>
      <c r="H96" s="99" t="str">
        <f>CONCATENATE(UPPER(Table1[[#This Row],[h_Kode Sales :_1]])," ",Table1[[#This Row],[h_Kode Sales :_2]])</f>
        <v xml:space="preserve"> </v>
      </c>
      <c r="I96" s="91" t="str">
        <f>IF(Table1[[#This Row],[h_toko]]="","",INDEX(Table2[e],IF(Table1[[#This Row],[h_toko]]="","",MATCH(Table1[[#This Row],[h_toko]],Table2[a],0)),))</f>
        <v/>
      </c>
      <c r="N96" s="87" t="str">
        <f>IF(Table1[[#This Row],[h_Item Description]]="","",INDEX([1]!db[NB PAJAK],MATCH(Table1[[#This Row],[h_Item Description]],[1]!db[kode],0)))</f>
        <v/>
      </c>
      <c r="P96" s="97"/>
      <c r="Q96" s="89"/>
      <c r="S96" s="97" t="str">
        <f>Table1[[#This Row],[h_hargasetelahdiskon]]</f>
        <v/>
      </c>
      <c r="V96" s="91" t="str">
        <f>IF(Table1[[#This Row],[Item Description]]="","",IF(Table1[[#This Row],[//]]="",V95,Table1[[#This Row],[//]]))</f>
        <v/>
      </c>
      <c r="W96" s="91" t="str">
        <f>IF(Table1[[#This Row],[h_id]]="","",COUNTIF(Table1[h_id],Table1[[#This Row],[h_id]]))</f>
        <v/>
      </c>
      <c r="X96" s="97" t="str">
        <f>IF(Table1[Item Description]="","",Table1[[#This Row],[Qty]]*Table1[[#This Row],[Unit Price]])</f>
        <v/>
      </c>
      <c r="Y96" s="97" t="str">
        <f>IF(Table1[Item Description]="","",Table1[[#This Row],[h_hargasebelumdiskon]]*Table1[[#This Row],[Disc 1]])</f>
        <v/>
      </c>
      <c r="Z96" s="97" t="str">
        <f>IF(Table1[Item Description]="","",Table1[[#This Row],[h_hargasebelumdiskon]]-Table1[[#This Row],[h_diskon]])</f>
        <v/>
      </c>
      <c r="AA96" s="97" t="str">
        <f>IF(Table1[//]="","",SUMIF(Table1[h_id],Table1[h_id],Table1[h_hargasetelahdiskon]))</f>
        <v/>
      </c>
    </row>
    <row r="97" spans="1:27" x14ac:dyDescent="0.25">
      <c r="A97" s="87" t="str">
        <f>IF(Table1[No. Invoice :]="","",ROW())</f>
        <v/>
      </c>
      <c r="B97" s="91" t="str">
        <f>IF(Table1[h_Kode Sales :_1]="","",B$1+COUNT(B$2:B96))</f>
        <v/>
      </c>
      <c r="E97" s="91" t="str">
        <f>UPPER(Table1[[#This Row],[h_Kode Sales :_1]])</f>
        <v/>
      </c>
      <c r="G97" s="91" t="str">
        <f>IF(Table1[[#This Row],[h_No. Invoice :]]="","",CONCATENATE("AM"," ",Table1[[#This Row],[h_No. Invoice :]]))</f>
        <v/>
      </c>
      <c r="H97" s="99" t="str">
        <f>CONCATENATE(UPPER(Table1[[#This Row],[h_Kode Sales :_1]])," ",Table1[[#This Row],[h_Kode Sales :_2]])</f>
        <v xml:space="preserve"> </v>
      </c>
      <c r="I97" s="91" t="str">
        <f>IF(Table1[[#This Row],[h_toko]]="","",INDEX(Table2[e],IF(Table1[[#This Row],[h_toko]]="","",MATCH(Table1[[#This Row],[h_toko]],Table2[a],0)),))</f>
        <v/>
      </c>
      <c r="N97" s="87" t="str">
        <f>IF(Table1[[#This Row],[h_Item Description]]="","",INDEX([1]!db[NB PAJAK],MATCH(Table1[[#This Row],[h_Item Description]],[1]!db[kode],0)))</f>
        <v/>
      </c>
      <c r="P97" s="97"/>
      <c r="Q97" s="89"/>
      <c r="S97" s="97" t="str">
        <f>Table1[[#This Row],[h_hargasetelahdiskon]]</f>
        <v/>
      </c>
      <c r="V97" s="91" t="str">
        <f>IF(Table1[[#This Row],[Item Description]]="","",IF(Table1[[#This Row],[//]]="",V96,Table1[[#This Row],[//]]))</f>
        <v/>
      </c>
      <c r="W97" s="91" t="str">
        <f>IF(Table1[[#This Row],[h_id]]="","",COUNTIF(Table1[h_id],Table1[[#This Row],[h_id]]))</f>
        <v/>
      </c>
      <c r="X97" s="97" t="str">
        <f>IF(Table1[Item Description]="","",Table1[[#This Row],[Qty]]*Table1[[#This Row],[Unit Price]])</f>
        <v/>
      </c>
      <c r="Y97" s="97" t="str">
        <f>IF(Table1[Item Description]="","",Table1[[#This Row],[h_hargasebelumdiskon]]*Table1[[#This Row],[Disc 1]])</f>
        <v/>
      </c>
      <c r="Z97" s="97" t="str">
        <f>IF(Table1[Item Description]="","",Table1[[#This Row],[h_hargasebelumdiskon]]-Table1[[#This Row],[h_diskon]])</f>
        <v/>
      </c>
      <c r="AA97" s="97" t="str">
        <f>IF(Table1[//]="","",SUMIF(Table1[h_id],Table1[h_id],Table1[h_hargasetelahdiskon]))</f>
        <v/>
      </c>
    </row>
    <row r="98" spans="1:27" x14ac:dyDescent="0.25">
      <c r="A98" s="87" t="str">
        <f>IF(Table1[No. Invoice :]="","",ROW())</f>
        <v/>
      </c>
      <c r="B98" s="91" t="str">
        <f>IF(Table1[h_Kode Sales :_1]="","",B$1+COUNT(B$2:B97))</f>
        <v/>
      </c>
      <c r="E98" s="91" t="str">
        <f>UPPER(Table1[[#This Row],[h_Kode Sales :_1]])</f>
        <v/>
      </c>
      <c r="G98" s="91" t="str">
        <f>IF(Table1[[#This Row],[h_No. Invoice :]]="","",CONCATENATE("AM"," ",Table1[[#This Row],[h_No. Invoice :]]))</f>
        <v/>
      </c>
      <c r="H98" s="99" t="str">
        <f>CONCATENATE(UPPER(Table1[[#This Row],[h_Kode Sales :_1]])," ",Table1[[#This Row],[h_Kode Sales :_2]])</f>
        <v xml:space="preserve"> </v>
      </c>
      <c r="I98" s="91" t="str">
        <f>IF(Table1[[#This Row],[h_toko]]="","",INDEX(Table2[e],IF(Table1[[#This Row],[h_toko]]="","",MATCH(Table1[[#This Row],[h_toko]],Table2[a],0)),))</f>
        <v/>
      </c>
      <c r="N98" s="87" t="str">
        <f>IF(Table1[[#This Row],[h_Item Description]]="","",INDEX([1]!db[NB PAJAK],MATCH(Table1[[#This Row],[h_Item Description]],[1]!db[kode],0)))</f>
        <v/>
      </c>
      <c r="P98" s="97"/>
      <c r="Q98" s="89"/>
      <c r="S98" s="97" t="str">
        <f>Table1[[#This Row],[h_hargasetelahdiskon]]</f>
        <v/>
      </c>
      <c r="V98" s="91" t="str">
        <f>IF(Table1[[#This Row],[Item Description]]="","",IF(Table1[[#This Row],[//]]="",V97,Table1[[#This Row],[//]]))</f>
        <v/>
      </c>
      <c r="W98" s="91" t="str">
        <f>IF(Table1[[#This Row],[h_id]]="","",COUNTIF(Table1[h_id],Table1[[#This Row],[h_id]]))</f>
        <v/>
      </c>
      <c r="X98" s="97" t="str">
        <f>IF(Table1[Item Description]="","",Table1[[#This Row],[Qty]]*Table1[[#This Row],[Unit Price]])</f>
        <v/>
      </c>
      <c r="Y98" s="97" t="str">
        <f>IF(Table1[Item Description]="","",Table1[[#This Row],[h_hargasebelumdiskon]]*Table1[[#This Row],[Disc 1]])</f>
        <v/>
      </c>
      <c r="Z98" s="97" t="str">
        <f>IF(Table1[Item Description]="","",Table1[[#This Row],[h_hargasebelumdiskon]]-Table1[[#This Row],[h_diskon]])</f>
        <v/>
      </c>
      <c r="AA98" s="97" t="str">
        <f>IF(Table1[//]="","",SUMIF(Table1[h_id],Table1[h_id],Table1[h_hargasetelahdiskon]))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3" max="3" width="6.140625" customWidth="1"/>
    <col min="4" max="4" width="12.42578125" customWidth="1"/>
    <col min="5" max="5" width="10.7109375" style="96" customWidth="1"/>
    <col min="6" max="6" width="8" customWidth="1"/>
    <col min="7" max="7" width="51.7109375" customWidth="1"/>
    <col min="8" max="8" width="14.28515625" style="95" customWidth="1"/>
    <col min="9" max="9" width="13.28515625" style="95" customWidth="1"/>
    <col min="10" max="10" width="14.28515625" style="95" customWidth="1"/>
    <col min="11" max="11" width="13.28515625" style="95" customWidth="1"/>
    <col min="12" max="12" width="14.28515625" style="95" customWidth="1"/>
    <col min="13" max="13" width="15" style="92" customWidth="1"/>
    <col min="14" max="14" width="8.140625" style="92" customWidth="1"/>
    <col min="15" max="15" width="9.140625" style="92" customWidth="1"/>
    <col min="17" max="18" width="11" customWidth="1"/>
    <col min="21" max="21" width="14.5703125" customWidth="1"/>
    <col min="22" max="22" width="15.28515625" bestFit="1" customWidth="1"/>
  </cols>
  <sheetData>
    <row r="1" spans="1:22" x14ac:dyDescent="0.25">
      <c r="C1" t="s">
        <v>71</v>
      </c>
      <c r="D1">
        <f>COUNT(Table1[//])</f>
        <v>22</v>
      </c>
    </row>
    <row r="2" spans="1:22" x14ac:dyDescent="0.25">
      <c r="A2" s="93" t="s">
        <v>69</v>
      </c>
      <c r="C2" t="s">
        <v>15</v>
      </c>
      <c r="D2" t="s">
        <v>2</v>
      </c>
      <c r="E2" s="96" t="s">
        <v>3</v>
      </c>
      <c r="F2" t="s">
        <v>4</v>
      </c>
      <c r="G2" t="s">
        <v>5</v>
      </c>
      <c r="H2" s="95" t="s">
        <v>66</v>
      </c>
      <c r="I2" s="95" t="s">
        <v>72</v>
      </c>
      <c r="J2" s="95" t="s">
        <v>65</v>
      </c>
      <c r="K2" s="95" t="s">
        <v>67</v>
      </c>
      <c r="L2" s="95" t="s">
        <v>68</v>
      </c>
      <c r="M2" s="92" t="s">
        <v>75</v>
      </c>
      <c r="N2" s="92" t="s">
        <v>76</v>
      </c>
      <c r="O2" s="92" t="s">
        <v>42</v>
      </c>
      <c r="Q2" t="s">
        <v>160</v>
      </c>
      <c r="R2" t="s">
        <v>161</v>
      </c>
      <c r="S2" t="s">
        <v>162</v>
      </c>
      <c r="U2" t="s">
        <v>31</v>
      </c>
      <c r="V2" s="95">
        <f>SUM(pajak[Total Invoice])</f>
        <v>107620293.75</v>
      </c>
    </row>
    <row r="3" spans="1:22" x14ac:dyDescent="0.25">
      <c r="A3" s="94">
        <v>3</v>
      </c>
      <c r="C3">
        <f t="shared" ref="C3:C34" si="0">IF(ROW()-2&lt;=jNota,A3,"")</f>
        <v>3</v>
      </c>
      <c r="D3" t="str">
        <f>IF(pajak[[#This Row],[//]]="","",INDEX(Table1[No. Invoice :],pajak[//]-offset))</f>
        <v>AM 22120001</v>
      </c>
      <c r="E3" s="96">
        <f>IF(pajak[[#This Row],[//]]="","",INDEX(Table1[Tgl Invoice :],pajak[//]-offset))</f>
        <v>44898</v>
      </c>
      <c r="F3" t="str">
        <f>IF(pajak[[#This Row],[//]]="","",INDEX(Table1[Kode Sales :],pajak[//]-offset))</f>
        <v>KO 2729</v>
      </c>
      <c r="G3" t="str">
        <f>IF(pajak[[#This Row],[//]]="","",INDEX(Table1[Toko],pajak[//]-offset))</f>
        <v>CV TRINITY CENTRAAL PURWOKERTO</v>
      </c>
      <c r="H3" s="95">
        <f>IF(pajak[[#This Row],[//]]="","",SUMIF(Table1[h_id],pajak[[#This Row],[//]],Table1[h_hargasebelumdiskon]))</f>
        <v>6120000</v>
      </c>
      <c r="I3" s="95">
        <f>IF(pajak[[#This Row],[//]]="","",SUMIF(Table1[h_id],pajak[[#This Row],[//]],Table1[h_diskon]))</f>
        <v>795600</v>
      </c>
      <c r="J3" s="95">
        <f>IF(pajak[[#This Row],[//]]="","",SUMIF(Table1[h_id],pajak[[#This Row],[//]],Table1[h_hargasetelahdiskon]))</f>
        <v>5324400</v>
      </c>
      <c r="K3" s="95">
        <f>IF(pajak[//]="","",pajak[[#This Row],[Sub Total]]/1.11*11%)</f>
        <v>527643.2432432432</v>
      </c>
      <c r="L3" s="95">
        <f>pajak[[#This Row],[Sub Total]]</f>
        <v>5324400</v>
      </c>
      <c r="M3" s="92" t="str">
        <f>IF(pajak[[#This Row],[//]]="","",INDEX(Table1[pembuat nota :],pajak[//]-offset))</f>
        <v>NOVI/ CONDRO</v>
      </c>
      <c r="N3" s="92" t="str">
        <f>IF(pajak[[#This Row],[//]]="","",IF(INDEX(Table1[edited :],pajak[//]-offset)="","",INDEX(Table1[edited :],pajak[//]-offset)))</f>
        <v/>
      </c>
      <c r="O3" s="92">
        <f>IF(pajak[[#This Row],[//]]="","",INDEX(Table1[h_No. Invoice :],pajak[//]-offset))</f>
        <v>22120001</v>
      </c>
      <c r="Q3">
        <f>MATCH(pajak[[#This Row],[h_No. Invoice :]],[2]Invoice!$E:$E,0)</f>
        <v>2</v>
      </c>
      <c r="R3" t="e">
        <f>MATCH(pajak[[#This Row],[No. Invoice :]],'[3]REKAP PENJUALAN'!$B:$B,0)</f>
        <v>#N/A</v>
      </c>
      <c r="S3" s="92">
        <f>MATCH(pajak[[#This Row],[No. Invoice :]],'[4]REKAP PENJUALAN'!$B:$B,0)</f>
        <v>2171</v>
      </c>
      <c r="U3" t="s">
        <v>30</v>
      </c>
      <c r="V3" s="95">
        <f>SUM(pajak[PPN 11%])</f>
        <v>10665074.155405404</v>
      </c>
    </row>
    <row r="4" spans="1:22" x14ac:dyDescent="0.25">
      <c r="A4" s="94">
        <v>6</v>
      </c>
      <c r="C4">
        <f t="shared" si="0"/>
        <v>6</v>
      </c>
      <c r="D4" t="str">
        <f>IF(pajak[[#This Row],[//]]="","",INDEX(Table1[No. Invoice :],pajak[//]-offset))</f>
        <v>AM 22120002</v>
      </c>
      <c r="E4" s="96">
        <f>IF(pajak[[#This Row],[//]]="","",INDEX(Table1[Tgl Invoice :],pajak[//]-offset))</f>
        <v>44912</v>
      </c>
      <c r="F4" t="str">
        <f>IF(pajak[[#This Row],[//]]="","",INDEX(Table1[Kode Sales :],pajak[//]-offset))</f>
        <v>KO 2914</v>
      </c>
      <c r="G4" t="str">
        <f>IF(pajak[[#This Row],[//]]="","",INDEX(Table1[Toko],pajak[//]-offset))</f>
        <v>CV DWI JAYA YOGYAKARTA</v>
      </c>
      <c r="H4" s="95">
        <f>IF(pajak[[#This Row],[//]]="","",SUMIF(Table1[h_id],pajak[[#This Row],[//]],Table1[h_hargasebelumdiskon]))</f>
        <v>1891500</v>
      </c>
      <c r="I4" s="95">
        <f>IF(pajak[[#This Row],[//]]="","",SUMIF(Table1[h_id],pajak[[#This Row],[//]],Table1[h_diskon]))</f>
        <v>189150</v>
      </c>
      <c r="J4" s="95">
        <f>IF(pajak[[#This Row],[//]]="","",SUMIF(Table1[h_id],pajak[[#This Row],[//]],Table1[h_hargasetelahdiskon]))</f>
        <v>1702350</v>
      </c>
      <c r="K4" s="95">
        <f>IF(pajak[//]="","",pajak[[#This Row],[Sub Total]]/1.11*11%)</f>
        <v>168701.35135135133</v>
      </c>
      <c r="L4" s="95">
        <f>pajak[[#This Row],[Sub Total]]</f>
        <v>1702350</v>
      </c>
      <c r="M4" s="92" t="str">
        <f>IF(pajak[[#This Row],[//]]="","",INDEX(Table1[pembuat nota :],pajak[//]-offset))</f>
        <v>NOVI/ YO</v>
      </c>
      <c r="N4" s="92" t="str">
        <f>IF(pajak[[#This Row],[//]]="","",IF(INDEX(Table1[edited :],pajak[//]-offset)="","",INDEX(Table1[edited :],pajak[//]-offset)))</f>
        <v/>
      </c>
      <c r="O4" s="92">
        <f>IF(pajak[[#This Row],[//]]="","",INDEX(Table1[h_No. Invoice :],pajak[//]-offset))</f>
        <v>22120002</v>
      </c>
      <c r="Q4">
        <f>MATCH(pajak[[#This Row],[h_No. Invoice :]],[2]Invoice!$E:$E,0)</f>
        <v>116</v>
      </c>
      <c r="R4" t="e">
        <f>MATCH(pajak[[#This Row],[No. Invoice :]],'[3]REKAP PENJUALAN'!$B:$B,0)</f>
        <v>#N/A</v>
      </c>
      <c r="S4" s="92">
        <f>MATCH(pajak[[#This Row],[No. Invoice :]],'[4]REKAP PENJUALAN'!$B:$B,0)</f>
        <v>2172</v>
      </c>
      <c r="V4" s="95">
        <f>(V2/1.11)*11%</f>
        <v>10665074.155405404</v>
      </c>
    </row>
    <row r="5" spans="1:22" x14ac:dyDescent="0.25">
      <c r="A5" s="94">
        <v>11</v>
      </c>
      <c r="C5">
        <f t="shared" si="0"/>
        <v>11</v>
      </c>
      <c r="D5" t="str">
        <f>IF(pajak[[#This Row],[//]]="","",INDEX(Table1[No. Invoice :],pajak[//]-offset))</f>
        <v>AM 22120003</v>
      </c>
      <c r="E5" s="96">
        <f>IF(pajak[[#This Row],[//]]="","",INDEX(Table1[Tgl Invoice :],pajak[//]-offset))</f>
        <v>44901</v>
      </c>
      <c r="F5" t="str">
        <f>IF(pajak[[#This Row],[//]]="","",INDEX(Table1[Kode Sales :],pajak[//]-offset))</f>
        <v>KO 2783</v>
      </c>
      <c r="G5" t="str">
        <f>IF(pajak[[#This Row],[//]]="","",INDEX(Table1[Toko],pajak[//]-offset))</f>
        <v>CV PELITA JAYA (ANUGERAH SEJAHTERA) PURWOKERTO</v>
      </c>
      <c r="H5" s="95">
        <f>IF(pajak[[#This Row],[//]]="","",SUMIF(Table1[h_id],pajak[[#This Row],[//]],Table1[h_hargasebelumdiskon]))</f>
        <v>8452400</v>
      </c>
      <c r="I5" s="95">
        <f>IF(pajak[[#This Row],[//]]="","",SUMIF(Table1[h_id],pajak[[#This Row],[//]],Table1[h_diskon]))</f>
        <v>1141074</v>
      </c>
      <c r="J5" s="95">
        <f>IF(pajak[[#This Row],[//]]="","",SUMIF(Table1[h_id],pajak[[#This Row],[//]],Table1[h_hargasetelahdiskon]))</f>
        <v>7311326</v>
      </c>
      <c r="K5" s="95">
        <f>IF(pajak[//]="","",pajak[[#This Row],[Sub Total]]/1.11*11%)</f>
        <v>724545.81981981976</v>
      </c>
      <c r="L5" s="95">
        <f>pajak[[#This Row],[Sub Total]]</f>
        <v>7311326</v>
      </c>
      <c r="M5" s="92" t="str">
        <f>IF(pajak[[#This Row],[//]]="","",INDEX(Table1[pembuat nota :],pajak[//]-offset))</f>
        <v>NOVI/ CONDRO</v>
      </c>
      <c r="N5" s="92" t="str">
        <f>IF(pajak[[#This Row],[//]]="","",IF(INDEX(Table1[edited :],pajak[//]-offset)="","",INDEX(Table1[edited :],pajak[//]-offset)))</f>
        <v/>
      </c>
      <c r="O5" s="92">
        <f>IF(pajak[[#This Row],[//]]="","",INDEX(Table1[h_No. Invoice :],pajak[//]-offset))</f>
        <v>22120003</v>
      </c>
      <c r="Q5">
        <f>MATCH(pajak[[#This Row],[h_No. Invoice :]],[2]Invoice!$E:$E,0)</f>
        <v>230</v>
      </c>
      <c r="R5" t="e">
        <f>MATCH(pajak[[#This Row],[No. Invoice :]],'[3]REKAP PENJUALAN'!$B:$B,0)</f>
        <v>#N/A</v>
      </c>
      <c r="S5" s="92">
        <f>MATCH(pajak[[#This Row],[No. Invoice :]],'[4]REKAP PENJUALAN'!$B:$B,0)</f>
        <v>2173</v>
      </c>
    </row>
    <row r="6" spans="1:22" x14ac:dyDescent="0.25">
      <c r="A6" s="94">
        <v>14</v>
      </c>
      <c r="C6">
        <f t="shared" si="0"/>
        <v>14</v>
      </c>
      <c r="D6" t="str">
        <f>IF(pajak[[#This Row],[//]]="","",INDEX(Table1[No. Invoice :],pajak[//]-offset))</f>
        <v>AM 22120004</v>
      </c>
      <c r="E6" s="96">
        <f>IF(pajak[[#This Row],[//]]="","",INDEX(Table1[Tgl Invoice :],pajak[//]-offset))</f>
        <v>44901</v>
      </c>
      <c r="F6" t="str">
        <f>IF(pajak[[#This Row],[//]]="","",INDEX(Table1[Kode Sales :],pajak[//]-offset))</f>
        <v>G 2788</v>
      </c>
      <c r="G6" t="str">
        <f>IF(pajak[[#This Row],[//]]="","",INDEX(Table1[Toko],pajak[//]-offset))</f>
        <v>SINAR BHAKTI YOGYAKARTA</v>
      </c>
      <c r="H6" s="95">
        <f>IF(pajak[[#This Row],[//]]="","",SUMIF(Table1[h_id],pajak[[#This Row],[//]],Table1[h_hargasebelumdiskon]))</f>
        <v>1134000</v>
      </c>
      <c r="I6" s="95">
        <f>IF(pajak[[#This Row],[//]]="","",SUMIF(Table1[h_id],pajak[[#This Row],[//]],Table1[h_diskon]))</f>
        <v>113400</v>
      </c>
      <c r="J6" s="95">
        <f>IF(pajak[[#This Row],[//]]="","",SUMIF(Table1[h_id],pajak[[#This Row],[//]],Table1[h_hargasetelahdiskon]))</f>
        <v>1020600</v>
      </c>
      <c r="K6" s="95">
        <f>IF(pajak[//]="","",pajak[[#This Row],[Sub Total]]/1.11*11%)</f>
        <v>101140.54054054053</v>
      </c>
      <c r="L6" s="95">
        <f>pajak[[#This Row],[Sub Total]]</f>
        <v>1020600</v>
      </c>
      <c r="M6" s="92" t="str">
        <f>IF(pajak[[#This Row],[//]]="","",INDEX(Table1[pembuat nota :],pajak[//]-offset))</f>
        <v>NOVI/ CONDRO</v>
      </c>
      <c r="N6" s="92" t="str">
        <f>IF(pajak[[#This Row],[//]]="","",IF(INDEX(Table1[edited :],pajak[//]-offset)="","",INDEX(Table1[edited :],pajak[//]-offset)))</f>
        <v/>
      </c>
      <c r="O6" s="92">
        <f>IF(pajak[[#This Row],[//]]="","",INDEX(Table1[h_No. Invoice :],pajak[//]-offset))</f>
        <v>22120004</v>
      </c>
      <c r="Q6">
        <f>MATCH(pajak[[#This Row],[h_No. Invoice :]],[2]Invoice!$E:$E,0)</f>
        <v>344</v>
      </c>
      <c r="R6" t="e">
        <f>MATCH(pajak[[#This Row],[No. Invoice :]],'[3]REKAP PENJUALAN'!$B:$B,0)</f>
        <v>#N/A</v>
      </c>
      <c r="S6" s="92">
        <f>MATCH(pajak[[#This Row],[No. Invoice :]],'[4]REKAP PENJUALAN'!$B:$B,0)</f>
        <v>2174</v>
      </c>
    </row>
    <row r="7" spans="1:22" x14ac:dyDescent="0.25">
      <c r="A7" s="94">
        <v>17</v>
      </c>
      <c r="C7">
        <f t="shared" si="0"/>
        <v>17</v>
      </c>
      <c r="D7" t="str">
        <f>IF(pajak[[#This Row],[//]]="","",INDEX(Table1[No. Invoice :],pajak[//]-offset))</f>
        <v>AM 22120005</v>
      </c>
      <c r="E7" s="96">
        <f>IF(pajak[[#This Row],[//]]="","",INDEX(Table1[Tgl Invoice :],pajak[//]-offset))</f>
        <v>44902</v>
      </c>
      <c r="F7" t="str">
        <f>IF(pajak[[#This Row],[//]]="","",INDEX(Table1[Kode Sales :],pajak[//]-offset))</f>
        <v>G 2736</v>
      </c>
      <c r="G7" t="str">
        <f>IF(pajak[[#This Row],[//]]="","",INDEX(Table1[Toko],pajak[//]-offset))</f>
        <v>LILY JULIAWATI (REJO AGUNG) JOMBANG</v>
      </c>
      <c r="H7" s="95">
        <f>IF(pajak[[#This Row],[//]]="","",SUMIF(Table1[h_id],pajak[[#This Row],[//]],Table1[h_hargasebelumdiskon]))</f>
        <v>19051200</v>
      </c>
      <c r="I7" s="95">
        <f>IF(pajak[[#This Row],[//]]="","",SUMIF(Table1[h_id],pajak[[#This Row],[//]],Table1[h_diskon]))</f>
        <v>2381400</v>
      </c>
      <c r="J7" s="95">
        <f>IF(pajak[[#This Row],[//]]="","",SUMIF(Table1[h_id],pajak[[#This Row],[//]],Table1[h_hargasetelahdiskon]))</f>
        <v>16669800</v>
      </c>
      <c r="K7" s="95">
        <f>IF(pajak[//]="","",pajak[[#This Row],[Sub Total]]/1.11*11%)</f>
        <v>1651962.1621621619</v>
      </c>
      <c r="L7" s="95">
        <f>pajak[[#This Row],[Sub Total]]</f>
        <v>16669800</v>
      </c>
      <c r="M7" s="92" t="str">
        <f>IF(pajak[[#This Row],[//]]="","",INDEX(Table1[pembuat nota :],pajak[//]-offset))</f>
        <v>NOVI/ CONDRO</v>
      </c>
      <c r="N7" s="92" t="str">
        <f>IF(pajak[[#This Row],[//]]="","",IF(INDEX(Table1[edited :],pajak[//]-offset)="","",INDEX(Table1[edited :],pajak[//]-offset)))</f>
        <v/>
      </c>
      <c r="O7" s="92">
        <f>IF(pajak[[#This Row],[//]]="","",INDEX(Table1[h_No. Invoice :],pajak[//]-offset))</f>
        <v>22120005</v>
      </c>
      <c r="Q7">
        <f>MATCH(pajak[[#This Row],[h_No. Invoice :]],[2]Invoice!$E:$E,0)</f>
        <v>458</v>
      </c>
      <c r="R7" t="e">
        <f>MATCH(pajak[[#This Row],[No. Invoice :]],'[3]REKAP PENJUALAN'!$B:$B,0)</f>
        <v>#N/A</v>
      </c>
      <c r="S7" s="92">
        <f>MATCH(pajak[[#This Row],[No. Invoice :]],'[4]REKAP PENJUALAN'!$B:$B,0)</f>
        <v>2175</v>
      </c>
    </row>
    <row r="8" spans="1:22" x14ac:dyDescent="0.25">
      <c r="A8" s="94">
        <v>19</v>
      </c>
      <c r="C8">
        <f t="shared" si="0"/>
        <v>19</v>
      </c>
      <c r="D8" t="str">
        <f>IF(pajak[[#This Row],[//]]="","",INDEX(Table1[No. Invoice :],pajak[//]-offset))</f>
        <v>AM 22120006</v>
      </c>
      <c r="E8" s="96">
        <f>IF(pajak[[#This Row],[//]]="","",INDEX(Table1[Tgl Invoice :],pajak[//]-offset))</f>
        <v>44902</v>
      </c>
      <c r="F8" t="str">
        <f>IF(pajak[[#This Row],[//]]="","",INDEX(Table1[Kode Sales :],pajak[//]-offset))</f>
        <v>KO 2738</v>
      </c>
      <c r="G8" t="str">
        <f>IF(pajak[[#This Row],[//]]="","",INDEX(Table1[Toko],pajak[//]-offset))</f>
        <v>CV PELITA JAYA (ANUGERAH SEJAHTERA) PURWOKERTO</v>
      </c>
      <c r="H8" s="95">
        <f>IF(pajak[[#This Row],[//]]="","",SUMIF(Table1[h_id],pajak[[#This Row],[//]],Table1[h_hargasebelumdiskon]))</f>
        <v>2830000</v>
      </c>
      <c r="I8" s="95">
        <f>IF(pajak[[#This Row],[//]]="","",SUMIF(Table1[h_id],pajak[[#This Row],[//]],Table1[h_diskon]))</f>
        <v>382050</v>
      </c>
      <c r="J8" s="95">
        <f>IF(pajak[[#This Row],[//]]="","",SUMIF(Table1[h_id],pajak[[#This Row],[//]],Table1[h_hargasetelahdiskon]))</f>
        <v>2447950</v>
      </c>
      <c r="K8" s="95">
        <f>IF(pajak[//]="","",pajak[[#This Row],[Sub Total]]/1.11*11%)</f>
        <v>242589.63963963962</v>
      </c>
      <c r="L8" s="95">
        <f>pajak[[#This Row],[Sub Total]]</f>
        <v>2447950</v>
      </c>
      <c r="M8" s="92" t="str">
        <f>IF(pajak[[#This Row],[//]]="","",INDEX(Table1[pembuat nota :],pajak[//]-offset))</f>
        <v>-</v>
      </c>
      <c r="N8" s="92" t="str">
        <f>IF(pajak[[#This Row],[//]]="","",IF(INDEX(Table1[edited :],pajak[//]-offset)="","",INDEX(Table1[edited :],pajak[//]-offset)))</f>
        <v/>
      </c>
      <c r="O8" s="92">
        <f>IF(pajak[[#This Row],[//]]="","",INDEX(Table1[h_No. Invoice :],pajak[//]-offset))</f>
        <v>22120006</v>
      </c>
      <c r="Q8">
        <f>MATCH(pajak[[#This Row],[h_No. Invoice :]],[2]Invoice!$E:$E,0)</f>
        <v>572</v>
      </c>
      <c r="R8" t="e">
        <f>MATCH(pajak[[#This Row],[No. Invoice :]],'[3]REKAP PENJUALAN'!$B:$B,0)</f>
        <v>#N/A</v>
      </c>
      <c r="S8" s="92">
        <f>MATCH(pajak[[#This Row],[No. Invoice :]],'[4]REKAP PENJUALAN'!$B:$B,0)</f>
        <v>2176</v>
      </c>
    </row>
    <row r="9" spans="1:22" x14ac:dyDescent="0.25">
      <c r="A9" s="94">
        <v>21</v>
      </c>
      <c r="C9">
        <f t="shared" si="0"/>
        <v>21</v>
      </c>
      <c r="D9" t="str">
        <f>IF(pajak[[#This Row],[//]]="","",INDEX(Table1[No. Invoice :],pajak[//]-offset))</f>
        <v>AM 22120007</v>
      </c>
      <c r="E9" s="96">
        <f>IF(pajak[[#This Row],[//]]="","",INDEX(Table1[Tgl Invoice :],pajak[//]-offset))</f>
        <v>44902</v>
      </c>
      <c r="F9" t="str">
        <f>IF(pajak[[#This Row],[//]]="","",INDEX(Table1[Kode Sales :],pajak[//]-offset))</f>
        <v>G 2801</v>
      </c>
      <c r="G9" t="str">
        <f>IF(pajak[[#This Row],[//]]="","",INDEX(Table1[Toko],pajak[//]-offset))</f>
        <v>CV UTAMA PUTRA TULUNG AGUNG</v>
      </c>
      <c r="H9" s="95">
        <f>IF(pajak[[#This Row],[//]]="","",SUMIF(Table1[h_id],pajak[[#This Row],[//]],Table1[h_hargasebelumdiskon]))</f>
        <v>3909600</v>
      </c>
      <c r="I9" s="95">
        <f>IF(pajak[[#This Row],[//]]="","",SUMIF(Table1[h_id],pajak[[#This Row],[//]],Table1[h_diskon]))</f>
        <v>488700</v>
      </c>
      <c r="J9" s="95">
        <f>IF(pajak[[#This Row],[//]]="","",SUMIF(Table1[h_id],pajak[[#This Row],[//]],Table1[h_hargasetelahdiskon]))</f>
        <v>3420900</v>
      </c>
      <c r="K9" s="95">
        <f>IF(pajak[//]="","",pajak[[#This Row],[Sub Total]]/1.11*11%)</f>
        <v>339008.10810810811</v>
      </c>
      <c r="L9" s="95">
        <f>pajak[[#This Row],[Sub Total]]</f>
        <v>3420900</v>
      </c>
      <c r="M9" s="92" t="str">
        <f>IF(pajak[[#This Row],[//]]="","",INDEX(Table1[pembuat nota :],pajak[//]-offset))</f>
        <v>NOVI/ CONDRO</v>
      </c>
      <c r="N9" s="92" t="str">
        <f>IF(pajak[[#This Row],[//]]="","",IF(INDEX(Table1[edited :],pajak[//]-offset)="","",INDEX(Table1[edited :],pajak[//]-offset)))</f>
        <v/>
      </c>
      <c r="O9" s="92">
        <f>IF(pajak[[#This Row],[//]]="","",INDEX(Table1[h_No. Invoice :],pajak[//]-offset))</f>
        <v>22120007</v>
      </c>
      <c r="Q9">
        <f>MATCH(pajak[[#This Row],[h_No. Invoice :]],[2]Invoice!$E:$E,0)</f>
        <v>686</v>
      </c>
      <c r="R9" t="e">
        <f>MATCH(pajak[[#This Row],[No. Invoice :]],'[3]REKAP PENJUALAN'!$B:$B,0)</f>
        <v>#N/A</v>
      </c>
      <c r="S9" s="92">
        <f>MATCH(pajak[[#This Row],[No. Invoice :]],'[4]REKAP PENJUALAN'!$B:$B,0)</f>
        <v>2177</v>
      </c>
    </row>
    <row r="10" spans="1:22" x14ac:dyDescent="0.25">
      <c r="A10" s="94">
        <v>23</v>
      </c>
      <c r="C10">
        <f t="shared" si="0"/>
        <v>23</v>
      </c>
      <c r="D10" t="str">
        <f>IF(pajak[[#This Row],[//]]="","",INDEX(Table1[No. Invoice :],pajak[//]-offset))</f>
        <v>AM 22120008</v>
      </c>
      <c r="E10" s="96">
        <f>IF(pajak[[#This Row],[//]]="","",INDEX(Table1[Tgl Invoice :],pajak[//]-offset))</f>
        <v>44902</v>
      </c>
      <c r="F10" t="str">
        <f>IF(pajak[[#This Row],[//]]="","",INDEX(Table1[Kode Sales :],pajak[//]-offset))</f>
        <v>KO 2740</v>
      </c>
      <c r="G10" t="str">
        <f>IF(pajak[[#This Row],[//]]="","",INDEX(Table1[Toko],pajak[//]-offset))</f>
        <v>CV TRINITY CENTRAAL PURWOKERTO</v>
      </c>
      <c r="H10" s="95">
        <f>IF(pajak[[#This Row],[//]]="","",SUMIF(Table1[h_id],pajak[[#This Row],[//]],Table1[h_hargasebelumdiskon]))</f>
        <v>21900000</v>
      </c>
      <c r="I10" s="95">
        <f>IF(pajak[[#This Row],[//]]="","",SUMIF(Table1[h_id],pajak[[#This Row],[//]],Table1[h_diskon]))</f>
        <v>2847000</v>
      </c>
      <c r="J10" s="95">
        <f>IF(pajak[[#This Row],[//]]="","",SUMIF(Table1[h_id],pajak[[#This Row],[//]],Table1[h_hargasetelahdiskon]))</f>
        <v>19053000</v>
      </c>
      <c r="K10" s="95">
        <f>IF(pajak[//]="","",pajak[[#This Row],[Sub Total]]/1.11*11%)</f>
        <v>1888135.1351351349</v>
      </c>
      <c r="L10" s="95">
        <f>pajak[[#This Row],[Sub Total]]</f>
        <v>19053000</v>
      </c>
      <c r="M10" s="92" t="str">
        <f>IF(pajak[[#This Row],[//]]="","",INDEX(Table1[pembuat nota :],pajak[//]-offset))</f>
        <v>NOVI/ CONDRO</v>
      </c>
      <c r="N10" s="92" t="str">
        <f>IF(pajak[[#This Row],[//]]="","",IF(INDEX(Table1[edited :],pajak[//]-offset)="","",INDEX(Table1[edited :],pajak[//]-offset)))</f>
        <v/>
      </c>
      <c r="O10" s="92">
        <f>IF(pajak[[#This Row],[//]]="","",INDEX(Table1[h_No. Invoice :],pajak[//]-offset))</f>
        <v>22120008</v>
      </c>
      <c r="Q10">
        <f>MATCH(pajak[[#This Row],[h_No. Invoice :]],[2]Invoice!$E:$E,0)</f>
        <v>800</v>
      </c>
      <c r="R10" t="e">
        <f>MATCH(pajak[[#This Row],[No. Invoice :]],'[3]REKAP PENJUALAN'!$B:$B,0)</f>
        <v>#N/A</v>
      </c>
      <c r="S10" s="92">
        <f>MATCH(pajak[[#This Row],[No. Invoice :]],'[4]REKAP PENJUALAN'!$B:$B,0)</f>
        <v>2178</v>
      </c>
    </row>
    <row r="11" spans="1:22" x14ac:dyDescent="0.25">
      <c r="A11" s="94">
        <v>32</v>
      </c>
      <c r="C11">
        <f t="shared" si="0"/>
        <v>32</v>
      </c>
      <c r="D11" t="str">
        <f>IF(pajak[[#This Row],[//]]="","",INDEX(Table1[No. Invoice :],pajak[//]-offset))</f>
        <v>AM 22120009</v>
      </c>
      <c r="E11" s="96">
        <f>IF(pajak[[#This Row],[//]]="","",INDEX(Table1[Tgl Invoice :],pajak[//]-offset))</f>
        <v>44903</v>
      </c>
      <c r="F11" t="str">
        <f>IF(pajak[[#This Row],[//]]="","",INDEX(Table1[Kode Sales :],pajak[//]-offset))</f>
        <v>KO 731</v>
      </c>
      <c r="G11" t="str">
        <f>IF(pajak[[#This Row],[//]]="","",INDEX(Table1[Toko],pajak[//]-offset))</f>
        <v>CV RAINBOW NUSANTARA SIDOARJO</v>
      </c>
      <c r="H11" s="95">
        <f>IF(pajak[[#This Row],[//]]="","",SUMIF(Table1[h_id],pajak[[#This Row],[//]],Table1[h_hargasebelumdiskon]))</f>
        <v>2997000</v>
      </c>
      <c r="I11" s="95">
        <f>IF(pajak[[#This Row],[//]]="","",SUMIF(Table1[h_id],pajak[[#This Row],[//]],Table1[h_diskon]))</f>
        <v>434565</v>
      </c>
      <c r="J11" s="95">
        <f>IF(pajak[[#This Row],[//]]="","",SUMIF(Table1[h_id],pajak[[#This Row],[//]],Table1[h_hargasetelahdiskon]))</f>
        <v>2562435</v>
      </c>
      <c r="K11" s="95">
        <f>IF(pajak[//]="","",pajak[[#This Row],[Sub Total]]/1.11*11%)</f>
        <v>253935</v>
      </c>
      <c r="L11" s="95">
        <f>pajak[[#This Row],[Sub Total]]</f>
        <v>2562435</v>
      </c>
      <c r="M11" s="92" t="str">
        <f>IF(pajak[[#This Row],[//]]="","",INDEX(Table1[pembuat nota :],pajak[//]-offset))</f>
        <v>RISMA/ YO</v>
      </c>
      <c r="N11" s="92" t="str">
        <f>IF(pajak[[#This Row],[//]]="","",IF(INDEX(Table1[edited :],pajak[//]-offset)="","",INDEX(Table1[edited :],pajak[//]-offset)))</f>
        <v/>
      </c>
      <c r="O11" s="92">
        <f>IF(pajak[[#This Row],[//]]="","",INDEX(Table1[h_No. Invoice :],pajak[//]-offset))</f>
        <v>22120009</v>
      </c>
      <c r="Q11">
        <f>MATCH(pajak[[#This Row],[h_No. Invoice :]],[2]Invoice!$E:$E,0)</f>
        <v>914</v>
      </c>
      <c r="R11" t="e">
        <f>MATCH(pajak[[#This Row],[No. Invoice :]],'[3]REKAP PENJUALAN'!$B:$B,0)</f>
        <v>#N/A</v>
      </c>
      <c r="S11" s="92">
        <f>MATCH(pajak[[#This Row],[No. Invoice :]],'[4]REKAP PENJUALAN'!$B:$B,0)</f>
        <v>2179</v>
      </c>
    </row>
    <row r="12" spans="1:22" x14ac:dyDescent="0.25">
      <c r="A12" s="94">
        <v>40</v>
      </c>
      <c r="C12" s="92">
        <f t="shared" si="0"/>
        <v>40</v>
      </c>
      <c r="D12" s="92" t="str">
        <f>IF(pajak[[#This Row],[//]]="","",INDEX(Table1[No. Invoice :],pajak[//]-offset))</f>
        <v>AM 22120010</v>
      </c>
      <c r="E12" s="96">
        <f>IF(pajak[[#This Row],[//]]="","",INDEX(Table1[Tgl Invoice :],pajak[//]-offset))</f>
        <v>44907</v>
      </c>
      <c r="F12" s="92" t="str">
        <f>IF(pajak[[#This Row],[//]]="","",INDEX(Table1[Kode Sales :],pajak[//]-offset))</f>
        <v>KO 2825</v>
      </c>
      <c r="G12" s="92" t="str">
        <f>IF(pajak[[#This Row],[//]]="","",INDEX(Table1[Toko],pajak[//]-offset))</f>
        <v>CV TRINITY CENTRAAL PURWOKERTO</v>
      </c>
      <c r="H12" s="95">
        <f>IF(pajak[[#This Row],[//]]="","",SUMIF(Table1[h_id],pajak[[#This Row],[//]],Table1[h_hargasebelumdiskon]))</f>
        <v>3348000</v>
      </c>
      <c r="I12" s="95">
        <f>IF(pajak[[#This Row],[//]]="","",SUMIF(Table1[h_id],pajak[[#This Row],[//]],Table1[h_diskon]))</f>
        <v>435240</v>
      </c>
      <c r="J12" s="95">
        <f>IF(pajak[[#This Row],[//]]="","",SUMIF(Table1[h_id],pajak[[#This Row],[//]],Table1[h_hargasetelahdiskon]))</f>
        <v>2912760</v>
      </c>
      <c r="K12" s="95">
        <f>IF(pajak[//]="","",pajak[[#This Row],[Sub Total]]/1.11*11%)</f>
        <v>288651.89189189189</v>
      </c>
      <c r="L12" s="95">
        <f>pajak[[#This Row],[Sub Total]]</f>
        <v>2912760</v>
      </c>
      <c r="M12" s="92" t="str">
        <f>IF(pajak[[#This Row],[//]]="","",INDEX(Table1[pembuat nota :],pajak[//]-offset))</f>
        <v>NOVI/ CONDRO</v>
      </c>
      <c r="N12" s="92" t="str">
        <f>IF(pajak[[#This Row],[//]]="","",IF(INDEX(Table1[edited :],pajak[//]-offset)="","",INDEX(Table1[edited :],pajak[//]-offset)))</f>
        <v/>
      </c>
      <c r="O12" s="92">
        <f>IF(pajak[[#This Row],[//]]="","",INDEX(Table1[h_No. Invoice :],pajak[//]-offset))</f>
        <v>22120010</v>
      </c>
      <c r="Q12">
        <f>MATCH(pajak[[#This Row],[h_No. Invoice :]],[2]Invoice!$E:$E,0)</f>
        <v>1028</v>
      </c>
      <c r="R12" t="e">
        <f>MATCH(pajak[[#This Row],[No. Invoice :]],'[3]REKAP PENJUALAN'!$B:$B,0)</f>
        <v>#N/A</v>
      </c>
      <c r="S12" s="92">
        <f>MATCH(pajak[[#This Row],[No. Invoice :]],'[4]REKAP PENJUALAN'!$B:$B,0)</f>
        <v>2180</v>
      </c>
    </row>
    <row r="13" spans="1:22" x14ac:dyDescent="0.25">
      <c r="A13" s="94">
        <v>44</v>
      </c>
      <c r="C13" s="92">
        <f t="shared" si="0"/>
        <v>44</v>
      </c>
      <c r="D13" s="92" t="str">
        <f>IF(pajak[[#This Row],[//]]="","",INDEX(Table1[No. Invoice :],pajak[//]-offset))</f>
        <v>AM 22120011</v>
      </c>
      <c r="E13" s="96">
        <f>IF(pajak[[#This Row],[//]]="","",INDEX(Table1[Tgl Invoice :],pajak[//]-offset))</f>
        <v>44914</v>
      </c>
      <c r="F13" s="92" t="str">
        <f>IF(pajak[[#This Row],[//]]="","",INDEX(Table1[Kode Sales :],pajak[//]-offset))</f>
        <v>KO 2847</v>
      </c>
      <c r="G13" s="92" t="str">
        <f>IF(pajak[[#This Row],[//]]="","",INDEX(Table1[Toko],pajak[//]-offset))</f>
        <v>HARNOYO (BENDAN) PEKALONGAN</v>
      </c>
      <c r="H13" s="95">
        <f>IF(pajak[[#This Row],[//]]="","",SUMIF(Table1[h_id],pajak[[#This Row],[//]],Table1[h_hargasebelumdiskon]))</f>
        <v>2160000</v>
      </c>
      <c r="I13" s="95">
        <f>IF(pajak[[#This Row],[//]]="","",SUMIF(Table1[h_id],pajak[[#This Row],[//]],Table1[h_diskon]))</f>
        <v>302400</v>
      </c>
      <c r="J13" s="95">
        <f>IF(pajak[[#This Row],[//]]="","",SUMIF(Table1[h_id],pajak[[#This Row],[//]],Table1[h_hargasetelahdiskon]))</f>
        <v>1857600</v>
      </c>
      <c r="K13" s="95">
        <f>IF(pajak[//]="","",pajak[[#This Row],[Sub Total]]/1.11*11%)</f>
        <v>184086.48648648648</v>
      </c>
      <c r="L13" s="95">
        <f>pajak[[#This Row],[Sub Total]]</f>
        <v>1857600</v>
      </c>
      <c r="M13" s="92" t="str">
        <f>IF(pajak[[#This Row],[//]]="","",INDEX(Table1[pembuat nota :],pajak[//]-offset))</f>
        <v>NOVI/ CONDRO</v>
      </c>
      <c r="N13" s="92" t="str">
        <f>IF(pajak[[#This Row],[//]]="","",IF(INDEX(Table1[edited :],pajak[//]-offset)="","",INDEX(Table1[edited :],pajak[//]-offset)))</f>
        <v/>
      </c>
      <c r="O13" s="92">
        <f>IF(pajak[[#This Row],[//]]="","",INDEX(Table1[h_No. Invoice :],pajak[//]-offset))</f>
        <v>22120011</v>
      </c>
      <c r="Q13">
        <f>MATCH(pajak[[#This Row],[h_No. Invoice :]],[2]Invoice!$E:$E,0)</f>
        <v>1142</v>
      </c>
      <c r="R13" t="e">
        <f>MATCH(pajak[[#This Row],[No. Invoice :]],'[3]REKAP PENJUALAN'!$B:$B,0)</f>
        <v>#N/A</v>
      </c>
      <c r="S13" s="92">
        <f>MATCH(pajak[[#This Row],[No. Invoice :]],'[4]REKAP PENJUALAN'!$B:$B,0)</f>
        <v>2181</v>
      </c>
    </row>
    <row r="14" spans="1:22" x14ac:dyDescent="0.25">
      <c r="A14" s="94">
        <v>46</v>
      </c>
      <c r="C14" s="92">
        <f t="shared" si="0"/>
        <v>46</v>
      </c>
      <c r="D14" s="92" t="str">
        <f>IF(pajak[[#This Row],[//]]="","",INDEX(Table1[No. Invoice :],pajak[//]-offset))</f>
        <v>AM 22120012</v>
      </c>
      <c r="E14" s="96">
        <f>IF(pajak[[#This Row],[//]]="","",INDEX(Table1[Tgl Invoice :],pajak[//]-offset))</f>
        <v>44916</v>
      </c>
      <c r="F14" s="92" t="str">
        <f>IF(pajak[[#This Row],[//]]="","",INDEX(Table1[Kode Sales :],pajak[//]-offset))</f>
        <v>KO 2925</v>
      </c>
      <c r="G14" s="92" t="str">
        <f>IF(pajak[[#This Row],[//]]="","",INDEX(Table1[Toko],pajak[//]-offset))</f>
        <v>CV TRINITY CENTRAAL PURWOKERTO</v>
      </c>
      <c r="H14" s="95">
        <f>IF(pajak[[#This Row],[//]]="","",SUMIF(Table1[h_id],pajak[[#This Row],[//]],Table1[h_hargasebelumdiskon]))</f>
        <v>11016000</v>
      </c>
      <c r="I14" s="95">
        <f>IF(pajak[[#This Row],[//]]="","",SUMIF(Table1[h_id],pajak[[#This Row],[//]],Table1[h_diskon]))</f>
        <v>1432080</v>
      </c>
      <c r="J14" s="95">
        <f>IF(pajak[[#This Row],[//]]="","",SUMIF(Table1[h_id],pajak[[#This Row],[//]],Table1[h_hargasetelahdiskon]))</f>
        <v>9583920</v>
      </c>
      <c r="K14" s="95">
        <f>IF(pajak[//]="","",pajak[[#This Row],[Sub Total]]/1.11*11%)</f>
        <v>949757.83783783764</v>
      </c>
      <c r="L14" s="95">
        <f>pajak[[#This Row],[Sub Total]]</f>
        <v>9583920</v>
      </c>
      <c r="M14" s="92" t="str">
        <f>IF(pajak[[#This Row],[//]]="","",INDEX(Table1[pembuat nota :],pajak[//]-offset))</f>
        <v>NOVI/ CONDRO</v>
      </c>
      <c r="N14" s="92" t="str">
        <f>IF(pajak[[#This Row],[//]]="","",IF(INDEX(Table1[edited :],pajak[//]-offset)="","",INDEX(Table1[edited :],pajak[//]-offset)))</f>
        <v/>
      </c>
      <c r="O14" s="92">
        <f>IF(pajak[[#This Row],[//]]="","",INDEX(Table1[h_No. Invoice :],pajak[//]-offset))</f>
        <v>22120012</v>
      </c>
      <c r="Q14">
        <f>MATCH(pajak[[#This Row],[h_No. Invoice :]],[2]Invoice!$E:$E,0)</f>
        <v>1256</v>
      </c>
      <c r="R14" t="e">
        <f>MATCH(pajak[[#This Row],[No. Invoice :]],'[3]REKAP PENJUALAN'!$B:$B,0)</f>
        <v>#N/A</v>
      </c>
      <c r="S14" s="92">
        <f>MATCH(pajak[[#This Row],[No. Invoice :]],'[4]REKAP PENJUALAN'!$B:$B,0)</f>
        <v>2182</v>
      </c>
    </row>
    <row r="15" spans="1:22" x14ac:dyDescent="0.25">
      <c r="A15" s="94">
        <v>51</v>
      </c>
      <c r="C15" s="92">
        <f t="shared" si="0"/>
        <v>51</v>
      </c>
      <c r="D15" s="92" t="str">
        <f>IF(pajak[[#This Row],[//]]="","",INDEX(Table1[No. Invoice :],pajak[//]-offset))</f>
        <v>AM 22120013</v>
      </c>
      <c r="E15" s="96">
        <f>IF(pajak[[#This Row],[//]]="","",INDEX(Table1[Tgl Invoice :],pajak[//]-offset))</f>
        <v>44916</v>
      </c>
      <c r="F15" s="92" t="str">
        <f>IF(pajak[[#This Row],[//]]="","",INDEX(Table1[Kode Sales :],pajak[//]-offset))</f>
        <v>KO 2926</v>
      </c>
      <c r="G15" s="92" t="str">
        <f>IF(pajak[[#This Row],[//]]="","",INDEX(Table1[Toko],pajak[//]-offset))</f>
        <v>CV PELITA JAYA (ANUGERAH SEJAHTERA) PURWOKERTO</v>
      </c>
      <c r="H15" s="95">
        <f>IF(pajak[[#This Row],[//]]="","",SUMIF(Table1[h_id],pajak[[#This Row],[//]],Table1[h_hargasebelumdiskon]))</f>
        <v>3052800</v>
      </c>
      <c r="I15" s="95">
        <f>IF(pajak[[#This Row],[//]]="","",SUMIF(Table1[h_id],pajak[[#This Row],[//]],Table1[h_diskon]))</f>
        <v>412128</v>
      </c>
      <c r="J15" s="95">
        <f>IF(pajak[[#This Row],[//]]="","",SUMIF(Table1[h_id],pajak[[#This Row],[//]],Table1[h_hargasetelahdiskon]))</f>
        <v>2640672</v>
      </c>
      <c r="K15" s="95">
        <f>IF(pajak[//]="","",pajak[[#This Row],[Sub Total]]/1.11*11%)</f>
        <v>261688.21621621621</v>
      </c>
      <c r="L15" s="95">
        <f>pajak[[#This Row],[Sub Total]]</f>
        <v>2640672</v>
      </c>
      <c r="M15" s="92" t="str">
        <f>IF(pajak[[#This Row],[//]]="","",INDEX(Table1[pembuat nota :],pajak[//]-offset))</f>
        <v>NOVI/ CONDRO</v>
      </c>
      <c r="N15" s="92" t="str">
        <f>IF(pajak[[#This Row],[//]]="","",IF(INDEX(Table1[edited :],pajak[//]-offset)="","",INDEX(Table1[edited :],pajak[//]-offset)))</f>
        <v/>
      </c>
      <c r="O15" s="92">
        <f>IF(pajak[[#This Row],[//]]="","",INDEX(Table1[h_No. Invoice :],pajak[//]-offset))</f>
        <v>22120013</v>
      </c>
      <c r="Q15">
        <f>MATCH(pajak[[#This Row],[h_No. Invoice :]],[2]Invoice!$E:$E,0)</f>
        <v>1370</v>
      </c>
      <c r="R15" t="e">
        <f>MATCH(pajak[[#This Row],[No. Invoice :]],'[3]REKAP PENJUALAN'!$B:$B,0)</f>
        <v>#N/A</v>
      </c>
      <c r="S15" s="92">
        <f>MATCH(pajak[[#This Row],[No. Invoice :]],'[4]REKAP PENJUALAN'!$B:$B,0)</f>
        <v>2183</v>
      </c>
    </row>
    <row r="16" spans="1:22" x14ac:dyDescent="0.25">
      <c r="A16" s="94">
        <v>53</v>
      </c>
      <c r="C16" s="92">
        <f t="shared" si="0"/>
        <v>53</v>
      </c>
      <c r="D16" s="92" t="str">
        <f>IF(pajak[[#This Row],[//]]="","",INDEX(Table1[No. Invoice :],pajak[//]-offset))</f>
        <v>AM 22120014</v>
      </c>
      <c r="E16" s="96">
        <f>IF(pajak[[#This Row],[//]]="","",INDEX(Table1[Tgl Invoice :],pajak[//]-offset))</f>
        <v>44916</v>
      </c>
      <c r="F16" s="92" t="str">
        <f>IF(pajak[[#This Row],[//]]="","",INDEX(Table1[Kode Sales :],pajak[//]-offset))</f>
        <v>KO 2924</v>
      </c>
      <c r="G16" s="92" t="str">
        <f>IF(pajak[[#This Row],[//]]="","",INDEX(Table1[Toko],pajak[//]-offset))</f>
        <v>CV SINAR CAHAYA NIRMALA BREBES</v>
      </c>
      <c r="H16" s="95">
        <f>IF(pajak[[#This Row],[//]]="","",SUMIF(Table1[h_id],pajak[[#This Row],[//]],Table1[h_hargasebelumdiskon]))</f>
        <v>567900</v>
      </c>
      <c r="I16" s="95">
        <f>IF(pajak[[#This Row],[//]]="","",SUMIF(Table1[h_id],pajak[[#This Row],[//]],Table1[h_diskon]))</f>
        <v>56790</v>
      </c>
      <c r="J16" s="95">
        <f>IF(pajak[[#This Row],[//]]="","",SUMIF(Table1[h_id],pajak[[#This Row],[//]],Table1[h_hargasetelahdiskon]))</f>
        <v>511110</v>
      </c>
      <c r="K16" s="95">
        <f>IF(pajak[//]="","",pajak[[#This Row],[Sub Total]]/1.11*11%)</f>
        <v>50650.540540540533</v>
      </c>
      <c r="L16" s="95">
        <f>pajak[[#This Row],[Sub Total]]</f>
        <v>511110</v>
      </c>
      <c r="M16" s="92" t="str">
        <f>IF(pajak[[#This Row],[//]]="","",INDEX(Table1[pembuat nota :],pajak[//]-offset))</f>
        <v>NOVI/ CONDRO</v>
      </c>
      <c r="N16" s="92" t="str">
        <f>IF(pajak[[#This Row],[//]]="","",IF(INDEX(Table1[edited :],pajak[//]-offset)="","",INDEX(Table1[edited :],pajak[//]-offset)))</f>
        <v/>
      </c>
      <c r="O16" s="92">
        <f>IF(pajak[[#This Row],[//]]="","",INDEX(Table1[h_No. Invoice :],pajak[//]-offset))</f>
        <v>22120014</v>
      </c>
      <c r="Q16">
        <f>MATCH(pajak[[#This Row],[h_No. Invoice :]],[2]Invoice!$E:$E,0)</f>
        <v>1484</v>
      </c>
      <c r="R16" t="e">
        <f>MATCH(pajak[[#This Row],[No. Invoice :]],'[3]REKAP PENJUALAN'!$B:$B,0)</f>
        <v>#N/A</v>
      </c>
      <c r="S16" s="92">
        <f>MATCH(pajak[[#This Row],[No. Invoice :]],'[4]REKAP PENJUALAN'!$B:$B,0)</f>
        <v>2184</v>
      </c>
    </row>
    <row r="17" spans="1:19" x14ac:dyDescent="0.25">
      <c r="A17" s="94">
        <v>60</v>
      </c>
      <c r="C17" s="92">
        <f t="shared" si="0"/>
        <v>60</v>
      </c>
      <c r="D17" s="92" t="str">
        <f>IF(pajak[[#This Row],[//]]="","",INDEX(Table1[No. Invoice :],pajak[//]-offset))</f>
        <v>AM 22120015</v>
      </c>
      <c r="E17" s="96">
        <f>IF(pajak[[#This Row],[//]]="","",INDEX(Table1[Tgl Invoice :],pajak[//]-offset))</f>
        <v>44916</v>
      </c>
      <c r="F17" s="92" t="str">
        <f>IF(pajak[[#This Row],[//]]="","",INDEX(Table1[Kode Sales :],pajak[//]-offset))</f>
        <v>KO 2859</v>
      </c>
      <c r="G17" s="92" t="str">
        <f>IF(pajak[[#This Row],[//]]="","",INDEX(Table1[Toko],pajak[//]-offset))</f>
        <v>CV SUPER FANCY NUSANTARA KARANGJATI</v>
      </c>
      <c r="H17" s="95">
        <f>IF(pajak[[#This Row],[//]]="","",SUMIF(Table1[h_id],pajak[[#This Row],[//]],Table1[h_hargasebelumdiskon]))</f>
        <v>2379600</v>
      </c>
      <c r="I17" s="95">
        <f>IF(pajak[[#This Row],[//]]="","",SUMIF(Table1[h_id],pajak[[#This Row],[//]],Table1[h_diskon]))</f>
        <v>345042</v>
      </c>
      <c r="J17" s="95">
        <f>IF(pajak[[#This Row],[//]]="","",SUMIF(Table1[h_id],pajak[[#This Row],[//]],Table1[h_hargasetelahdiskon]))</f>
        <v>2034558</v>
      </c>
      <c r="K17" s="95">
        <f>IF(pajak[//]="","",pajak[[#This Row],[Sub Total]]/1.11*11%)</f>
        <v>201622.86486486485</v>
      </c>
      <c r="L17" s="95">
        <f>pajak[[#This Row],[Sub Total]]</f>
        <v>2034558</v>
      </c>
      <c r="M17" s="92" t="str">
        <f>IF(pajak[[#This Row],[//]]="","",INDEX(Table1[pembuat nota :],pajak[//]-offset))</f>
        <v>NOVI/ CONDRO</v>
      </c>
      <c r="N17" s="92" t="str">
        <f>IF(pajak[[#This Row],[//]]="","",IF(INDEX(Table1[edited :],pajak[//]-offset)="","",INDEX(Table1[edited :],pajak[//]-offset)))</f>
        <v/>
      </c>
      <c r="O17" s="92">
        <f>IF(pajak[[#This Row],[//]]="","",INDEX(Table1[h_No. Invoice :],pajak[//]-offset))</f>
        <v>22120015</v>
      </c>
      <c r="Q17">
        <f>MATCH(pajak[[#This Row],[h_No. Invoice :]],[2]Invoice!$E:$E,0)</f>
        <v>1598</v>
      </c>
      <c r="R17" t="e">
        <f>MATCH(pajak[[#This Row],[No. Invoice :]],'[3]REKAP PENJUALAN'!$B:$B,0)</f>
        <v>#N/A</v>
      </c>
      <c r="S17" s="92">
        <f>MATCH(pajak[[#This Row],[No. Invoice :]],'[4]REKAP PENJUALAN'!$B:$B,0)</f>
        <v>2185</v>
      </c>
    </row>
    <row r="18" spans="1:19" x14ac:dyDescent="0.25">
      <c r="A18" s="94">
        <v>65</v>
      </c>
      <c r="C18" s="92">
        <f t="shared" si="0"/>
        <v>65</v>
      </c>
      <c r="D18" s="92" t="str">
        <f>IF(pajak[[#This Row],[//]]="","",INDEX(Table1[No. Invoice :],pajak[//]-offset))</f>
        <v>AM 22120016</v>
      </c>
      <c r="E18" s="96">
        <f>IF(pajak[[#This Row],[//]]="","",INDEX(Table1[Tgl Invoice :],pajak[//]-offset))</f>
        <v>44917</v>
      </c>
      <c r="F18" s="92" t="str">
        <f>IF(pajak[[#This Row],[//]]="","",INDEX(Table1[Kode Sales :],pajak[//]-offset))</f>
        <v>KO 2981</v>
      </c>
      <c r="G18" s="92" t="str">
        <f>IF(pajak[[#This Row],[//]]="","",INDEX(Table1[Toko],pajak[//]-offset))</f>
        <v>CV PELITA JAYA (ANUGERAH SEJAHTERA) PURWOKERTO</v>
      </c>
      <c r="H18" s="95">
        <f>IF(pajak[[#This Row],[//]]="","",SUMIF(Table1[h_id],pajak[[#This Row],[//]],Table1[h_hargasebelumdiskon]))</f>
        <v>3801600</v>
      </c>
      <c r="I18" s="95">
        <f>IF(pajak[[#This Row],[//]]="","",SUMIF(Table1[h_id],pajak[[#This Row],[//]],Table1[h_diskon]))</f>
        <v>513216.00000000006</v>
      </c>
      <c r="J18" s="95">
        <f>IF(pajak[[#This Row],[//]]="","",SUMIF(Table1[h_id],pajak[[#This Row],[//]],Table1[h_hargasetelahdiskon]))</f>
        <v>3288384</v>
      </c>
      <c r="K18" s="95">
        <f>IF(pajak[//]="","",pajak[[#This Row],[Sub Total]]/1.11*11%)</f>
        <v>325875.89189189189</v>
      </c>
      <c r="L18" s="95">
        <f>pajak[[#This Row],[Sub Total]]</f>
        <v>3288384</v>
      </c>
      <c r="M18" s="92" t="str">
        <f>IF(pajak[[#This Row],[//]]="","",INDEX(Table1[pembuat nota :],pajak[//]-offset))</f>
        <v>NOVI/ CONDRO</v>
      </c>
      <c r="N18" s="92" t="str">
        <f>IF(pajak[[#This Row],[//]]="","",IF(INDEX(Table1[edited :],pajak[//]-offset)="","",INDEX(Table1[edited :],pajak[//]-offset)))</f>
        <v/>
      </c>
      <c r="O18" s="92">
        <f>IF(pajak[[#This Row],[//]]="","",INDEX(Table1[h_No. Invoice :],pajak[//]-offset))</f>
        <v>22120016</v>
      </c>
      <c r="Q18">
        <f>MATCH(pajak[[#This Row],[h_No. Invoice :]],[2]Invoice!$E:$E,0)</f>
        <v>1712</v>
      </c>
      <c r="R18" t="e">
        <f>MATCH(pajak[[#This Row],[No. Invoice :]],'[3]REKAP PENJUALAN'!$B:$B,0)</f>
        <v>#N/A</v>
      </c>
      <c r="S18" s="92">
        <f>MATCH(pajak[[#This Row],[No. Invoice :]],'[4]REKAP PENJUALAN'!$B:$B,0)</f>
        <v>2186</v>
      </c>
    </row>
    <row r="19" spans="1:19" x14ac:dyDescent="0.25">
      <c r="A19" s="94">
        <v>67</v>
      </c>
      <c r="C19" s="92">
        <f t="shared" si="0"/>
        <v>67</v>
      </c>
      <c r="D19" s="92" t="str">
        <f>IF(pajak[[#This Row],[//]]="","",INDEX(Table1[No. Invoice :],pajak[//]-offset))</f>
        <v>AM 22120017</v>
      </c>
      <c r="E19" s="96">
        <f>IF(pajak[[#This Row],[//]]="","",INDEX(Table1[Tgl Invoice :],pajak[//]-offset))</f>
        <v>44918</v>
      </c>
      <c r="F19" s="92" t="str">
        <f>IF(pajak[[#This Row],[//]]="","",INDEX(Table1[Kode Sales :],pajak[//]-offset))</f>
        <v>KO 2985</v>
      </c>
      <c r="G19" s="92" t="str">
        <f>IF(pajak[[#This Row],[//]]="","",INDEX(Table1[Toko],pajak[//]-offset))</f>
        <v>HARNOYO (BENDAN) PEKALONGAN</v>
      </c>
      <c r="H19" s="95">
        <f>IF(pajak[[#This Row],[//]]="","",SUMIF(Table1[h_id],pajak[[#This Row],[//]],Table1[h_hargasebelumdiskon]))</f>
        <v>3420000</v>
      </c>
      <c r="I19" s="95">
        <f>IF(pajak[[#This Row],[//]]="","",SUMIF(Table1[h_id],pajak[[#This Row],[//]],Table1[h_diskon]))</f>
        <v>478800.00000000006</v>
      </c>
      <c r="J19" s="95">
        <f>IF(pajak[[#This Row],[//]]="","",SUMIF(Table1[h_id],pajak[[#This Row],[//]],Table1[h_hargasetelahdiskon]))</f>
        <v>2941200</v>
      </c>
      <c r="K19" s="95">
        <f>IF(pajak[//]="","",pajak[[#This Row],[Sub Total]]/1.11*11%)</f>
        <v>291470.2702702703</v>
      </c>
      <c r="L19" s="95">
        <f>pajak[[#This Row],[Sub Total]]</f>
        <v>2941200</v>
      </c>
      <c r="M19" s="92" t="str">
        <f>IF(pajak[[#This Row],[//]]="","",INDEX(Table1[pembuat nota :],pajak[//]-offset))</f>
        <v>NOVI/ YO</v>
      </c>
      <c r="N19" s="92" t="str">
        <f>IF(pajak[[#This Row],[//]]="","",IF(INDEX(Table1[edited :],pajak[//]-offset)="","",INDEX(Table1[edited :],pajak[//]-offset)))</f>
        <v/>
      </c>
      <c r="O19" s="92">
        <f>IF(pajak[[#This Row],[//]]="","",INDEX(Table1[h_No. Invoice :],pajak[//]-offset))</f>
        <v>22120017</v>
      </c>
      <c r="Q19">
        <f>MATCH(pajak[[#This Row],[h_No. Invoice :]],[2]Invoice!$E:$E,0)</f>
        <v>1826</v>
      </c>
      <c r="R19" t="e">
        <f>MATCH(pajak[[#This Row],[No. Invoice :]],'[3]REKAP PENJUALAN'!$B:$B,0)</f>
        <v>#N/A</v>
      </c>
      <c r="S19" s="92">
        <f>MATCH(pajak[[#This Row],[No. Invoice :]],'[4]REKAP PENJUALAN'!$B:$B,0)</f>
        <v>2187</v>
      </c>
    </row>
    <row r="20" spans="1:19" x14ac:dyDescent="0.25">
      <c r="A20" s="94">
        <v>70</v>
      </c>
      <c r="C20" s="92">
        <f t="shared" si="0"/>
        <v>70</v>
      </c>
      <c r="D20" s="92" t="str">
        <f>IF(pajak[[#This Row],[//]]="","",INDEX(Table1[No. Invoice :],pajak[//]-offset))</f>
        <v>AM 22120018</v>
      </c>
      <c r="E20" s="96">
        <f>IF(pajak[[#This Row],[//]]="","",INDEX(Table1[Tgl Invoice :],pajak[//]-offset))</f>
        <v>44918</v>
      </c>
      <c r="F20" s="92" t="str">
        <f>IF(pajak[[#This Row],[//]]="","",INDEX(Table1[Kode Sales :],pajak[//]-offset))</f>
        <v>KO 2988</v>
      </c>
      <c r="G20" s="92" t="str">
        <f>IF(pajak[[#This Row],[//]]="","",INDEX(Table1[Toko],pajak[//]-offset))</f>
        <v>CV PELITA JAYA (ANUGERAH SEJAHTERA) PURWOKERTO</v>
      </c>
      <c r="H20" s="95">
        <f>IF(pajak[[#This Row],[//]]="","",SUMIF(Table1[h_id],pajak[[#This Row],[//]],Table1[h_hargasebelumdiskon]))</f>
        <v>6350400</v>
      </c>
      <c r="I20" s="95">
        <f>IF(pajak[[#This Row],[//]]="","",SUMIF(Table1[h_id],pajak[[#This Row],[//]],Table1[h_diskon]))</f>
        <v>857304</v>
      </c>
      <c r="J20" s="95">
        <f>IF(pajak[[#This Row],[//]]="","",SUMIF(Table1[h_id],pajak[[#This Row],[//]],Table1[h_hargasetelahdiskon]))</f>
        <v>5493096</v>
      </c>
      <c r="K20" s="95">
        <f>IF(pajak[//]="","",pajak[[#This Row],[Sub Total]]/1.11*11%)</f>
        <v>544360.86486486485</v>
      </c>
      <c r="L20" s="95">
        <f>pajak[[#This Row],[Sub Total]]</f>
        <v>5493096</v>
      </c>
      <c r="M20" s="92" t="str">
        <f>IF(pajak[[#This Row],[//]]="","",INDEX(Table1[pembuat nota :],pajak[//]-offset))</f>
        <v>-</v>
      </c>
      <c r="N20" s="92" t="str">
        <f>IF(pajak[[#This Row],[//]]="","",IF(INDEX(Table1[edited :],pajak[//]-offset)="","",INDEX(Table1[edited :],pajak[//]-offset)))</f>
        <v/>
      </c>
      <c r="O20" s="92">
        <f>IF(pajak[[#This Row],[//]]="","",INDEX(Table1[h_No. Invoice :],pajak[//]-offset))</f>
        <v>22120018</v>
      </c>
      <c r="Q20">
        <f>MATCH(pajak[[#This Row],[h_No. Invoice :]],[2]Invoice!$E:$E,0)</f>
        <v>1940</v>
      </c>
      <c r="R20" t="e">
        <f>MATCH(pajak[[#This Row],[No. Invoice :]],'[3]REKAP PENJUALAN'!$B:$B,0)</f>
        <v>#N/A</v>
      </c>
      <c r="S20" s="92">
        <f>MATCH(pajak[[#This Row],[No. Invoice :]],'[4]REKAP PENJUALAN'!$B:$B,0)</f>
        <v>2188</v>
      </c>
    </row>
    <row r="21" spans="1:19" x14ac:dyDescent="0.25">
      <c r="A21" s="94">
        <v>72</v>
      </c>
      <c r="C21" s="92">
        <f t="shared" si="0"/>
        <v>72</v>
      </c>
      <c r="D21" s="92" t="str">
        <f>IF(pajak[[#This Row],[//]]="","",INDEX(Table1[No. Invoice :],pajak[//]-offset))</f>
        <v>AM 22120019</v>
      </c>
      <c r="E21" s="96">
        <f>IF(pajak[[#This Row],[//]]="","",INDEX(Table1[Tgl Invoice :],pajak[//]-offset))</f>
        <v>44918</v>
      </c>
      <c r="F21" s="92" t="str">
        <f>IF(pajak[[#This Row],[//]]="","",INDEX(Table1[Kode Sales :],pajak[//]-offset))</f>
        <v>KO 2991</v>
      </c>
      <c r="G21" s="92" t="str">
        <f>IF(pajak[[#This Row],[//]]="","",INDEX(Table1[Toko],pajak[//]-offset))</f>
        <v>CV TRINITY CENTRAAL PURWOKERTO</v>
      </c>
      <c r="H21" s="95">
        <f>IF(pajak[[#This Row],[//]]="","",SUMIF(Table1[h_id],pajak[[#This Row],[//]],Table1[h_hargasebelumdiskon]))</f>
        <v>3201600</v>
      </c>
      <c r="I21" s="95">
        <f>IF(pajak[[#This Row],[//]]="","",SUMIF(Table1[h_id],pajak[[#This Row],[//]],Table1[h_diskon]))</f>
        <v>416208</v>
      </c>
      <c r="J21" s="95">
        <f>IF(pajak[[#This Row],[//]]="","",SUMIF(Table1[h_id],pajak[[#This Row],[//]],Table1[h_hargasetelahdiskon]))</f>
        <v>2785392</v>
      </c>
      <c r="K21" s="95">
        <f>IF(pajak[//]="","",pajak[[#This Row],[Sub Total]]/1.11*11%)</f>
        <v>276029.83783783781</v>
      </c>
      <c r="L21" s="95">
        <f>pajak[[#This Row],[Sub Total]]</f>
        <v>2785392</v>
      </c>
      <c r="M21" s="92" t="str">
        <f>IF(pajak[[#This Row],[//]]="","",INDEX(Table1[pembuat nota :],pajak[//]-offset))</f>
        <v>NOVI/ YO</v>
      </c>
      <c r="N21" s="92" t="str">
        <f>IF(pajak[[#This Row],[//]]="","",IF(INDEX(Table1[edited :],pajak[//]-offset)="","",INDEX(Table1[edited :],pajak[//]-offset)))</f>
        <v/>
      </c>
      <c r="O21" s="92">
        <f>IF(pajak[[#This Row],[//]]="","",INDEX(Table1[h_No. Invoice :],pajak[//]-offset))</f>
        <v>22120019</v>
      </c>
      <c r="Q21">
        <f>MATCH(pajak[[#This Row],[h_No. Invoice :]],[2]Invoice!$E:$E,0)</f>
        <v>2054</v>
      </c>
      <c r="R21" t="e">
        <f>MATCH(pajak[[#This Row],[No. Invoice :]],'[3]REKAP PENJUALAN'!$B:$B,0)</f>
        <v>#N/A</v>
      </c>
      <c r="S21" s="92">
        <f>MATCH(pajak[[#This Row],[No. Invoice :]],'[4]REKAP PENJUALAN'!$B:$B,0)</f>
        <v>2189</v>
      </c>
    </row>
    <row r="22" spans="1:19" x14ac:dyDescent="0.25">
      <c r="A22" s="94">
        <v>76</v>
      </c>
      <c r="C22" s="92">
        <f t="shared" si="0"/>
        <v>76</v>
      </c>
      <c r="D22" s="92" t="str">
        <f>IF(pajak[[#This Row],[//]]="","",INDEX(Table1[No. Invoice :],pajak[//]-offset))</f>
        <v>AM 22120020</v>
      </c>
      <c r="E22" s="96">
        <f>IF(pajak[[#This Row],[//]]="","",INDEX(Table1[Tgl Invoice :],pajak[//]-offset))</f>
        <v>44918</v>
      </c>
      <c r="F22" s="92" t="str">
        <f>IF(pajak[[#This Row],[//]]="","",INDEX(Table1[Kode Sales :],pajak[//]-offset))</f>
        <v>KO 2935</v>
      </c>
      <c r="G22" s="92" t="str">
        <f>IF(pajak[[#This Row],[//]]="","",INDEX(Table1[Toko],pajak[//]-offset))</f>
        <v>CV GANESHA WONOSOBO</v>
      </c>
      <c r="H22" s="95">
        <f>IF(pajak[[#This Row],[//]]="","",SUMIF(Table1[h_id],pajak[[#This Row],[//]],Table1[h_hargasebelumdiskon]))</f>
        <v>1607454.1666666667</v>
      </c>
      <c r="I22" s="95">
        <f>IF(pajak[[#This Row],[//]]="","",SUMIF(Table1[h_id],pajak[[#This Row],[//]],Table1[h_diskon]))</f>
        <v>160745.41666666666</v>
      </c>
      <c r="J22" s="95">
        <f>IF(pajak[[#This Row],[//]]="","",SUMIF(Table1[h_id],pajak[[#This Row],[//]],Table1[h_hargasetelahdiskon]))</f>
        <v>1446708.75</v>
      </c>
      <c r="K22" s="95">
        <f>IF(pajak[//]="","",pajak[[#This Row],[Sub Total]]/1.11*11%)</f>
        <v>143367.53378378376</v>
      </c>
      <c r="L22" s="95">
        <f>pajak[[#This Row],[Sub Total]]</f>
        <v>1446708.75</v>
      </c>
      <c r="M22" s="92" t="str">
        <f>IF(pajak[[#This Row],[//]]="","",INDEX(Table1[pembuat nota :],pajak[//]-offset))</f>
        <v>NOVI/ YO</v>
      </c>
      <c r="N22" s="92" t="str">
        <f>IF(pajak[[#This Row],[//]]="","",IF(INDEX(Table1[edited :],pajak[//]-offset)="","",INDEX(Table1[edited :],pajak[//]-offset)))</f>
        <v/>
      </c>
      <c r="O22" s="92">
        <f>IF(pajak[[#This Row],[//]]="","",INDEX(Table1[h_No. Invoice :],pajak[//]-offset))</f>
        <v>22120020</v>
      </c>
      <c r="Q22">
        <f>MATCH(pajak[[#This Row],[h_No. Invoice :]],[2]Invoice!$E:$E,0)</f>
        <v>2168</v>
      </c>
      <c r="R22" t="e">
        <f>MATCH(pajak[[#This Row],[No. Invoice :]],'[3]REKAP PENJUALAN'!$B:$B,0)</f>
        <v>#N/A</v>
      </c>
      <c r="S22" s="92">
        <f>MATCH(pajak[[#This Row],[No. Invoice :]],'[4]REKAP PENJUALAN'!$B:$B,0)</f>
        <v>2190</v>
      </c>
    </row>
    <row r="23" spans="1:19" x14ac:dyDescent="0.25">
      <c r="A23" s="94">
        <v>84</v>
      </c>
      <c r="C23" s="92">
        <f t="shared" si="0"/>
        <v>84</v>
      </c>
      <c r="D23" s="92" t="str">
        <f>IF(pajak[[#This Row],[//]]="","",INDEX(Table1[No. Invoice :],pajak[//]-offset))</f>
        <v>AM 22120021</v>
      </c>
      <c r="E23" s="96">
        <f>IF(pajak[[#This Row],[//]]="","",INDEX(Table1[Tgl Invoice :],pajak[//]-offset))</f>
        <v>44919</v>
      </c>
      <c r="F23" s="92" t="str">
        <f>IF(pajak[[#This Row],[//]]="","",INDEX(Table1[Kode Sales :],pajak[//]-offset))</f>
        <v>KO 2996</v>
      </c>
      <c r="G23" s="92" t="str">
        <f>IF(pajak[[#This Row],[//]]="","",INDEX(Table1[Toko],pajak[//]-offset))</f>
        <v>CV TRINITY CENTRAAL PURWOKERTO</v>
      </c>
      <c r="H23" s="95">
        <f>IF(pajak[[#This Row],[//]]="","",SUMIF(Table1[h_id],pajak[[#This Row],[//]],Table1[h_hargasebelumdiskon]))</f>
        <v>11409600</v>
      </c>
      <c r="I23" s="95">
        <f>IF(pajak[[#This Row],[//]]="","",SUMIF(Table1[h_id],pajak[[#This Row],[//]],Table1[h_diskon]))</f>
        <v>1483248</v>
      </c>
      <c r="J23" s="95">
        <f>IF(pajak[[#This Row],[//]]="","",SUMIF(Table1[h_id],pajak[[#This Row],[//]],Table1[h_hargasetelahdiskon]))</f>
        <v>9926352</v>
      </c>
      <c r="K23" s="95">
        <f>IF(pajak[//]="","",pajak[[#This Row],[Sub Total]]/1.11*11%)</f>
        <v>983692.54054054059</v>
      </c>
      <c r="L23" s="95">
        <f>pajak[[#This Row],[Sub Total]]</f>
        <v>9926352</v>
      </c>
      <c r="M23" s="92" t="str">
        <f>IF(pajak[[#This Row],[//]]="","",INDEX(Table1[pembuat nota :],pajak[//]-offset))</f>
        <v>RISMA/ YO</v>
      </c>
      <c r="N23" s="92" t="str">
        <f>IF(pajak[[#This Row],[//]]="","",IF(INDEX(Table1[edited :],pajak[//]-offset)="","",INDEX(Table1[edited :],pajak[//]-offset)))</f>
        <v/>
      </c>
      <c r="O23" s="92">
        <f>IF(pajak[[#This Row],[//]]="","",INDEX(Table1[h_No. Invoice :],pajak[//]-offset))</f>
        <v>22120021</v>
      </c>
      <c r="Q23">
        <f>MATCH(pajak[[#This Row],[h_No. Invoice :]],[2]Invoice!$E:$E,0)</f>
        <v>2282</v>
      </c>
      <c r="R23" t="e">
        <f>MATCH(pajak[[#This Row],[No. Invoice :]],'[3]REKAP PENJUALAN'!$B:$B,0)</f>
        <v>#N/A</v>
      </c>
      <c r="S23" s="92">
        <f>MATCH(pajak[[#This Row],[No. Invoice :]],'[4]REKAP PENJUALAN'!$B:$B,0)</f>
        <v>2191</v>
      </c>
    </row>
    <row r="24" spans="1:19" x14ac:dyDescent="0.25">
      <c r="A24" s="94">
        <v>87</v>
      </c>
      <c r="C24" s="92">
        <f t="shared" si="0"/>
        <v>87</v>
      </c>
      <c r="D24" s="92" t="str">
        <f>IF(pajak[[#This Row],[//]]="","",INDEX(Table1[No. Invoice :],pajak[//]-offset))</f>
        <v>AM 22120022</v>
      </c>
      <c r="E24" s="96">
        <f>IF(pajak[[#This Row],[//]]="","",INDEX(Table1[Tgl Invoice :],pajak[//]-offset))</f>
        <v>44923</v>
      </c>
      <c r="F24" s="92" t="str">
        <f>IF(pajak[[#This Row],[//]]="","",INDEX(Table1[Kode Sales :],pajak[//]-offset))</f>
        <v>KO 2944</v>
      </c>
      <c r="G24" s="92" t="str">
        <f>IF(pajak[[#This Row],[//]]="","",INDEX(Table1[Toko],pajak[//]-offset))</f>
        <v>HARNOYO (BENDAN) PEKALONGAN</v>
      </c>
      <c r="H24" s="95">
        <f>IF(pajak[[#This Row],[//]]="","",SUMIF(Table1[h_id],pajak[[#This Row],[//]],Table1[h_hargasebelumdiskon]))</f>
        <v>3123000</v>
      </c>
      <c r="I24" s="95">
        <f>IF(pajak[[#This Row],[//]]="","",SUMIF(Table1[h_id],pajak[[#This Row],[//]],Table1[h_diskon]))</f>
        <v>437220</v>
      </c>
      <c r="J24" s="95">
        <f>IF(pajak[[#This Row],[//]]="","",SUMIF(Table1[h_id],pajak[[#This Row],[//]],Table1[h_hargasetelahdiskon]))</f>
        <v>2685780</v>
      </c>
      <c r="K24" s="95">
        <f>IF(pajak[//]="","",pajak[[#This Row],[Sub Total]]/1.11*11%)</f>
        <v>266158.37837837834</v>
      </c>
      <c r="L24" s="95">
        <f>pajak[[#This Row],[Sub Total]]</f>
        <v>2685780</v>
      </c>
      <c r="M24" s="92" t="str">
        <f>IF(pajak[[#This Row],[//]]="","",INDEX(Table1[pembuat nota :],pajak[//]-offset))</f>
        <v>NOVI/ CONDRO</v>
      </c>
      <c r="N24" s="92" t="str">
        <f>IF(pajak[[#This Row],[//]]="","",IF(INDEX(Table1[edited :],pajak[//]-offset)="","",INDEX(Table1[edited :],pajak[//]-offset)))</f>
        <v/>
      </c>
      <c r="O24" s="92">
        <f>IF(pajak[[#This Row],[//]]="","",INDEX(Table1[h_No. Invoice :],pajak[//]-offset))</f>
        <v>22120022</v>
      </c>
      <c r="Q24" s="92">
        <f>MATCH(pajak[[#This Row],[h_No. Invoice :]],[2]Invoice!$E:$E,0)</f>
        <v>2396</v>
      </c>
      <c r="R24" s="92" t="e">
        <f>MATCH(pajak[[#This Row],[No. Invoice :]],'[3]REKAP PENJUALAN'!$B:$B,0)</f>
        <v>#N/A</v>
      </c>
      <c r="S24" s="92">
        <f>MATCH(pajak[[#This Row],[No. Invoice :]],'[4]REKAP PENJUALAN'!$B:$B,0)</f>
        <v>2192</v>
      </c>
    </row>
    <row r="25" spans="1:19" x14ac:dyDescent="0.25">
      <c r="A25" s="94"/>
      <c r="C25" s="92" t="str">
        <f t="shared" si="0"/>
        <v/>
      </c>
      <c r="D25" s="92" t="str">
        <f>IF(pajak[[#This Row],[//]]="","",INDEX(Table1[No. Invoice :],pajak[//]-offset))</f>
        <v/>
      </c>
      <c r="E25" s="96" t="str">
        <f>IF(pajak[[#This Row],[//]]="","",INDEX(Table1[Tgl Invoice :],pajak[//]-offset))</f>
        <v/>
      </c>
      <c r="F25" s="92" t="str">
        <f>IF(pajak[[#This Row],[//]]="","",INDEX(Table1[Kode Sales :],pajak[//]-offset))</f>
        <v/>
      </c>
      <c r="G25" s="92" t="str">
        <f>IF(pajak[[#This Row],[//]]="","",INDEX(Table1[Toko],pajak[//]-offset))</f>
        <v/>
      </c>
      <c r="H25" s="95" t="str">
        <f>IF(pajak[[#This Row],[//]]="","",SUMIF(Table1[h_id],pajak[[#This Row],[//]],Table1[h_hargasebelumdiskon]))</f>
        <v/>
      </c>
      <c r="I25" s="95" t="str">
        <f>IF(pajak[[#This Row],[//]]="","",SUMIF(Table1[h_id],pajak[[#This Row],[//]],Table1[h_diskon]))</f>
        <v/>
      </c>
      <c r="J25" s="95" t="str">
        <f>IF(pajak[[#This Row],[//]]="","",SUMIF(Table1[h_id],pajak[[#This Row],[//]],Table1[h_hargasetelahdiskon]))</f>
        <v/>
      </c>
      <c r="K25" s="95" t="str">
        <f>IF(pajak[//]="","",pajak[[#This Row],[Sub Total]]/1.11*11%)</f>
        <v/>
      </c>
      <c r="L25" s="95" t="str">
        <f>pajak[[#This Row],[Sub Total]]</f>
        <v/>
      </c>
      <c r="M25" s="92" t="str">
        <f>IF(pajak[[#This Row],[//]]="","",INDEX(Table1[pembuat nota :],pajak[//]-offset))</f>
        <v/>
      </c>
      <c r="N25" s="92" t="str">
        <f>IF(pajak[[#This Row],[//]]="","",IF(INDEX(Table1[edited :],pajak[//]-offset)="","",INDEX(Table1[edited :],pajak[//]-offset)))</f>
        <v/>
      </c>
      <c r="O25" s="92" t="str">
        <f>IF(pajak[[#This Row],[//]]="","",INDEX(Table1[h_No. Invoice :],pajak[//]-offset))</f>
        <v/>
      </c>
    </row>
    <row r="26" spans="1:19" x14ac:dyDescent="0.25">
      <c r="A26" s="94" t="s">
        <v>70</v>
      </c>
      <c r="C26" s="92" t="str">
        <f t="shared" si="0"/>
        <v/>
      </c>
      <c r="D26" s="92" t="str">
        <f>IF(pajak[[#This Row],[//]]="","",INDEX(Table1[No. Invoice :],pajak[//]-offset))</f>
        <v/>
      </c>
      <c r="E26" s="96" t="str">
        <f>IF(pajak[[#This Row],[//]]="","",INDEX(Table1[Tgl Invoice :],pajak[//]-offset))</f>
        <v/>
      </c>
      <c r="F26" s="92" t="str">
        <f>IF(pajak[[#This Row],[//]]="","",INDEX(Table1[Kode Sales :],pajak[//]-offset))</f>
        <v/>
      </c>
      <c r="G26" s="92" t="str">
        <f>IF(pajak[[#This Row],[//]]="","",INDEX(Table1[Toko],pajak[//]-offset))</f>
        <v/>
      </c>
      <c r="H26" s="95" t="str">
        <f>IF(pajak[[#This Row],[//]]="","",SUMIF(Table1[h_id],pajak[[#This Row],[//]],Table1[h_hargasebelumdiskon]))</f>
        <v/>
      </c>
      <c r="I26" s="95" t="str">
        <f>IF(pajak[[#This Row],[//]]="","",SUMIF(Table1[h_id],pajak[[#This Row],[//]],Table1[h_diskon]))</f>
        <v/>
      </c>
      <c r="J26" s="95" t="str">
        <f>IF(pajak[[#This Row],[//]]="","",SUMIF(Table1[h_id],pajak[[#This Row],[//]],Table1[h_hargasetelahdiskon]))</f>
        <v/>
      </c>
      <c r="K26" s="95" t="str">
        <f>IF(pajak[//]="","",pajak[[#This Row],[Sub Total]]/1.11*11%)</f>
        <v/>
      </c>
      <c r="L26" s="95" t="str">
        <f>pajak[[#This Row],[Sub Total]]</f>
        <v/>
      </c>
      <c r="M26" s="92" t="str">
        <f>IF(pajak[[#This Row],[//]]="","",INDEX(Table1[pembuat nota :],pajak[//]-offset))</f>
        <v/>
      </c>
      <c r="N26" s="92" t="str">
        <f>IF(pajak[[#This Row],[//]]="","",IF(INDEX(Table1[edited :],pajak[//]-offset)="","",INDEX(Table1[edited :],pajak[//]-offset)))</f>
        <v/>
      </c>
      <c r="O26" s="92" t="str">
        <f>IF(pajak[[#This Row],[//]]="","",INDEX(Table1[h_No. Invoice :],pajak[//]-offset))</f>
        <v/>
      </c>
    </row>
    <row r="27" spans="1:19" x14ac:dyDescent="0.25">
      <c r="C27" s="92" t="str">
        <f t="shared" si="0"/>
        <v/>
      </c>
      <c r="D27" s="92" t="str">
        <f>IF(pajak[[#This Row],[//]]="","",INDEX(Table1[No. Invoice :],pajak[//]-offset))</f>
        <v/>
      </c>
      <c r="E27" s="96" t="str">
        <f>IF(pajak[[#This Row],[//]]="","",INDEX(Table1[Tgl Invoice :],pajak[//]-offset))</f>
        <v/>
      </c>
      <c r="F27" s="92" t="str">
        <f>IF(pajak[[#This Row],[//]]="","",INDEX(Table1[Kode Sales :],pajak[//]-offset))</f>
        <v/>
      </c>
      <c r="G27" s="92" t="str">
        <f>IF(pajak[[#This Row],[//]]="","",INDEX(Table1[Toko],pajak[//]-offset))</f>
        <v/>
      </c>
      <c r="H27" s="95" t="str">
        <f>IF(pajak[[#This Row],[//]]="","",SUMIF(Table1[h_id],pajak[[#This Row],[//]],Table1[h_hargasebelumdiskon]))</f>
        <v/>
      </c>
      <c r="I27" s="95" t="str">
        <f>IF(pajak[[#This Row],[//]]="","",SUMIF(Table1[h_id],pajak[[#This Row],[//]],Table1[h_diskon]))</f>
        <v/>
      </c>
      <c r="J27" s="95" t="str">
        <f>IF(pajak[[#This Row],[//]]="","",SUMIF(Table1[h_id],pajak[[#This Row],[//]],Table1[h_hargasetelahdiskon]))</f>
        <v/>
      </c>
      <c r="K27" s="95" t="str">
        <f>IF(pajak[//]="","",pajak[[#This Row],[Sub Total]]/1.11*11%)</f>
        <v/>
      </c>
      <c r="L27" s="95" t="str">
        <f>pajak[[#This Row],[Sub Total]]</f>
        <v/>
      </c>
      <c r="M27" s="92" t="str">
        <f>IF(pajak[[#This Row],[//]]="","",INDEX(Table1[pembuat nota :],pajak[//]-offset))</f>
        <v/>
      </c>
      <c r="N27" s="92" t="str">
        <f>IF(pajak[[#This Row],[//]]="","",IF(INDEX(Table1[edited :],pajak[//]-offset)="","",INDEX(Table1[edited :],pajak[//]-offset)))</f>
        <v/>
      </c>
      <c r="O27" s="92" t="str">
        <f>IF(pajak[[#This Row],[//]]="","",INDEX(Table1[h_No. Invoice :],pajak[//]-offset))</f>
        <v/>
      </c>
    </row>
    <row r="28" spans="1:19" x14ac:dyDescent="0.25">
      <c r="C28" s="92" t="str">
        <f t="shared" si="0"/>
        <v/>
      </c>
      <c r="D28" s="92" t="str">
        <f>IF(pajak[[#This Row],[//]]="","",INDEX(Table1[No. Invoice :],pajak[//]-offset))</f>
        <v/>
      </c>
      <c r="E28" s="96" t="str">
        <f>IF(pajak[[#This Row],[//]]="","",INDEX(Table1[Tgl Invoice :],pajak[//]-offset))</f>
        <v/>
      </c>
      <c r="F28" s="92" t="str">
        <f>IF(pajak[[#This Row],[//]]="","",INDEX(Table1[Kode Sales :],pajak[//]-offset))</f>
        <v/>
      </c>
      <c r="G28" s="92" t="str">
        <f>IF(pajak[[#This Row],[//]]="","",INDEX(Table1[Toko],pajak[//]-offset))</f>
        <v/>
      </c>
      <c r="H28" s="95" t="str">
        <f>IF(pajak[[#This Row],[//]]="","",SUMIF(Table1[h_id],pajak[[#This Row],[//]],Table1[h_hargasebelumdiskon]))</f>
        <v/>
      </c>
      <c r="I28" s="95" t="str">
        <f>IF(pajak[[#This Row],[//]]="","",SUMIF(Table1[h_id],pajak[[#This Row],[//]],Table1[h_diskon]))</f>
        <v/>
      </c>
      <c r="J28" s="95" t="str">
        <f>IF(pajak[[#This Row],[//]]="","",SUMIF(Table1[h_id],pajak[[#This Row],[//]],Table1[h_hargasetelahdiskon]))</f>
        <v/>
      </c>
      <c r="K28" s="95" t="str">
        <f>IF(pajak[//]="","",pajak[[#This Row],[Sub Total]]/1.11*11%)</f>
        <v/>
      </c>
      <c r="L28" s="95" t="str">
        <f>pajak[[#This Row],[Sub Total]]</f>
        <v/>
      </c>
      <c r="M28" s="92" t="str">
        <f>IF(pajak[[#This Row],[//]]="","",INDEX(Table1[pembuat nota :],pajak[//]-offset))</f>
        <v/>
      </c>
      <c r="N28" s="92" t="str">
        <f>IF(pajak[[#This Row],[//]]="","",IF(INDEX(Table1[edited :],pajak[//]-offset)="","",INDEX(Table1[edited :],pajak[//]-offset)))</f>
        <v/>
      </c>
      <c r="O28" s="92" t="str">
        <f>IF(pajak[[#This Row],[//]]="","",INDEX(Table1[h_No. Invoice :],pajak[//]-offset))</f>
        <v/>
      </c>
    </row>
    <row r="29" spans="1:19" x14ac:dyDescent="0.25">
      <c r="C29" s="92" t="str">
        <f t="shared" si="0"/>
        <v/>
      </c>
      <c r="D29" s="92" t="str">
        <f>IF(pajak[[#This Row],[//]]="","",INDEX(Table1[No. Invoice :],pajak[//]-offset))</f>
        <v/>
      </c>
      <c r="E29" s="96" t="str">
        <f>IF(pajak[[#This Row],[//]]="","",INDEX(Table1[Tgl Invoice :],pajak[//]-offset))</f>
        <v/>
      </c>
      <c r="F29" s="92" t="str">
        <f>IF(pajak[[#This Row],[//]]="","",INDEX(Table1[Kode Sales :],pajak[//]-offset))</f>
        <v/>
      </c>
      <c r="G29" s="92" t="str">
        <f>IF(pajak[[#This Row],[//]]="","",INDEX(Table1[Toko],pajak[//]-offset))</f>
        <v/>
      </c>
      <c r="H29" s="95" t="str">
        <f>IF(pajak[[#This Row],[//]]="","",SUMIF(Table1[h_id],pajak[[#This Row],[//]],Table1[h_hargasebelumdiskon]))</f>
        <v/>
      </c>
      <c r="I29" s="95" t="str">
        <f>IF(pajak[[#This Row],[//]]="","",SUMIF(Table1[h_id],pajak[[#This Row],[//]],Table1[h_diskon]))</f>
        <v/>
      </c>
      <c r="J29" s="95" t="str">
        <f>IF(pajak[[#This Row],[//]]="","",SUMIF(Table1[h_id],pajak[[#This Row],[//]],Table1[h_hargasetelahdiskon]))</f>
        <v/>
      </c>
      <c r="K29" s="95" t="str">
        <f>IF(pajak[//]="","",pajak[[#This Row],[Sub Total]]/1.11*11%)</f>
        <v/>
      </c>
      <c r="L29" s="95" t="str">
        <f>pajak[[#This Row],[Sub Total]]</f>
        <v/>
      </c>
      <c r="M29" s="92" t="str">
        <f>IF(pajak[[#This Row],[//]]="","",INDEX(Table1[pembuat nota :],pajak[//]-offset))</f>
        <v/>
      </c>
      <c r="N29" s="92" t="str">
        <f>IF(pajak[[#This Row],[//]]="","",IF(INDEX(Table1[edited :],pajak[//]-offset)="","",INDEX(Table1[edited :],pajak[//]-offset)))</f>
        <v/>
      </c>
      <c r="O29" s="92" t="str">
        <f>IF(pajak[[#This Row],[//]]="","",INDEX(Table1[h_No. Invoice :],pajak[//]-offset))</f>
        <v/>
      </c>
    </row>
    <row r="30" spans="1:19" x14ac:dyDescent="0.25">
      <c r="C30" s="92" t="str">
        <f t="shared" si="0"/>
        <v/>
      </c>
      <c r="D30" s="92" t="str">
        <f>IF(pajak[[#This Row],[//]]="","",INDEX(Table1[No. Invoice :],pajak[//]-offset))</f>
        <v/>
      </c>
      <c r="E30" s="96" t="str">
        <f>IF(pajak[[#This Row],[//]]="","",INDEX(Table1[Tgl Invoice :],pajak[//]-offset))</f>
        <v/>
      </c>
      <c r="F30" s="92" t="str">
        <f>IF(pajak[[#This Row],[//]]="","",INDEX(Table1[Kode Sales :],pajak[//]-offset))</f>
        <v/>
      </c>
      <c r="G30" s="92" t="str">
        <f>IF(pajak[[#This Row],[//]]="","",INDEX(Table1[Toko],pajak[//]-offset))</f>
        <v/>
      </c>
      <c r="H30" s="95" t="str">
        <f>IF(pajak[[#This Row],[//]]="","",SUMIF(Table1[h_id],pajak[[#This Row],[//]],Table1[h_hargasebelumdiskon]))</f>
        <v/>
      </c>
      <c r="I30" s="95" t="str">
        <f>IF(pajak[[#This Row],[//]]="","",SUMIF(Table1[h_id],pajak[[#This Row],[//]],Table1[h_diskon]))</f>
        <v/>
      </c>
      <c r="J30" s="95" t="str">
        <f>IF(pajak[[#This Row],[//]]="","",SUMIF(Table1[h_id],pajak[[#This Row],[//]],Table1[h_hargasetelahdiskon]))</f>
        <v/>
      </c>
      <c r="K30" s="95" t="str">
        <f>IF(pajak[//]="","",pajak[[#This Row],[Sub Total]]/1.11*11%)</f>
        <v/>
      </c>
      <c r="L30" s="95" t="str">
        <f>pajak[[#This Row],[Sub Total]]</f>
        <v/>
      </c>
      <c r="M30" s="92" t="str">
        <f>IF(pajak[[#This Row],[//]]="","",INDEX(Table1[pembuat nota :],pajak[//]-offset))</f>
        <v/>
      </c>
      <c r="N30" s="92" t="str">
        <f>IF(pajak[[#This Row],[//]]="","",IF(INDEX(Table1[edited :],pajak[//]-offset)="","",INDEX(Table1[edited :],pajak[//]-offset)))</f>
        <v/>
      </c>
      <c r="O30" s="92" t="str">
        <f>IF(pajak[[#This Row],[//]]="","",INDEX(Table1[h_No. Invoice :],pajak[//]-offset))</f>
        <v/>
      </c>
    </row>
    <row r="31" spans="1:19" x14ac:dyDescent="0.25">
      <c r="C31" s="92" t="str">
        <f t="shared" si="0"/>
        <v/>
      </c>
      <c r="D31" s="92" t="str">
        <f>IF(pajak[[#This Row],[//]]="","",INDEX(Table1[No. Invoice :],pajak[//]-offset))</f>
        <v/>
      </c>
      <c r="E31" s="96" t="str">
        <f>IF(pajak[[#This Row],[//]]="","",INDEX(Table1[Tgl Invoice :],pajak[//]-offset))</f>
        <v/>
      </c>
      <c r="F31" s="92" t="str">
        <f>IF(pajak[[#This Row],[//]]="","",INDEX(Table1[Kode Sales :],pajak[//]-offset))</f>
        <v/>
      </c>
      <c r="G31" s="92" t="str">
        <f>IF(pajak[[#This Row],[//]]="","",INDEX(Table1[Toko],pajak[//]-offset))</f>
        <v/>
      </c>
      <c r="H31" s="95" t="str">
        <f>IF(pajak[[#This Row],[//]]="","",SUMIF(Table1[h_id],pajak[[#This Row],[//]],Table1[h_hargasebelumdiskon]))</f>
        <v/>
      </c>
      <c r="I31" s="95" t="str">
        <f>IF(pajak[[#This Row],[//]]="","",SUMIF(Table1[h_id],pajak[[#This Row],[//]],Table1[h_diskon]))</f>
        <v/>
      </c>
      <c r="J31" s="95" t="str">
        <f>IF(pajak[[#This Row],[//]]="","",SUMIF(Table1[h_id],pajak[[#This Row],[//]],Table1[h_hargasetelahdiskon]))</f>
        <v/>
      </c>
      <c r="K31" s="95" t="str">
        <f>IF(pajak[//]="","",pajak[[#This Row],[Sub Total]]/1.11*11%)</f>
        <v/>
      </c>
      <c r="L31" s="95" t="str">
        <f>pajak[[#This Row],[Sub Total]]</f>
        <v/>
      </c>
      <c r="M31" s="92" t="str">
        <f>IF(pajak[[#This Row],[//]]="","",INDEX(Table1[pembuat nota :],pajak[//]-offset))</f>
        <v/>
      </c>
      <c r="N31" s="92" t="str">
        <f>IF(pajak[[#This Row],[//]]="","",IF(INDEX(Table1[edited :],pajak[//]-offset)="","",INDEX(Table1[edited :],pajak[//]-offset)))</f>
        <v/>
      </c>
      <c r="O31" s="92" t="str">
        <f>IF(pajak[[#This Row],[//]]="","",INDEX(Table1[h_No. Invoice :],pajak[//]-offset))</f>
        <v/>
      </c>
    </row>
    <row r="32" spans="1:19" x14ac:dyDescent="0.25">
      <c r="C32" s="92" t="str">
        <f t="shared" si="0"/>
        <v/>
      </c>
      <c r="D32" s="92" t="str">
        <f>IF(pajak[[#This Row],[//]]="","",INDEX(Table1[No. Invoice :],pajak[//]-offset))</f>
        <v/>
      </c>
      <c r="E32" s="96" t="str">
        <f>IF(pajak[[#This Row],[//]]="","",INDEX(Table1[Tgl Invoice :],pajak[//]-offset))</f>
        <v/>
      </c>
      <c r="F32" s="92" t="str">
        <f>IF(pajak[[#This Row],[//]]="","",INDEX(Table1[Kode Sales :],pajak[//]-offset))</f>
        <v/>
      </c>
      <c r="G32" s="92" t="str">
        <f>IF(pajak[[#This Row],[//]]="","",INDEX(Table1[Toko],pajak[//]-offset))</f>
        <v/>
      </c>
      <c r="H32" s="95" t="str">
        <f>IF(pajak[[#This Row],[//]]="","",SUMIF(Table1[h_id],pajak[[#This Row],[//]],Table1[h_hargasebelumdiskon]))</f>
        <v/>
      </c>
      <c r="I32" s="95" t="str">
        <f>IF(pajak[[#This Row],[//]]="","",SUMIF(Table1[h_id],pajak[[#This Row],[//]],Table1[h_diskon]))</f>
        <v/>
      </c>
      <c r="J32" s="95" t="str">
        <f>IF(pajak[[#This Row],[//]]="","",SUMIF(Table1[h_id],pajak[[#This Row],[//]],Table1[h_hargasetelahdiskon]))</f>
        <v/>
      </c>
      <c r="K32" s="95" t="str">
        <f>IF(pajak[//]="","",pajak[[#This Row],[Sub Total]]/1.11*11%)</f>
        <v/>
      </c>
      <c r="L32" s="95" t="str">
        <f>pajak[[#This Row],[Sub Total]]</f>
        <v/>
      </c>
      <c r="M32" s="92" t="str">
        <f>IF(pajak[[#This Row],[//]]="","",INDEX(Table1[pembuat nota :],pajak[//]-offset))</f>
        <v/>
      </c>
      <c r="N32" s="92" t="str">
        <f>IF(pajak[[#This Row],[//]]="","",IF(INDEX(Table1[edited :],pajak[//]-offset)="","",INDEX(Table1[edited :],pajak[//]-offset)))</f>
        <v/>
      </c>
      <c r="O32" s="92" t="str">
        <f>IF(pajak[[#This Row],[//]]="","",INDEX(Table1[h_No. Invoice :],pajak[//]-offset))</f>
        <v/>
      </c>
    </row>
    <row r="33" spans="3:15" x14ac:dyDescent="0.25">
      <c r="C33" s="92" t="str">
        <f t="shared" si="0"/>
        <v/>
      </c>
      <c r="D33" s="92" t="str">
        <f>IF(pajak[[#This Row],[//]]="","",INDEX(Table1[No. Invoice :],pajak[//]-offset))</f>
        <v/>
      </c>
      <c r="E33" s="96" t="str">
        <f>IF(pajak[[#This Row],[//]]="","",INDEX(Table1[Tgl Invoice :],pajak[//]-offset))</f>
        <v/>
      </c>
      <c r="F33" s="92" t="str">
        <f>IF(pajak[[#This Row],[//]]="","",INDEX(Table1[Kode Sales :],pajak[//]-offset))</f>
        <v/>
      </c>
      <c r="G33" s="92" t="str">
        <f>IF(pajak[[#This Row],[//]]="","",INDEX(Table1[Toko],pajak[//]-offset))</f>
        <v/>
      </c>
      <c r="H33" s="95" t="str">
        <f>IF(pajak[[#This Row],[//]]="","",SUMIF(Table1[h_id],pajak[[#This Row],[//]],Table1[h_hargasebelumdiskon]))</f>
        <v/>
      </c>
      <c r="I33" s="95" t="str">
        <f>IF(pajak[[#This Row],[//]]="","",SUMIF(Table1[h_id],pajak[[#This Row],[//]],Table1[h_diskon]))</f>
        <v/>
      </c>
      <c r="J33" s="95" t="str">
        <f>IF(pajak[[#This Row],[//]]="","",SUMIF(Table1[h_id],pajak[[#This Row],[//]],Table1[h_hargasetelahdiskon]))</f>
        <v/>
      </c>
      <c r="K33" s="95" t="str">
        <f>IF(pajak[//]="","",pajak[[#This Row],[Sub Total]]/1.11*11%)</f>
        <v/>
      </c>
      <c r="L33" s="95" t="str">
        <f>pajak[[#This Row],[Sub Total]]</f>
        <v/>
      </c>
      <c r="M33" s="92" t="str">
        <f>IF(pajak[[#This Row],[//]]="","",INDEX(Table1[pembuat nota :],pajak[//]-offset))</f>
        <v/>
      </c>
      <c r="N33" s="92" t="str">
        <f>IF(pajak[[#This Row],[//]]="","",IF(INDEX(Table1[edited :],pajak[//]-offset)="","",INDEX(Table1[edited :],pajak[//]-offset)))</f>
        <v/>
      </c>
      <c r="O33" s="92" t="str">
        <f>IF(pajak[[#This Row],[//]]="","",INDEX(Table1[h_No. Invoice :],pajak[//]-offset))</f>
        <v/>
      </c>
    </row>
    <row r="34" spans="3:15" x14ac:dyDescent="0.25">
      <c r="C34" s="92" t="str">
        <f t="shared" si="0"/>
        <v/>
      </c>
      <c r="D34" s="92" t="str">
        <f>IF(pajak[[#This Row],[//]]="","",INDEX(Table1[No. Invoice :],pajak[//]-offset))</f>
        <v/>
      </c>
      <c r="E34" s="96" t="str">
        <f>IF(pajak[[#This Row],[//]]="","",INDEX(Table1[Tgl Invoice :],pajak[//]-offset))</f>
        <v/>
      </c>
      <c r="F34" s="92" t="str">
        <f>IF(pajak[[#This Row],[//]]="","",INDEX(Table1[Kode Sales :],pajak[//]-offset))</f>
        <v/>
      </c>
      <c r="G34" s="92" t="str">
        <f>IF(pajak[[#This Row],[//]]="","",INDEX(Table1[Toko],pajak[//]-offset))</f>
        <v/>
      </c>
      <c r="H34" s="95" t="str">
        <f>IF(pajak[[#This Row],[//]]="","",SUMIF(Table1[h_id],pajak[[#This Row],[//]],Table1[h_hargasebelumdiskon]))</f>
        <v/>
      </c>
      <c r="I34" s="95" t="str">
        <f>IF(pajak[[#This Row],[//]]="","",SUMIF(Table1[h_id],pajak[[#This Row],[//]],Table1[h_diskon]))</f>
        <v/>
      </c>
      <c r="J34" s="95" t="str">
        <f>IF(pajak[[#This Row],[//]]="","",SUMIF(Table1[h_id],pajak[[#This Row],[//]],Table1[h_hargasetelahdiskon]))</f>
        <v/>
      </c>
      <c r="K34" s="95" t="str">
        <f>IF(pajak[//]="","",pajak[[#This Row],[Sub Total]]/1.11*11%)</f>
        <v/>
      </c>
      <c r="L34" s="95" t="str">
        <f>pajak[[#This Row],[Sub Total]]</f>
        <v/>
      </c>
      <c r="M34" s="92" t="str">
        <f>IF(pajak[[#This Row],[//]]="","",INDEX(Table1[pembuat nota :],pajak[//]-offset))</f>
        <v/>
      </c>
      <c r="N34" s="92" t="str">
        <f>IF(pajak[[#This Row],[//]]="","",IF(INDEX(Table1[edited :],pajak[//]-offset)="","",INDEX(Table1[edited :],pajak[//]-offset)))</f>
        <v/>
      </c>
      <c r="O34" s="92" t="str">
        <f>IF(pajak[[#This Row],[//]]="","",INDEX(Table1[h_No. Invoice :],pajak[//]-offset))</f>
        <v/>
      </c>
    </row>
    <row r="35" spans="3:15" x14ac:dyDescent="0.25">
      <c r="C35" s="92" t="str">
        <f t="shared" ref="C35:C66" si="1">IF(ROW()-2&lt;=jNota,A35,"")</f>
        <v/>
      </c>
      <c r="D35" s="92" t="str">
        <f>IF(pajak[[#This Row],[//]]="","",INDEX(Table1[No. Invoice :],pajak[//]-offset))</f>
        <v/>
      </c>
      <c r="E35" s="96" t="str">
        <f>IF(pajak[[#This Row],[//]]="","",INDEX(Table1[Tgl Invoice :],pajak[//]-offset))</f>
        <v/>
      </c>
      <c r="F35" s="92" t="str">
        <f>IF(pajak[[#This Row],[//]]="","",INDEX(Table1[Kode Sales :],pajak[//]-offset))</f>
        <v/>
      </c>
      <c r="G35" s="92" t="str">
        <f>IF(pajak[[#This Row],[//]]="","",INDEX(Table1[Toko],pajak[//]-offset))</f>
        <v/>
      </c>
      <c r="H35" s="95" t="str">
        <f>IF(pajak[[#This Row],[//]]="","",SUMIF(Table1[h_id],pajak[[#This Row],[//]],Table1[h_hargasebelumdiskon]))</f>
        <v/>
      </c>
      <c r="I35" s="95" t="str">
        <f>IF(pajak[[#This Row],[//]]="","",SUMIF(Table1[h_id],pajak[[#This Row],[//]],Table1[h_diskon]))</f>
        <v/>
      </c>
      <c r="J35" s="95" t="str">
        <f>IF(pajak[[#This Row],[//]]="","",SUMIF(Table1[h_id],pajak[[#This Row],[//]],Table1[h_hargasetelahdiskon]))</f>
        <v/>
      </c>
      <c r="K35" s="95" t="str">
        <f>IF(pajak[//]="","",pajak[[#This Row],[Sub Total]]/1.11*11%)</f>
        <v/>
      </c>
      <c r="L35" s="95" t="str">
        <f>pajak[[#This Row],[Sub Total]]</f>
        <v/>
      </c>
      <c r="M35" s="92" t="str">
        <f>IF(pajak[[#This Row],[//]]="","",INDEX(Table1[pembuat nota :],pajak[//]-offset))</f>
        <v/>
      </c>
      <c r="N35" s="92" t="str">
        <f>IF(pajak[[#This Row],[//]]="","",IF(INDEX(Table1[edited :],pajak[//]-offset)="","",INDEX(Table1[edited :],pajak[//]-offset)))</f>
        <v/>
      </c>
      <c r="O35" s="92" t="str">
        <f>IF(pajak[[#This Row],[//]]="","",INDEX(Table1[h_No. Invoice :],pajak[//]-offset))</f>
        <v/>
      </c>
    </row>
    <row r="36" spans="3:15" x14ac:dyDescent="0.25">
      <c r="C36" s="92" t="str">
        <f t="shared" si="1"/>
        <v/>
      </c>
      <c r="D36" s="92" t="str">
        <f>IF(pajak[[#This Row],[//]]="","",INDEX(Table1[No. Invoice :],pajak[//]-offset))</f>
        <v/>
      </c>
      <c r="E36" s="96" t="str">
        <f>IF(pajak[[#This Row],[//]]="","",INDEX(Table1[Tgl Invoice :],pajak[//]-offset))</f>
        <v/>
      </c>
      <c r="F36" s="92" t="str">
        <f>IF(pajak[[#This Row],[//]]="","",INDEX(Table1[Kode Sales :],pajak[//]-offset))</f>
        <v/>
      </c>
      <c r="G36" s="92" t="str">
        <f>IF(pajak[[#This Row],[//]]="","",INDEX(Table1[Toko],pajak[//]-offset))</f>
        <v/>
      </c>
      <c r="H36" s="95" t="str">
        <f>IF(pajak[[#This Row],[//]]="","",SUMIF(Table1[h_id],pajak[[#This Row],[//]],Table1[h_hargasebelumdiskon]))</f>
        <v/>
      </c>
      <c r="I36" s="95" t="str">
        <f>IF(pajak[[#This Row],[//]]="","",SUMIF(Table1[h_id],pajak[[#This Row],[//]],Table1[h_diskon]))</f>
        <v/>
      </c>
      <c r="J36" s="95" t="str">
        <f>IF(pajak[[#This Row],[//]]="","",SUMIF(Table1[h_id],pajak[[#This Row],[//]],Table1[h_hargasetelahdiskon]))</f>
        <v/>
      </c>
      <c r="K36" s="95" t="str">
        <f>IF(pajak[//]="","",pajak[[#This Row],[Sub Total]]/1.11*11%)</f>
        <v/>
      </c>
      <c r="L36" s="95" t="str">
        <f>pajak[[#This Row],[Sub Total]]</f>
        <v/>
      </c>
      <c r="M36" s="92" t="str">
        <f>IF(pajak[[#This Row],[//]]="","",INDEX(Table1[pembuat nota :],pajak[//]-offset))</f>
        <v/>
      </c>
      <c r="N36" s="92" t="str">
        <f>IF(pajak[[#This Row],[//]]="","",IF(INDEX(Table1[edited :],pajak[//]-offset)="","",INDEX(Table1[edited :],pajak[//]-offset)))</f>
        <v/>
      </c>
      <c r="O36" s="92" t="str">
        <f>IF(pajak[[#This Row],[//]]="","",INDEX(Table1[h_No. Invoice :],pajak[//]-offset))</f>
        <v/>
      </c>
    </row>
    <row r="37" spans="3:15" x14ac:dyDescent="0.25">
      <c r="C37" s="92" t="str">
        <f t="shared" si="1"/>
        <v/>
      </c>
      <c r="D37" s="92" t="str">
        <f>IF(pajak[[#This Row],[//]]="","",INDEX(Table1[No. Invoice :],pajak[//]-offset))</f>
        <v/>
      </c>
      <c r="E37" s="96" t="str">
        <f>IF(pajak[[#This Row],[//]]="","",INDEX(Table1[Tgl Invoice :],pajak[//]-offset))</f>
        <v/>
      </c>
      <c r="F37" s="92" t="str">
        <f>IF(pajak[[#This Row],[//]]="","",INDEX(Table1[Kode Sales :],pajak[//]-offset))</f>
        <v/>
      </c>
      <c r="G37" s="92" t="str">
        <f>IF(pajak[[#This Row],[//]]="","",INDEX(Table1[Toko],pajak[//]-offset))</f>
        <v/>
      </c>
      <c r="H37" s="95" t="str">
        <f>IF(pajak[[#This Row],[//]]="","",SUMIF(Table1[h_id],pajak[[#This Row],[//]],Table1[h_hargasebelumdiskon]))</f>
        <v/>
      </c>
      <c r="I37" s="95" t="str">
        <f>IF(pajak[[#This Row],[//]]="","",SUMIF(Table1[h_id],pajak[[#This Row],[//]],Table1[h_diskon]))</f>
        <v/>
      </c>
      <c r="J37" s="95" t="str">
        <f>IF(pajak[[#This Row],[//]]="","",SUMIF(Table1[h_id],pajak[[#This Row],[//]],Table1[h_hargasetelahdiskon]))</f>
        <v/>
      </c>
      <c r="K37" s="95" t="str">
        <f>IF(pajak[//]="","",pajak[[#This Row],[Sub Total]]/1.11*11%)</f>
        <v/>
      </c>
      <c r="L37" s="95" t="str">
        <f>pajak[[#This Row],[Sub Total]]</f>
        <v/>
      </c>
      <c r="M37" s="92" t="str">
        <f>IF(pajak[[#This Row],[//]]="","",INDEX(Table1[pembuat nota :],pajak[//]-offset))</f>
        <v/>
      </c>
      <c r="N37" s="92" t="str">
        <f>IF(pajak[[#This Row],[//]]="","",IF(INDEX(Table1[edited :],pajak[//]-offset)="","",INDEX(Table1[edited :],pajak[//]-offset)))</f>
        <v/>
      </c>
      <c r="O37" s="92" t="str">
        <f>IF(pajak[[#This Row],[//]]="","",INDEX(Table1[h_No. Invoice :],pajak[//]-offset))</f>
        <v/>
      </c>
    </row>
    <row r="38" spans="3:15" x14ac:dyDescent="0.25">
      <c r="C38" s="92" t="str">
        <f t="shared" si="1"/>
        <v/>
      </c>
      <c r="D38" s="92" t="str">
        <f>IF(pajak[[#This Row],[//]]="","",INDEX(Table1[No. Invoice :],pajak[//]-offset))</f>
        <v/>
      </c>
      <c r="E38" s="96" t="str">
        <f>IF(pajak[[#This Row],[//]]="","",INDEX(Table1[Tgl Invoice :],pajak[//]-offset))</f>
        <v/>
      </c>
      <c r="F38" s="92" t="str">
        <f>IF(pajak[[#This Row],[//]]="","",INDEX(Table1[Kode Sales :],pajak[//]-offset))</f>
        <v/>
      </c>
      <c r="G38" s="92" t="str">
        <f>IF(pajak[[#This Row],[//]]="","",INDEX(Table1[Toko],pajak[//]-offset))</f>
        <v/>
      </c>
      <c r="H38" s="95" t="str">
        <f>IF(pajak[[#This Row],[//]]="","",SUMIF(Table1[h_id],pajak[[#This Row],[//]],Table1[h_hargasebelumdiskon]))</f>
        <v/>
      </c>
      <c r="I38" s="95" t="str">
        <f>IF(pajak[[#This Row],[//]]="","",SUMIF(Table1[h_id],pajak[[#This Row],[//]],Table1[h_diskon]))</f>
        <v/>
      </c>
      <c r="J38" s="95" t="str">
        <f>IF(pajak[[#This Row],[//]]="","",SUMIF(Table1[h_id],pajak[[#This Row],[//]],Table1[h_hargasetelahdiskon]))</f>
        <v/>
      </c>
      <c r="K38" s="95" t="str">
        <f>IF(pajak[//]="","",pajak[[#This Row],[Sub Total]]/1.11*11%)</f>
        <v/>
      </c>
      <c r="L38" s="95" t="str">
        <f>pajak[[#This Row],[Sub Total]]</f>
        <v/>
      </c>
      <c r="M38" s="92" t="str">
        <f>IF(pajak[[#This Row],[//]]="","",INDEX(Table1[pembuat nota :],pajak[//]-offset))</f>
        <v/>
      </c>
      <c r="N38" s="92" t="str">
        <f>IF(pajak[[#This Row],[//]]="","",IF(INDEX(Table1[edited :],pajak[//]-offset)="","",INDEX(Table1[edited :],pajak[//]-offset)))</f>
        <v/>
      </c>
      <c r="O38" s="92" t="str">
        <f>IF(pajak[[#This Row],[//]]="","",INDEX(Table1[h_No. Invoice :],pajak[//]-offset))</f>
        <v/>
      </c>
    </row>
    <row r="39" spans="3:15" x14ac:dyDescent="0.25">
      <c r="C39" s="92" t="str">
        <f t="shared" si="1"/>
        <v/>
      </c>
      <c r="D39" s="92" t="str">
        <f>IF(pajak[[#This Row],[//]]="","",INDEX(Table1[No. Invoice :],pajak[//]-offset))</f>
        <v/>
      </c>
      <c r="E39" s="96" t="str">
        <f>IF(pajak[[#This Row],[//]]="","",INDEX(Table1[Tgl Invoice :],pajak[//]-offset))</f>
        <v/>
      </c>
      <c r="F39" s="92" t="str">
        <f>IF(pajak[[#This Row],[//]]="","",INDEX(Table1[Kode Sales :],pajak[//]-offset))</f>
        <v/>
      </c>
      <c r="G39" s="92" t="str">
        <f>IF(pajak[[#This Row],[//]]="","",INDEX(Table1[Toko],pajak[//]-offset))</f>
        <v/>
      </c>
      <c r="H39" s="95" t="str">
        <f>IF(pajak[[#This Row],[//]]="","",SUMIF(Table1[h_id],pajak[[#This Row],[//]],Table1[h_hargasebelumdiskon]))</f>
        <v/>
      </c>
      <c r="I39" s="95" t="str">
        <f>IF(pajak[[#This Row],[//]]="","",SUMIF(Table1[h_id],pajak[[#This Row],[//]],Table1[h_diskon]))</f>
        <v/>
      </c>
      <c r="J39" s="95" t="str">
        <f>IF(pajak[[#This Row],[//]]="","",SUMIF(Table1[h_id],pajak[[#This Row],[//]],Table1[h_hargasetelahdiskon]))</f>
        <v/>
      </c>
      <c r="K39" s="95" t="str">
        <f>IF(pajak[//]="","",pajak[[#This Row],[Sub Total]]/1.11*11%)</f>
        <v/>
      </c>
      <c r="L39" s="95" t="str">
        <f>pajak[[#This Row],[Sub Total]]</f>
        <v/>
      </c>
      <c r="M39" s="92" t="str">
        <f>IF(pajak[[#This Row],[//]]="","",INDEX(Table1[pembuat nota :],pajak[//]-offset))</f>
        <v/>
      </c>
      <c r="N39" s="92" t="str">
        <f>IF(pajak[[#This Row],[//]]="","",IF(INDEX(Table1[edited :],pajak[//]-offset)="","",INDEX(Table1[edited :],pajak[//]-offset)))</f>
        <v/>
      </c>
      <c r="O39" s="92" t="str">
        <f>IF(pajak[[#This Row],[//]]="","",INDEX(Table1[h_No. Invoice :],pajak[//]-offset))</f>
        <v/>
      </c>
    </row>
    <row r="40" spans="3:15" x14ac:dyDescent="0.25">
      <c r="C40" s="92" t="str">
        <f t="shared" si="1"/>
        <v/>
      </c>
      <c r="D40" s="92" t="str">
        <f>IF(pajak[[#This Row],[//]]="","",INDEX(Table1[No. Invoice :],pajak[//]-offset))</f>
        <v/>
      </c>
      <c r="E40" s="96" t="str">
        <f>IF(pajak[[#This Row],[//]]="","",INDEX(Table1[Tgl Invoice :],pajak[//]-offset))</f>
        <v/>
      </c>
      <c r="F40" s="92" t="str">
        <f>IF(pajak[[#This Row],[//]]="","",INDEX(Table1[Kode Sales :],pajak[//]-offset))</f>
        <v/>
      </c>
      <c r="G40" s="92" t="str">
        <f>IF(pajak[[#This Row],[//]]="","",INDEX(Table1[Toko],pajak[//]-offset))</f>
        <v/>
      </c>
      <c r="H40" s="95" t="str">
        <f>IF(pajak[[#This Row],[//]]="","",SUMIF(Table1[h_id],pajak[[#This Row],[//]],Table1[h_hargasebelumdiskon]))</f>
        <v/>
      </c>
      <c r="I40" s="95" t="str">
        <f>IF(pajak[[#This Row],[//]]="","",SUMIF(Table1[h_id],pajak[[#This Row],[//]],Table1[h_diskon]))</f>
        <v/>
      </c>
      <c r="J40" s="95" t="str">
        <f>IF(pajak[[#This Row],[//]]="","",SUMIF(Table1[h_id],pajak[[#This Row],[//]],Table1[h_hargasetelahdiskon]))</f>
        <v/>
      </c>
      <c r="K40" s="95" t="str">
        <f>IF(pajak[//]="","",pajak[[#This Row],[Sub Total]]/1.11*11%)</f>
        <v/>
      </c>
      <c r="L40" s="95" t="str">
        <f>pajak[[#This Row],[Sub Total]]</f>
        <v/>
      </c>
      <c r="M40" s="92" t="str">
        <f>IF(pajak[[#This Row],[//]]="","",INDEX(Table1[pembuat nota :],pajak[//]-offset))</f>
        <v/>
      </c>
      <c r="N40" s="92" t="str">
        <f>IF(pajak[[#This Row],[//]]="","",IF(INDEX(Table1[edited :],pajak[//]-offset)="","",INDEX(Table1[edited :],pajak[//]-offset)))</f>
        <v/>
      </c>
      <c r="O40" s="92" t="str">
        <f>IF(pajak[[#This Row],[//]]="","",INDEX(Table1[h_No. Invoice :],pajak[//]-offset))</f>
        <v/>
      </c>
    </row>
    <row r="41" spans="3:15" x14ac:dyDescent="0.25">
      <c r="C41" s="92" t="str">
        <f t="shared" si="1"/>
        <v/>
      </c>
      <c r="D41" s="92" t="str">
        <f>IF(pajak[[#This Row],[//]]="","",INDEX(Table1[No. Invoice :],pajak[//]-offset))</f>
        <v/>
      </c>
      <c r="E41" s="96" t="str">
        <f>IF(pajak[[#This Row],[//]]="","",INDEX(Table1[Tgl Invoice :],pajak[//]-offset))</f>
        <v/>
      </c>
      <c r="F41" s="92" t="str">
        <f>IF(pajak[[#This Row],[//]]="","",INDEX(Table1[Kode Sales :],pajak[//]-offset))</f>
        <v/>
      </c>
      <c r="G41" s="92" t="str">
        <f>IF(pajak[[#This Row],[//]]="","",INDEX(Table1[Toko],pajak[//]-offset))</f>
        <v/>
      </c>
      <c r="H41" s="95" t="str">
        <f>IF(pajak[[#This Row],[//]]="","",SUMIF(Table1[h_id],pajak[[#This Row],[//]],Table1[h_hargasebelumdiskon]))</f>
        <v/>
      </c>
      <c r="I41" s="95" t="str">
        <f>IF(pajak[[#This Row],[//]]="","",SUMIF(Table1[h_id],pajak[[#This Row],[//]],Table1[h_diskon]))</f>
        <v/>
      </c>
      <c r="J41" s="95" t="str">
        <f>IF(pajak[[#This Row],[//]]="","",SUMIF(Table1[h_id],pajak[[#This Row],[//]],Table1[h_hargasetelahdiskon]))</f>
        <v/>
      </c>
      <c r="K41" s="95" t="str">
        <f>IF(pajak[//]="","",pajak[[#This Row],[Sub Total]]/1.11*11%)</f>
        <v/>
      </c>
      <c r="L41" s="95" t="str">
        <f>pajak[[#This Row],[Sub Total]]</f>
        <v/>
      </c>
      <c r="M41" s="92" t="str">
        <f>IF(pajak[[#This Row],[//]]="","",INDEX(Table1[pembuat nota :],pajak[//]-offset))</f>
        <v/>
      </c>
      <c r="N41" s="92" t="str">
        <f>IF(pajak[[#This Row],[//]]="","",IF(INDEX(Table1[edited :],pajak[//]-offset)="","",INDEX(Table1[edited :],pajak[//]-offset)))</f>
        <v/>
      </c>
      <c r="O41" s="92" t="str">
        <f>IF(pajak[[#This Row],[//]]="","",INDEX(Table1[h_No. Invoice :],pajak[//]-offset))</f>
        <v/>
      </c>
    </row>
    <row r="42" spans="3:15" x14ac:dyDescent="0.25">
      <c r="C42" s="92" t="str">
        <f t="shared" si="1"/>
        <v/>
      </c>
      <c r="D42" s="92" t="str">
        <f>IF(pajak[[#This Row],[//]]="","",INDEX(Table1[No. Invoice :],pajak[//]-offset))</f>
        <v/>
      </c>
      <c r="E42" s="96" t="str">
        <f>IF(pajak[[#This Row],[//]]="","",INDEX(Table1[Tgl Invoice :],pajak[//]-offset))</f>
        <v/>
      </c>
      <c r="F42" s="92" t="str">
        <f>IF(pajak[[#This Row],[//]]="","",INDEX(Table1[Kode Sales :],pajak[//]-offset))</f>
        <v/>
      </c>
      <c r="G42" s="92" t="str">
        <f>IF(pajak[[#This Row],[//]]="","",INDEX(Table1[Toko],pajak[//]-offset))</f>
        <v/>
      </c>
      <c r="H42" s="95" t="str">
        <f>IF(pajak[[#This Row],[//]]="","",SUMIF(Table1[h_id],pajak[[#This Row],[//]],Table1[h_hargasebelumdiskon]))</f>
        <v/>
      </c>
      <c r="I42" s="95" t="str">
        <f>IF(pajak[[#This Row],[//]]="","",SUMIF(Table1[h_id],pajak[[#This Row],[//]],Table1[h_diskon]))</f>
        <v/>
      </c>
      <c r="J42" s="95" t="str">
        <f>IF(pajak[[#This Row],[//]]="","",SUMIF(Table1[h_id],pajak[[#This Row],[//]],Table1[h_hargasetelahdiskon]))</f>
        <v/>
      </c>
      <c r="K42" s="95" t="str">
        <f>IF(pajak[//]="","",pajak[[#This Row],[Sub Total]]/1.11*11%)</f>
        <v/>
      </c>
      <c r="L42" s="95" t="str">
        <f>pajak[[#This Row],[Sub Total]]</f>
        <v/>
      </c>
      <c r="M42" s="92" t="str">
        <f>IF(pajak[[#This Row],[//]]="","",INDEX(Table1[pembuat nota :],pajak[//]-offset))</f>
        <v/>
      </c>
      <c r="N42" s="92" t="str">
        <f>IF(pajak[[#This Row],[//]]="","",IF(INDEX(Table1[edited :],pajak[//]-offset)="","",INDEX(Table1[edited :],pajak[//]-offset)))</f>
        <v/>
      </c>
      <c r="O42" s="92" t="str">
        <f>IF(pajak[[#This Row],[//]]="","",INDEX(Table1[h_No. Invoice :],pajak[//]-offset))</f>
        <v/>
      </c>
    </row>
    <row r="43" spans="3:15" x14ac:dyDescent="0.25">
      <c r="C43" s="92" t="str">
        <f t="shared" si="1"/>
        <v/>
      </c>
      <c r="D43" s="92" t="str">
        <f>IF(pajak[[#This Row],[//]]="","",INDEX(Table1[No. Invoice :],pajak[//]-offset))</f>
        <v/>
      </c>
      <c r="E43" s="96" t="str">
        <f>IF(pajak[[#This Row],[//]]="","",INDEX(Table1[Tgl Invoice :],pajak[//]-offset))</f>
        <v/>
      </c>
      <c r="F43" s="92" t="str">
        <f>IF(pajak[[#This Row],[//]]="","",INDEX(Table1[Kode Sales :],pajak[//]-offset))</f>
        <v/>
      </c>
      <c r="G43" s="92" t="str">
        <f>IF(pajak[[#This Row],[//]]="","",INDEX(Table1[Toko],pajak[//]-offset))</f>
        <v/>
      </c>
      <c r="H43" s="95" t="str">
        <f>IF(pajak[[#This Row],[//]]="","",SUMIF(Table1[h_id],pajak[[#This Row],[//]],Table1[h_hargasebelumdiskon]))</f>
        <v/>
      </c>
      <c r="I43" s="95" t="str">
        <f>IF(pajak[[#This Row],[//]]="","",SUMIF(Table1[h_id],pajak[[#This Row],[//]],Table1[h_diskon]))</f>
        <v/>
      </c>
      <c r="J43" s="95" t="str">
        <f>IF(pajak[[#This Row],[//]]="","",SUMIF(Table1[h_id],pajak[[#This Row],[//]],Table1[h_hargasetelahdiskon]))</f>
        <v/>
      </c>
      <c r="K43" s="95" t="str">
        <f>IF(pajak[//]="","",pajak[[#This Row],[Sub Total]]/1.11*11%)</f>
        <v/>
      </c>
      <c r="L43" s="95" t="str">
        <f>pajak[[#This Row],[Sub Total]]</f>
        <v/>
      </c>
      <c r="M43" s="92" t="str">
        <f>IF(pajak[[#This Row],[//]]="","",INDEX(Table1[pembuat nota :],pajak[//]-offset))</f>
        <v/>
      </c>
      <c r="N43" s="92" t="str">
        <f>IF(pajak[[#This Row],[//]]="","",IF(INDEX(Table1[edited :],pajak[//]-offset)="","",INDEX(Table1[edited :],pajak[//]-offset)))</f>
        <v/>
      </c>
      <c r="O43" s="92" t="str">
        <f>IF(pajak[[#This Row],[//]]="","",INDEX(Table1[h_No. Invoice :],pajak[//]-offset))</f>
        <v/>
      </c>
    </row>
    <row r="44" spans="3:15" x14ac:dyDescent="0.25">
      <c r="C44" s="92" t="str">
        <f t="shared" si="1"/>
        <v/>
      </c>
      <c r="D44" s="92" t="str">
        <f>IF(pajak[[#This Row],[//]]="","",INDEX(Table1[No. Invoice :],pajak[//]-offset))</f>
        <v/>
      </c>
      <c r="E44" s="96" t="str">
        <f>IF(pajak[[#This Row],[//]]="","",INDEX(Table1[Tgl Invoice :],pajak[//]-offset))</f>
        <v/>
      </c>
      <c r="F44" s="92" t="str">
        <f>IF(pajak[[#This Row],[//]]="","",INDEX(Table1[Kode Sales :],pajak[//]-offset))</f>
        <v/>
      </c>
      <c r="G44" s="92" t="str">
        <f>IF(pajak[[#This Row],[//]]="","",INDEX(Table1[Toko],pajak[//]-offset))</f>
        <v/>
      </c>
      <c r="H44" s="95" t="str">
        <f>IF(pajak[[#This Row],[//]]="","",SUMIF(Table1[h_id],pajak[[#This Row],[//]],Table1[h_hargasebelumdiskon]))</f>
        <v/>
      </c>
      <c r="I44" s="95" t="str">
        <f>IF(pajak[[#This Row],[//]]="","",SUMIF(Table1[h_id],pajak[[#This Row],[//]],Table1[h_diskon]))</f>
        <v/>
      </c>
      <c r="J44" s="95" t="str">
        <f>IF(pajak[[#This Row],[//]]="","",SUMIF(Table1[h_id],pajak[[#This Row],[//]],Table1[h_hargasetelahdiskon]))</f>
        <v/>
      </c>
      <c r="K44" s="95" t="str">
        <f>IF(pajak[//]="","",pajak[[#This Row],[Sub Total]]/1.11*11%)</f>
        <v/>
      </c>
      <c r="L44" s="95" t="str">
        <f>pajak[[#This Row],[Sub Total]]</f>
        <v/>
      </c>
      <c r="M44" s="92" t="str">
        <f>IF(pajak[[#This Row],[//]]="","",INDEX(Table1[pembuat nota :],pajak[//]-offset))</f>
        <v/>
      </c>
      <c r="N44" s="92" t="str">
        <f>IF(pajak[[#This Row],[//]]="","",IF(INDEX(Table1[edited :],pajak[//]-offset)="","",INDEX(Table1[edited :],pajak[//]-offset)))</f>
        <v/>
      </c>
      <c r="O44" s="92" t="str">
        <f>IF(pajak[[#This Row],[//]]="","",INDEX(Table1[h_No. Invoice :],pajak[//]-offset))</f>
        <v/>
      </c>
    </row>
    <row r="45" spans="3:15" x14ac:dyDescent="0.25">
      <c r="C45" s="92" t="str">
        <f t="shared" si="1"/>
        <v/>
      </c>
      <c r="D45" s="92" t="str">
        <f>IF(pajak[[#This Row],[//]]="","",INDEX(Table1[No. Invoice :],pajak[//]-offset))</f>
        <v/>
      </c>
      <c r="E45" s="96" t="str">
        <f>IF(pajak[[#This Row],[//]]="","",INDEX(Table1[Tgl Invoice :],pajak[//]-offset))</f>
        <v/>
      </c>
      <c r="F45" s="92" t="str">
        <f>IF(pajak[[#This Row],[//]]="","",INDEX(Table1[Kode Sales :],pajak[//]-offset))</f>
        <v/>
      </c>
      <c r="G45" s="92" t="str">
        <f>IF(pajak[[#This Row],[//]]="","",INDEX(Table1[Toko],pajak[//]-offset))</f>
        <v/>
      </c>
      <c r="H45" s="95" t="str">
        <f>IF(pajak[[#This Row],[//]]="","",SUMIF(Table1[h_id],pajak[[#This Row],[//]],Table1[h_hargasebelumdiskon]))</f>
        <v/>
      </c>
      <c r="I45" s="95" t="str">
        <f>IF(pajak[[#This Row],[//]]="","",SUMIF(Table1[h_id],pajak[[#This Row],[//]],Table1[h_diskon]))</f>
        <v/>
      </c>
      <c r="J45" s="95" t="str">
        <f>IF(pajak[[#This Row],[//]]="","",SUMIF(Table1[h_id],pajak[[#This Row],[//]],Table1[h_hargasetelahdiskon]))</f>
        <v/>
      </c>
      <c r="K45" s="95" t="str">
        <f>IF(pajak[//]="","",pajak[[#This Row],[Sub Total]]/1.11*11%)</f>
        <v/>
      </c>
      <c r="L45" s="95" t="str">
        <f>pajak[[#This Row],[Sub Total]]</f>
        <v/>
      </c>
      <c r="M45" s="92" t="str">
        <f>IF(pajak[[#This Row],[//]]="","",INDEX(Table1[pembuat nota :],pajak[//]-offset))</f>
        <v/>
      </c>
      <c r="N45" s="92" t="str">
        <f>IF(pajak[[#This Row],[//]]="","",IF(INDEX(Table1[edited :],pajak[//]-offset)="","",INDEX(Table1[edited :],pajak[//]-offset)))</f>
        <v/>
      </c>
      <c r="O45" s="92" t="str">
        <f>IF(pajak[[#This Row],[//]]="","",INDEX(Table1[h_No. Invoice :],pajak[//]-offset))</f>
        <v/>
      </c>
    </row>
    <row r="46" spans="3:15" x14ac:dyDescent="0.25">
      <c r="C46" s="92" t="str">
        <f t="shared" si="1"/>
        <v/>
      </c>
      <c r="D46" s="92" t="str">
        <f>IF(pajak[[#This Row],[//]]="","",INDEX(Table1[No. Invoice :],pajak[//]-offset))</f>
        <v/>
      </c>
      <c r="E46" s="96" t="str">
        <f>IF(pajak[[#This Row],[//]]="","",INDEX(Table1[Tgl Invoice :],pajak[//]-offset))</f>
        <v/>
      </c>
      <c r="F46" s="92" t="str">
        <f>IF(pajak[[#This Row],[//]]="","",INDEX(Table1[Kode Sales :],pajak[//]-offset))</f>
        <v/>
      </c>
      <c r="G46" s="92" t="str">
        <f>IF(pajak[[#This Row],[//]]="","",INDEX(Table1[Toko],pajak[//]-offset))</f>
        <v/>
      </c>
      <c r="H46" s="95" t="str">
        <f>IF(pajak[[#This Row],[//]]="","",SUMIF(Table1[h_id],pajak[[#This Row],[//]],Table1[h_hargasebelumdiskon]))</f>
        <v/>
      </c>
      <c r="I46" s="95" t="str">
        <f>IF(pajak[[#This Row],[//]]="","",SUMIF(Table1[h_id],pajak[[#This Row],[//]],Table1[h_diskon]))</f>
        <v/>
      </c>
      <c r="J46" s="95" t="str">
        <f>IF(pajak[[#This Row],[//]]="","",SUMIF(Table1[h_id],pajak[[#This Row],[//]],Table1[h_hargasetelahdiskon]))</f>
        <v/>
      </c>
      <c r="K46" s="95" t="str">
        <f>IF(pajak[//]="","",pajak[[#This Row],[Sub Total]]/1.11*11%)</f>
        <v/>
      </c>
      <c r="L46" s="95" t="str">
        <f>pajak[[#This Row],[Sub Total]]</f>
        <v/>
      </c>
      <c r="M46" s="92" t="str">
        <f>IF(pajak[[#This Row],[//]]="","",INDEX(Table1[pembuat nota :],pajak[//]-offset))</f>
        <v/>
      </c>
      <c r="N46" s="92" t="str">
        <f>IF(pajak[[#This Row],[//]]="","",IF(INDEX(Table1[edited :],pajak[//]-offset)="","",INDEX(Table1[edited :],pajak[//]-offset)))</f>
        <v/>
      </c>
      <c r="O46" s="92" t="str">
        <f>IF(pajak[[#This Row],[//]]="","",INDEX(Table1[h_No. Invoice :],pajak[//]-offset))</f>
        <v/>
      </c>
    </row>
    <row r="47" spans="3:15" x14ac:dyDescent="0.25">
      <c r="C47" s="92" t="str">
        <f t="shared" si="1"/>
        <v/>
      </c>
      <c r="D47" s="92" t="str">
        <f>IF(pajak[[#This Row],[//]]="","",INDEX(Table1[No. Invoice :],pajak[//]-offset))</f>
        <v/>
      </c>
      <c r="E47" s="96" t="str">
        <f>IF(pajak[[#This Row],[//]]="","",INDEX(Table1[Tgl Invoice :],pajak[//]-offset))</f>
        <v/>
      </c>
      <c r="F47" s="92" t="str">
        <f>IF(pajak[[#This Row],[//]]="","",INDEX(Table1[Kode Sales :],pajak[//]-offset))</f>
        <v/>
      </c>
      <c r="G47" s="92" t="str">
        <f>IF(pajak[[#This Row],[//]]="","",INDEX(Table1[Toko],pajak[//]-offset))</f>
        <v/>
      </c>
      <c r="H47" s="95" t="str">
        <f>IF(pajak[[#This Row],[//]]="","",SUMIF(Table1[h_id],pajak[[#This Row],[//]],Table1[h_hargasebelumdiskon]))</f>
        <v/>
      </c>
      <c r="I47" s="95" t="str">
        <f>IF(pajak[[#This Row],[//]]="","",SUMIF(Table1[h_id],pajak[[#This Row],[//]],Table1[h_diskon]))</f>
        <v/>
      </c>
      <c r="J47" s="95" t="str">
        <f>IF(pajak[[#This Row],[//]]="","",SUMIF(Table1[h_id],pajak[[#This Row],[//]],Table1[h_hargasetelahdiskon]))</f>
        <v/>
      </c>
      <c r="K47" s="95" t="str">
        <f>IF(pajak[//]="","",pajak[[#This Row],[Sub Total]]/1.11*11%)</f>
        <v/>
      </c>
      <c r="L47" s="95" t="str">
        <f>pajak[[#This Row],[Sub Total]]</f>
        <v/>
      </c>
      <c r="M47" s="92" t="str">
        <f>IF(pajak[[#This Row],[//]]="","",INDEX(Table1[pembuat nota :],pajak[//]-offset))</f>
        <v/>
      </c>
      <c r="N47" s="92" t="str">
        <f>IF(pajak[[#This Row],[//]]="","",IF(INDEX(Table1[edited :],pajak[//]-offset)="","",INDEX(Table1[edited :],pajak[//]-offset)))</f>
        <v/>
      </c>
      <c r="O47" s="92" t="str">
        <f>IF(pajak[[#This Row],[//]]="","",INDEX(Table1[h_No. Invoice :],pajak[//]-offset))</f>
        <v/>
      </c>
    </row>
    <row r="48" spans="3:15" x14ac:dyDescent="0.25">
      <c r="C48" s="92" t="str">
        <f t="shared" si="1"/>
        <v/>
      </c>
      <c r="D48" s="92" t="str">
        <f>IF(pajak[[#This Row],[//]]="","",INDEX(Table1[No. Invoice :],pajak[//]-offset))</f>
        <v/>
      </c>
      <c r="E48" s="96" t="str">
        <f>IF(pajak[[#This Row],[//]]="","",INDEX(Table1[Tgl Invoice :],pajak[//]-offset))</f>
        <v/>
      </c>
      <c r="F48" s="92" t="str">
        <f>IF(pajak[[#This Row],[//]]="","",INDEX(Table1[Kode Sales :],pajak[//]-offset))</f>
        <v/>
      </c>
      <c r="G48" s="92" t="str">
        <f>IF(pajak[[#This Row],[//]]="","",INDEX(Table1[Toko],pajak[//]-offset))</f>
        <v/>
      </c>
      <c r="H48" s="95" t="str">
        <f>IF(pajak[[#This Row],[//]]="","",SUMIF(Table1[h_id],pajak[[#This Row],[//]],Table1[h_hargasebelumdiskon]))</f>
        <v/>
      </c>
      <c r="I48" s="95" t="str">
        <f>IF(pajak[[#This Row],[//]]="","",SUMIF(Table1[h_id],pajak[[#This Row],[//]],Table1[h_diskon]))</f>
        <v/>
      </c>
      <c r="J48" s="95" t="str">
        <f>IF(pajak[[#This Row],[//]]="","",SUMIF(Table1[h_id],pajak[[#This Row],[//]],Table1[h_hargasetelahdiskon]))</f>
        <v/>
      </c>
      <c r="K48" s="95" t="str">
        <f>IF(pajak[//]="","",pajak[[#This Row],[Sub Total]]/1.11*11%)</f>
        <v/>
      </c>
      <c r="L48" s="95" t="str">
        <f>pajak[[#This Row],[Sub Total]]</f>
        <v/>
      </c>
      <c r="M48" s="92" t="str">
        <f>IF(pajak[[#This Row],[//]]="","",INDEX(Table1[pembuat nota :],pajak[//]-offset))</f>
        <v/>
      </c>
      <c r="N48" s="92" t="str">
        <f>IF(pajak[[#This Row],[//]]="","",IF(INDEX(Table1[edited :],pajak[//]-offset)="","",INDEX(Table1[edited :],pajak[//]-offset)))</f>
        <v/>
      </c>
      <c r="O48" s="92" t="str">
        <f>IF(pajak[[#This Row],[//]]="","",INDEX(Table1[h_No. Invoice :],pajak[//]-offset))</f>
        <v/>
      </c>
    </row>
    <row r="49" spans="3:15" x14ac:dyDescent="0.25">
      <c r="C49" s="92" t="str">
        <f t="shared" si="1"/>
        <v/>
      </c>
      <c r="D49" s="92" t="str">
        <f>IF(pajak[[#This Row],[//]]="","",INDEX(Table1[No. Invoice :],pajak[//]-offset))</f>
        <v/>
      </c>
      <c r="E49" s="96" t="str">
        <f>IF(pajak[[#This Row],[//]]="","",INDEX(Table1[Tgl Invoice :],pajak[//]-offset))</f>
        <v/>
      </c>
      <c r="F49" s="92" t="str">
        <f>IF(pajak[[#This Row],[//]]="","",INDEX(Table1[Kode Sales :],pajak[//]-offset))</f>
        <v/>
      </c>
      <c r="G49" s="92" t="str">
        <f>IF(pajak[[#This Row],[//]]="","",INDEX(Table1[Toko],pajak[//]-offset))</f>
        <v/>
      </c>
      <c r="H49" s="95" t="str">
        <f>IF(pajak[[#This Row],[//]]="","",SUMIF(Table1[h_id],pajak[[#This Row],[//]],Table1[h_hargasebelumdiskon]))</f>
        <v/>
      </c>
      <c r="I49" s="95" t="str">
        <f>IF(pajak[[#This Row],[//]]="","",SUMIF(Table1[h_id],pajak[[#This Row],[//]],Table1[h_diskon]))</f>
        <v/>
      </c>
      <c r="J49" s="95" t="str">
        <f>IF(pajak[[#This Row],[//]]="","",SUMIF(Table1[h_id],pajak[[#This Row],[//]],Table1[h_hargasetelahdiskon]))</f>
        <v/>
      </c>
      <c r="K49" s="95" t="str">
        <f>IF(pajak[//]="","",pajak[[#This Row],[Sub Total]]/1.11*11%)</f>
        <v/>
      </c>
      <c r="L49" s="95" t="str">
        <f>pajak[[#This Row],[Sub Total]]</f>
        <v/>
      </c>
      <c r="M49" s="92" t="str">
        <f>IF(pajak[[#This Row],[//]]="","",INDEX(Table1[pembuat nota :],pajak[//]-offset))</f>
        <v/>
      </c>
      <c r="N49" s="92" t="str">
        <f>IF(pajak[[#This Row],[//]]="","",IF(INDEX(Table1[edited :],pajak[//]-offset)="","",INDEX(Table1[edited :],pajak[//]-offset)))</f>
        <v/>
      </c>
      <c r="O49" s="92" t="str">
        <f>IF(pajak[[#This Row],[//]]="","",INDEX(Table1[h_No. Invoice :],pajak[//]-offset))</f>
        <v/>
      </c>
    </row>
    <row r="50" spans="3:15" x14ac:dyDescent="0.25">
      <c r="C50" s="92" t="str">
        <f t="shared" si="1"/>
        <v/>
      </c>
      <c r="D50" s="92" t="str">
        <f>IF(pajak[[#This Row],[//]]="","",INDEX(Table1[No. Invoice :],pajak[//]-offset))</f>
        <v/>
      </c>
      <c r="E50" s="96" t="str">
        <f>IF(pajak[[#This Row],[//]]="","",INDEX(Table1[Tgl Invoice :],pajak[//]-offset))</f>
        <v/>
      </c>
      <c r="F50" s="92" t="str">
        <f>IF(pajak[[#This Row],[//]]="","",INDEX(Table1[Kode Sales :],pajak[//]-offset))</f>
        <v/>
      </c>
      <c r="G50" s="92" t="str">
        <f>IF(pajak[[#This Row],[//]]="","",INDEX(Table1[Toko],pajak[//]-offset))</f>
        <v/>
      </c>
      <c r="H50" s="95" t="str">
        <f>IF(pajak[[#This Row],[//]]="","",SUMIF(Table1[h_id],pajak[[#This Row],[//]],Table1[h_hargasebelumdiskon]))</f>
        <v/>
      </c>
      <c r="I50" s="95" t="str">
        <f>IF(pajak[[#This Row],[//]]="","",SUMIF(Table1[h_id],pajak[[#This Row],[//]],Table1[h_diskon]))</f>
        <v/>
      </c>
      <c r="J50" s="95" t="str">
        <f>IF(pajak[[#This Row],[//]]="","",SUMIF(Table1[h_id],pajak[[#This Row],[//]],Table1[h_hargasetelahdiskon]))</f>
        <v/>
      </c>
      <c r="K50" s="95" t="str">
        <f>IF(pajak[//]="","",pajak[[#This Row],[Sub Total]]/1.11*11%)</f>
        <v/>
      </c>
      <c r="L50" s="95" t="str">
        <f>pajak[[#This Row],[Sub Total]]</f>
        <v/>
      </c>
      <c r="M50" s="92" t="str">
        <f>IF(pajak[[#This Row],[//]]="","",INDEX(Table1[pembuat nota :],pajak[//]-offset))</f>
        <v/>
      </c>
      <c r="N50" s="92" t="str">
        <f>IF(pajak[[#This Row],[//]]="","",IF(INDEX(Table1[edited :],pajak[//]-offset)="","",INDEX(Table1[edited :],pajak[//]-offset)))</f>
        <v/>
      </c>
      <c r="O50" s="92" t="str">
        <f>IF(pajak[[#This Row],[//]]="","",INDEX(Table1[h_No. Invoice :],pajak[//]-offset))</f>
        <v/>
      </c>
    </row>
    <row r="51" spans="3:15" x14ac:dyDescent="0.25">
      <c r="C51" s="92" t="str">
        <f t="shared" si="1"/>
        <v/>
      </c>
      <c r="D51" s="92" t="str">
        <f>IF(pajak[[#This Row],[//]]="","",INDEX(Table1[No. Invoice :],pajak[//]-offset))</f>
        <v/>
      </c>
      <c r="E51" s="96" t="str">
        <f>IF(pajak[[#This Row],[//]]="","",INDEX(Table1[Tgl Invoice :],pajak[//]-offset))</f>
        <v/>
      </c>
      <c r="F51" s="92" t="str">
        <f>IF(pajak[[#This Row],[//]]="","",INDEX(Table1[Kode Sales :],pajak[//]-offset))</f>
        <v/>
      </c>
      <c r="G51" s="92" t="str">
        <f>IF(pajak[[#This Row],[//]]="","",INDEX(Table1[Toko],pajak[//]-offset))</f>
        <v/>
      </c>
      <c r="H51" s="95" t="str">
        <f>IF(pajak[[#This Row],[//]]="","",SUMIF(Table1[h_id],pajak[[#This Row],[//]],Table1[h_hargasebelumdiskon]))</f>
        <v/>
      </c>
      <c r="I51" s="95" t="str">
        <f>IF(pajak[[#This Row],[//]]="","",SUMIF(Table1[h_id],pajak[[#This Row],[//]],Table1[h_diskon]))</f>
        <v/>
      </c>
      <c r="J51" s="95" t="str">
        <f>IF(pajak[[#This Row],[//]]="","",SUMIF(Table1[h_id],pajak[[#This Row],[//]],Table1[h_hargasetelahdiskon]))</f>
        <v/>
      </c>
      <c r="K51" s="95" t="str">
        <f>IF(pajak[//]="","",pajak[[#This Row],[Sub Total]]/1.11*11%)</f>
        <v/>
      </c>
      <c r="L51" s="95" t="str">
        <f>pajak[[#This Row],[Sub Total]]</f>
        <v/>
      </c>
      <c r="M51" s="92" t="str">
        <f>IF(pajak[[#This Row],[//]]="","",INDEX(Table1[pembuat nota :],pajak[//]-offset))</f>
        <v/>
      </c>
      <c r="N51" s="92" t="str">
        <f>IF(pajak[[#This Row],[//]]="","",IF(INDEX(Table1[edited :],pajak[//]-offset)="","",INDEX(Table1[edited :],pajak[//]-offset)))</f>
        <v/>
      </c>
      <c r="O51" s="92" t="str">
        <f>IF(pajak[[#This Row],[//]]="","",INDEX(Table1[h_No. Invoice :],pajak[//]-offset))</f>
        <v/>
      </c>
    </row>
    <row r="52" spans="3:15" x14ac:dyDescent="0.25">
      <c r="C52" s="92" t="str">
        <f t="shared" si="1"/>
        <v/>
      </c>
      <c r="D52" s="92" t="str">
        <f>IF(pajak[[#This Row],[//]]="","",INDEX(Table1[No. Invoice :],pajak[//]-offset))</f>
        <v/>
      </c>
      <c r="E52" s="96" t="str">
        <f>IF(pajak[[#This Row],[//]]="","",INDEX(Table1[Tgl Invoice :],pajak[//]-offset))</f>
        <v/>
      </c>
      <c r="F52" s="92" t="str">
        <f>IF(pajak[[#This Row],[//]]="","",INDEX(Table1[Kode Sales :],pajak[//]-offset))</f>
        <v/>
      </c>
      <c r="G52" s="92" t="str">
        <f>IF(pajak[[#This Row],[//]]="","",INDEX(Table1[Toko],pajak[//]-offset))</f>
        <v/>
      </c>
      <c r="H52" s="95" t="str">
        <f>IF(pajak[[#This Row],[//]]="","",SUMIF(Table1[h_id],pajak[[#This Row],[//]],Table1[h_hargasebelumdiskon]))</f>
        <v/>
      </c>
      <c r="I52" s="95" t="str">
        <f>IF(pajak[[#This Row],[//]]="","",SUMIF(Table1[h_id],pajak[[#This Row],[//]],Table1[h_diskon]))</f>
        <v/>
      </c>
      <c r="J52" s="95" t="str">
        <f>IF(pajak[[#This Row],[//]]="","",SUMIF(Table1[h_id],pajak[[#This Row],[//]],Table1[h_hargasetelahdiskon]))</f>
        <v/>
      </c>
      <c r="K52" s="95" t="str">
        <f>IF(pajak[//]="","",pajak[[#This Row],[Sub Total]]/1.11*11%)</f>
        <v/>
      </c>
      <c r="L52" s="95" t="str">
        <f>pajak[[#This Row],[Sub Total]]</f>
        <v/>
      </c>
      <c r="M52" s="92" t="str">
        <f>IF(pajak[[#This Row],[//]]="","",INDEX(Table1[pembuat nota :],pajak[//]-offset))</f>
        <v/>
      </c>
      <c r="N52" s="92" t="str">
        <f>IF(pajak[[#This Row],[//]]="","",IF(INDEX(Table1[edited :],pajak[//]-offset)="","",INDEX(Table1[edited :],pajak[//]-offset)))</f>
        <v/>
      </c>
      <c r="O52" s="92" t="str">
        <f>IF(pajak[[#This Row],[//]]="","",INDEX(Table1[h_No. Invoice :],pajak[//]-offset))</f>
        <v/>
      </c>
    </row>
    <row r="53" spans="3:15" x14ac:dyDescent="0.25">
      <c r="C53" s="92" t="str">
        <f t="shared" si="1"/>
        <v/>
      </c>
      <c r="D53" s="92" t="str">
        <f>IF(pajak[[#This Row],[//]]="","",INDEX(Table1[No. Invoice :],pajak[//]-offset))</f>
        <v/>
      </c>
      <c r="E53" s="96" t="str">
        <f>IF(pajak[[#This Row],[//]]="","",INDEX(Table1[Tgl Invoice :],pajak[//]-offset))</f>
        <v/>
      </c>
      <c r="F53" s="92" t="str">
        <f>IF(pajak[[#This Row],[//]]="","",INDEX(Table1[Kode Sales :],pajak[//]-offset))</f>
        <v/>
      </c>
      <c r="G53" s="92" t="str">
        <f>IF(pajak[[#This Row],[//]]="","",INDEX(Table1[Toko],pajak[//]-offset))</f>
        <v/>
      </c>
      <c r="H53" s="95" t="str">
        <f>IF(pajak[[#This Row],[//]]="","",SUMIF(Table1[h_id],pajak[[#This Row],[//]],Table1[h_hargasebelumdiskon]))</f>
        <v/>
      </c>
      <c r="I53" s="95" t="str">
        <f>IF(pajak[[#This Row],[//]]="","",SUMIF(Table1[h_id],pajak[[#This Row],[//]],Table1[h_diskon]))</f>
        <v/>
      </c>
      <c r="J53" s="95" t="str">
        <f>IF(pajak[[#This Row],[//]]="","",SUMIF(Table1[h_id],pajak[[#This Row],[//]],Table1[h_hargasetelahdiskon]))</f>
        <v/>
      </c>
      <c r="K53" s="95" t="str">
        <f>IF(pajak[//]="","",pajak[[#This Row],[Sub Total]]/1.11*11%)</f>
        <v/>
      </c>
      <c r="L53" s="95" t="str">
        <f>pajak[[#This Row],[Sub Total]]</f>
        <v/>
      </c>
      <c r="M53" s="92" t="str">
        <f>IF(pajak[[#This Row],[//]]="","",INDEX(Table1[pembuat nota :],pajak[//]-offset))</f>
        <v/>
      </c>
      <c r="N53" s="92" t="str">
        <f>IF(pajak[[#This Row],[//]]="","",IF(INDEX(Table1[edited :],pajak[//]-offset)="","",INDEX(Table1[edited :],pajak[//]-offset)))</f>
        <v/>
      </c>
      <c r="O53" s="92" t="str">
        <f>IF(pajak[[#This Row],[//]]="","",INDEX(Table1[h_No. Invoice :],pajak[//]-offset))</f>
        <v/>
      </c>
    </row>
    <row r="54" spans="3:15" x14ac:dyDescent="0.25">
      <c r="C54" s="92" t="str">
        <f t="shared" si="1"/>
        <v/>
      </c>
      <c r="D54" s="92" t="str">
        <f>IF(pajak[[#This Row],[//]]="","",INDEX(Table1[No. Invoice :],pajak[//]-offset))</f>
        <v/>
      </c>
      <c r="E54" s="96" t="str">
        <f>IF(pajak[[#This Row],[//]]="","",INDEX(Table1[Tgl Invoice :],pajak[//]-offset))</f>
        <v/>
      </c>
      <c r="F54" s="92" t="str">
        <f>IF(pajak[[#This Row],[//]]="","",INDEX(Table1[Kode Sales :],pajak[//]-offset))</f>
        <v/>
      </c>
      <c r="G54" s="92" t="str">
        <f>IF(pajak[[#This Row],[//]]="","",INDEX(Table1[Toko],pajak[//]-offset))</f>
        <v/>
      </c>
      <c r="H54" s="95" t="str">
        <f>IF(pajak[[#This Row],[//]]="","",SUMIF(Table1[h_id],pajak[[#This Row],[//]],Table1[h_hargasebelumdiskon]))</f>
        <v/>
      </c>
      <c r="I54" s="95" t="str">
        <f>IF(pajak[[#This Row],[//]]="","",SUMIF(Table1[h_id],pajak[[#This Row],[//]],Table1[h_diskon]))</f>
        <v/>
      </c>
      <c r="J54" s="95" t="str">
        <f>IF(pajak[[#This Row],[//]]="","",SUMIF(Table1[h_id],pajak[[#This Row],[//]],Table1[h_hargasetelahdiskon]))</f>
        <v/>
      </c>
      <c r="K54" s="95" t="str">
        <f>IF(pajak[//]="","",pajak[[#This Row],[Sub Total]]/1.11*11%)</f>
        <v/>
      </c>
      <c r="L54" s="95" t="str">
        <f>pajak[[#This Row],[Sub Total]]</f>
        <v/>
      </c>
      <c r="M54" s="92" t="str">
        <f>IF(pajak[[#This Row],[//]]="","",INDEX(Table1[pembuat nota :],pajak[//]-offset))</f>
        <v/>
      </c>
      <c r="N54" s="92" t="str">
        <f>IF(pajak[[#This Row],[//]]="","",IF(INDEX(Table1[edited :],pajak[//]-offset)="","",INDEX(Table1[edited :],pajak[//]-offset)))</f>
        <v/>
      </c>
      <c r="O54" s="92" t="str">
        <f>IF(pajak[[#This Row],[//]]="","",INDEX(Table1[h_No. Invoice :],pajak[//]-offset))</f>
        <v/>
      </c>
    </row>
    <row r="55" spans="3:15" x14ac:dyDescent="0.25">
      <c r="C55" s="92" t="str">
        <f t="shared" si="1"/>
        <v/>
      </c>
      <c r="D55" s="92" t="str">
        <f>IF(pajak[[#This Row],[//]]="","",INDEX(Table1[No. Invoice :],pajak[//]-offset))</f>
        <v/>
      </c>
      <c r="E55" s="96" t="str">
        <f>IF(pajak[[#This Row],[//]]="","",INDEX(Table1[Tgl Invoice :],pajak[//]-offset))</f>
        <v/>
      </c>
      <c r="F55" s="92" t="str">
        <f>IF(pajak[[#This Row],[//]]="","",INDEX(Table1[Kode Sales :],pajak[//]-offset))</f>
        <v/>
      </c>
      <c r="G55" s="92" t="str">
        <f>IF(pajak[[#This Row],[//]]="","",INDEX(Table1[Toko],pajak[//]-offset))</f>
        <v/>
      </c>
      <c r="H55" s="95" t="str">
        <f>IF(pajak[[#This Row],[//]]="","",SUMIF(Table1[h_id],pajak[[#This Row],[//]],Table1[h_hargasebelumdiskon]))</f>
        <v/>
      </c>
      <c r="I55" s="95" t="str">
        <f>IF(pajak[[#This Row],[//]]="","",SUMIF(Table1[h_id],pajak[[#This Row],[//]],Table1[h_diskon]))</f>
        <v/>
      </c>
      <c r="J55" s="95" t="str">
        <f>IF(pajak[[#This Row],[//]]="","",SUMIF(Table1[h_id],pajak[[#This Row],[//]],Table1[h_hargasetelahdiskon]))</f>
        <v/>
      </c>
      <c r="K55" s="95" t="str">
        <f>IF(pajak[//]="","",pajak[[#This Row],[Sub Total]]/1.11*11%)</f>
        <v/>
      </c>
      <c r="L55" s="95" t="str">
        <f>pajak[[#This Row],[Sub Total]]</f>
        <v/>
      </c>
      <c r="M55" s="92" t="str">
        <f>IF(pajak[[#This Row],[//]]="","",INDEX(Table1[pembuat nota :],pajak[//]-offset))</f>
        <v/>
      </c>
      <c r="N55" s="92" t="str">
        <f>IF(pajak[[#This Row],[//]]="","",IF(INDEX(Table1[edited :],pajak[//]-offset)="","",INDEX(Table1[edited :],pajak[//]-offset)))</f>
        <v/>
      </c>
      <c r="O55" s="92" t="str">
        <f>IF(pajak[[#This Row],[//]]="","",INDEX(Table1[h_No. Invoice :],pajak[//]-offset))</f>
        <v/>
      </c>
    </row>
    <row r="56" spans="3:15" x14ac:dyDescent="0.25">
      <c r="C56" s="92" t="str">
        <f t="shared" si="1"/>
        <v/>
      </c>
      <c r="D56" s="92" t="str">
        <f>IF(pajak[[#This Row],[//]]="","",INDEX(Table1[No. Invoice :],pajak[//]-offset))</f>
        <v/>
      </c>
      <c r="E56" s="96" t="str">
        <f>IF(pajak[[#This Row],[//]]="","",INDEX(Table1[Tgl Invoice :],pajak[//]-offset))</f>
        <v/>
      </c>
      <c r="F56" s="92" t="str">
        <f>IF(pajak[[#This Row],[//]]="","",INDEX(Table1[Kode Sales :],pajak[//]-offset))</f>
        <v/>
      </c>
      <c r="G56" s="92" t="str">
        <f>IF(pajak[[#This Row],[//]]="","",INDEX(Table1[Toko],pajak[//]-offset))</f>
        <v/>
      </c>
      <c r="H56" s="95" t="str">
        <f>IF(pajak[[#This Row],[//]]="","",SUMIF(Table1[h_id],pajak[[#This Row],[//]],Table1[h_hargasebelumdiskon]))</f>
        <v/>
      </c>
      <c r="I56" s="95" t="str">
        <f>IF(pajak[[#This Row],[//]]="","",SUMIF(Table1[h_id],pajak[[#This Row],[//]],Table1[h_diskon]))</f>
        <v/>
      </c>
      <c r="J56" s="95" t="str">
        <f>IF(pajak[[#This Row],[//]]="","",SUMIF(Table1[h_id],pajak[[#This Row],[//]],Table1[h_hargasetelahdiskon]))</f>
        <v/>
      </c>
      <c r="K56" s="95" t="str">
        <f>IF(pajak[//]="","",pajak[[#This Row],[Sub Total]]/1.11*11%)</f>
        <v/>
      </c>
      <c r="L56" s="95" t="str">
        <f>pajak[[#This Row],[Sub Total]]</f>
        <v/>
      </c>
      <c r="M56" s="92" t="str">
        <f>IF(pajak[[#This Row],[//]]="","",INDEX(Table1[pembuat nota :],pajak[//]-offset))</f>
        <v/>
      </c>
      <c r="N56" s="92" t="str">
        <f>IF(pajak[[#This Row],[//]]="","",IF(INDEX(Table1[edited :],pajak[//]-offset)="","",INDEX(Table1[edited :],pajak[//]-offset)))</f>
        <v/>
      </c>
      <c r="O56" s="92" t="str">
        <f>IF(pajak[[#This Row],[//]]="","",INDEX(Table1[h_No. Invoice :],pajak[//]-offset))</f>
        <v/>
      </c>
    </row>
    <row r="57" spans="3:15" x14ac:dyDescent="0.25">
      <c r="C57" s="92" t="str">
        <f t="shared" si="1"/>
        <v/>
      </c>
      <c r="D57" s="92" t="str">
        <f>IF(pajak[[#This Row],[//]]="","",INDEX(Table1[No. Invoice :],pajak[//]-offset))</f>
        <v/>
      </c>
      <c r="E57" s="96" t="str">
        <f>IF(pajak[[#This Row],[//]]="","",INDEX(Table1[Tgl Invoice :],pajak[//]-offset))</f>
        <v/>
      </c>
      <c r="F57" s="92" t="str">
        <f>IF(pajak[[#This Row],[//]]="","",INDEX(Table1[Kode Sales :],pajak[//]-offset))</f>
        <v/>
      </c>
      <c r="G57" s="92" t="str">
        <f>IF(pajak[[#This Row],[//]]="","",INDEX(Table1[Toko],pajak[//]-offset))</f>
        <v/>
      </c>
      <c r="H57" s="95" t="str">
        <f>IF(pajak[[#This Row],[//]]="","",SUMIF(Table1[h_id],pajak[[#This Row],[//]],Table1[h_hargasebelumdiskon]))</f>
        <v/>
      </c>
      <c r="I57" s="95" t="str">
        <f>IF(pajak[[#This Row],[//]]="","",SUMIF(Table1[h_id],pajak[[#This Row],[//]],Table1[h_diskon]))</f>
        <v/>
      </c>
      <c r="J57" s="95" t="str">
        <f>IF(pajak[[#This Row],[//]]="","",SUMIF(Table1[h_id],pajak[[#This Row],[//]],Table1[h_hargasetelahdiskon]))</f>
        <v/>
      </c>
      <c r="K57" s="95" t="str">
        <f>IF(pajak[//]="","",pajak[[#This Row],[Sub Total]]/1.11*11%)</f>
        <v/>
      </c>
      <c r="L57" s="95" t="str">
        <f>pajak[[#This Row],[Sub Total]]</f>
        <v/>
      </c>
      <c r="M57" s="92" t="str">
        <f>IF(pajak[[#This Row],[//]]="","",INDEX(Table1[pembuat nota :],pajak[//]-offset))</f>
        <v/>
      </c>
      <c r="N57" s="92" t="str">
        <f>IF(pajak[[#This Row],[//]]="","",IF(INDEX(Table1[edited :],pajak[//]-offset)="","",INDEX(Table1[edited :],pajak[//]-offset)))</f>
        <v/>
      </c>
      <c r="O57" s="92" t="str">
        <f>IF(pajak[[#This Row],[//]]="","",INDEX(Table1[h_No. Invoice :],pajak[//]-offset))</f>
        <v/>
      </c>
    </row>
    <row r="58" spans="3:15" x14ac:dyDescent="0.25">
      <c r="C58" s="92" t="str">
        <f t="shared" si="1"/>
        <v/>
      </c>
      <c r="D58" s="92" t="str">
        <f>IF(pajak[[#This Row],[//]]="","",INDEX(Table1[No. Invoice :],pajak[//]-offset))</f>
        <v/>
      </c>
      <c r="E58" s="96" t="str">
        <f>IF(pajak[[#This Row],[//]]="","",INDEX(Table1[Tgl Invoice :],pajak[//]-offset))</f>
        <v/>
      </c>
      <c r="F58" s="92" t="str">
        <f>IF(pajak[[#This Row],[//]]="","",INDEX(Table1[Kode Sales :],pajak[//]-offset))</f>
        <v/>
      </c>
      <c r="G58" s="92" t="str">
        <f>IF(pajak[[#This Row],[//]]="","",INDEX(Table1[Toko],pajak[//]-offset))</f>
        <v/>
      </c>
      <c r="H58" s="95" t="str">
        <f>IF(pajak[[#This Row],[//]]="","",SUMIF(Table1[h_id],pajak[[#This Row],[//]],Table1[h_hargasebelumdiskon]))</f>
        <v/>
      </c>
      <c r="I58" s="95" t="str">
        <f>IF(pajak[[#This Row],[//]]="","",SUMIF(Table1[h_id],pajak[[#This Row],[//]],Table1[h_diskon]))</f>
        <v/>
      </c>
      <c r="J58" s="95" t="str">
        <f>IF(pajak[[#This Row],[//]]="","",SUMIF(Table1[h_id],pajak[[#This Row],[//]],Table1[h_hargasetelahdiskon]))</f>
        <v/>
      </c>
      <c r="K58" s="95" t="str">
        <f>IF(pajak[//]="","",pajak[[#This Row],[Sub Total]]/1.11*11%)</f>
        <v/>
      </c>
      <c r="L58" s="95" t="str">
        <f>pajak[[#This Row],[Sub Total]]</f>
        <v/>
      </c>
      <c r="M58" s="92" t="str">
        <f>IF(pajak[[#This Row],[//]]="","",INDEX(Table1[pembuat nota :],pajak[//]-offset))</f>
        <v/>
      </c>
      <c r="N58" s="92" t="str">
        <f>IF(pajak[[#This Row],[//]]="","",IF(INDEX(Table1[edited :],pajak[//]-offset)="","",INDEX(Table1[edited :],pajak[//]-offset)))</f>
        <v/>
      </c>
      <c r="O58" s="92" t="str">
        <f>IF(pajak[[#This Row],[//]]="","",INDEX(Table1[h_No. Invoice :],pajak[//]-offset))</f>
        <v/>
      </c>
    </row>
    <row r="59" spans="3:15" x14ac:dyDescent="0.25">
      <c r="C59" s="92" t="str">
        <f t="shared" si="1"/>
        <v/>
      </c>
      <c r="D59" s="92" t="str">
        <f>IF(pajak[[#This Row],[//]]="","",INDEX(Table1[No. Invoice :],pajak[//]-offset))</f>
        <v/>
      </c>
      <c r="E59" s="96" t="str">
        <f>IF(pajak[[#This Row],[//]]="","",INDEX(Table1[Tgl Invoice :],pajak[//]-offset))</f>
        <v/>
      </c>
      <c r="F59" s="92" t="str">
        <f>IF(pajak[[#This Row],[//]]="","",INDEX(Table1[Kode Sales :],pajak[//]-offset))</f>
        <v/>
      </c>
      <c r="G59" s="92" t="str">
        <f>IF(pajak[[#This Row],[//]]="","",INDEX(Table1[Toko],pajak[//]-offset))</f>
        <v/>
      </c>
      <c r="H59" s="95" t="str">
        <f>IF(pajak[[#This Row],[//]]="","",SUMIF(Table1[h_id],pajak[[#This Row],[//]],Table1[h_hargasebelumdiskon]))</f>
        <v/>
      </c>
      <c r="I59" s="95" t="str">
        <f>IF(pajak[[#This Row],[//]]="","",SUMIF(Table1[h_id],pajak[[#This Row],[//]],Table1[h_diskon]))</f>
        <v/>
      </c>
      <c r="J59" s="95" t="str">
        <f>IF(pajak[[#This Row],[//]]="","",SUMIF(Table1[h_id],pajak[[#This Row],[//]],Table1[h_hargasetelahdiskon]))</f>
        <v/>
      </c>
      <c r="K59" s="95" t="str">
        <f>IF(pajak[//]="","",pajak[[#This Row],[Sub Total]]/1.11*11%)</f>
        <v/>
      </c>
      <c r="L59" s="95" t="str">
        <f>pajak[[#This Row],[Sub Total]]</f>
        <v/>
      </c>
      <c r="M59" s="92" t="str">
        <f>IF(pajak[[#This Row],[//]]="","",INDEX(Table1[pembuat nota :],pajak[//]-offset))</f>
        <v/>
      </c>
      <c r="N59" s="92" t="str">
        <f>IF(pajak[[#This Row],[//]]="","",IF(INDEX(Table1[edited :],pajak[//]-offset)="","",INDEX(Table1[edited :],pajak[//]-offset)))</f>
        <v/>
      </c>
      <c r="O59" s="92" t="str">
        <f>IF(pajak[[#This Row],[//]]="","",INDEX(Table1[h_No. Invoice :],pajak[//]-offset))</f>
        <v/>
      </c>
    </row>
    <row r="60" spans="3:15" x14ac:dyDescent="0.25">
      <c r="C60" s="92" t="str">
        <f t="shared" si="1"/>
        <v/>
      </c>
      <c r="D60" s="92" t="str">
        <f>IF(pajak[[#This Row],[//]]="","",INDEX(Table1[No. Invoice :],pajak[//]-offset))</f>
        <v/>
      </c>
      <c r="E60" s="96" t="str">
        <f>IF(pajak[[#This Row],[//]]="","",INDEX(Table1[Tgl Invoice :],pajak[//]-offset))</f>
        <v/>
      </c>
      <c r="F60" s="92" t="str">
        <f>IF(pajak[[#This Row],[//]]="","",INDEX(Table1[Kode Sales :],pajak[//]-offset))</f>
        <v/>
      </c>
      <c r="G60" s="92" t="str">
        <f>IF(pajak[[#This Row],[//]]="","",INDEX(Table1[Toko],pajak[//]-offset))</f>
        <v/>
      </c>
      <c r="H60" s="95" t="str">
        <f>IF(pajak[[#This Row],[//]]="","",SUMIF(Table1[h_id],pajak[[#This Row],[//]],Table1[h_hargasebelumdiskon]))</f>
        <v/>
      </c>
      <c r="I60" s="95" t="str">
        <f>IF(pajak[[#This Row],[//]]="","",SUMIF(Table1[h_id],pajak[[#This Row],[//]],Table1[h_diskon]))</f>
        <v/>
      </c>
      <c r="J60" s="95" t="str">
        <f>IF(pajak[[#This Row],[//]]="","",SUMIF(Table1[h_id],pajak[[#This Row],[//]],Table1[h_hargasetelahdiskon]))</f>
        <v/>
      </c>
      <c r="K60" s="95" t="str">
        <f>IF(pajak[//]="","",pajak[[#This Row],[Sub Total]]/1.11*11%)</f>
        <v/>
      </c>
      <c r="L60" s="95" t="str">
        <f>pajak[[#This Row],[Sub Total]]</f>
        <v/>
      </c>
      <c r="M60" s="92" t="str">
        <f>IF(pajak[[#This Row],[//]]="","",INDEX(Table1[pembuat nota :],pajak[//]-offset))</f>
        <v/>
      </c>
      <c r="N60" s="92" t="str">
        <f>IF(pajak[[#This Row],[//]]="","",IF(INDEX(Table1[edited :],pajak[//]-offset)="","",INDEX(Table1[edited :],pajak[//]-offset)))</f>
        <v/>
      </c>
      <c r="O60" s="92" t="str">
        <f>IF(pajak[[#This Row],[//]]="","",INDEX(Table1[h_No. Invoice :],pajak[//]-offset))</f>
        <v/>
      </c>
    </row>
    <row r="61" spans="3:15" x14ac:dyDescent="0.25">
      <c r="C61" s="92" t="str">
        <f t="shared" si="1"/>
        <v/>
      </c>
      <c r="D61" s="92" t="str">
        <f>IF(pajak[[#This Row],[//]]="","",INDEX(Table1[No. Invoice :],pajak[//]-offset))</f>
        <v/>
      </c>
      <c r="E61" s="96" t="str">
        <f>IF(pajak[[#This Row],[//]]="","",INDEX(Table1[Tgl Invoice :],pajak[//]-offset))</f>
        <v/>
      </c>
      <c r="F61" s="92" t="str">
        <f>IF(pajak[[#This Row],[//]]="","",INDEX(Table1[Kode Sales :],pajak[//]-offset))</f>
        <v/>
      </c>
      <c r="G61" s="92" t="str">
        <f>IF(pajak[[#This Row],[//]]="","",INDEX(Table1[Toko],pajak[//]-offset))</f>
        <v/>
      </c>
      <c r="H61" s="95" t="str">
        <f>IF(pajak[[#This Row],[//]]="","",SUMIF(Table1[h_id],pajak[[#This Row],[//]],Table1[h_hargasebelumdiskon]))</f>
        <v/>
      </c>
      <c r="I61" s="95" t="str">
        <f>IF(pajak[[#This Row],[//]]="","",SUMIF(Table1[h_id],pajak[[#This Row],[//]],Table1[h_diskon]))</f>
        <v/>
      </c>
      <c r="J61" s="95" t="str">
        <f>IF(pajak[[#This Row],[//]]="","",SUMIF(Table1[h_id],pajak[[#This Row],[//]],Table1[h_hargasetelahdiskon]))</f>
        <v/>
      </c>
      <c r="K61" s="95" t="str">
        <f>IF(pajak[//]="","",pajak[[#This Row],[Sub Total]]/1.11*11%)</f>
        <v/>
      </c>
      <c r="L61" s="95" t="str">
        <f>pajak[[#This Row],[Sub Total]]</f>
        <v/>
      </c>
      <c r="M61" s="92" t="str">
        <f>IF(pajak[[#This Row],[//]]="","",INDEX(Table1[pembuat nota :],pajak[//]-offset))</f>
        <v/>
      </c>
      <c r="N61" s="92" t="str">
        <f>IF(pajak[[#This Row],[//]]="","",IF(INDEX(Table1[edited :],pajak[//]-offset)="","",INDEX(Table1[edited :],pajak[//]-offset)))</f>
        <v/>
      </c>
      <c r="O61" s="92" t="str">
        <f>IF(pajak[[#This Row],[//]]="","",INDEX(Table1[h_No. Invoice :],pajak[//]-offset))</f>
        <v/>
      </c>
    </row>
    <row r="62" spans="3:15" x14ac:dyDescent="0.25">
      <c r="C62" s="92" t="str">
        <f t="shared" si="1"/>
        <v/>
      </c>
      <c r="D62" s="92" t="str">
        <f>IF(pajak[[#This Row],[//]]="","",INDEX(Table1[No. Invoice :],pajak[//]-offset))</f>
        <v/>
      </c>
      <c r="E62" s="96" t="str">
        <f>IF(pajak[[#This Row],[//]]="","",INDEX(Table1[Tgl Invoice :],pajak[//]-offset))</f>
        <v/>
      </c>
      <c r="F62" s="92" t="str">
        <f>IF(pajak[[#This Row],[//]]="","",INDEX(Table1[Kode Sales :],pajak[//]-offset))</f>
        <v/>
      </c>
      <c r="G62" s="92" t="str">
        <f>IF(pajak[[#This Row],[//]]="","",INDEX(Table1[Toko],pajak[//]-offset))</f>
        <v/>
      </c>
      <c r="H62" s="95" t="str">
        <f>IF(pajak[[#This Row],[//]]="","",SUMIF(Table1[h_id],pajak[[#This Row],[//]],Table1[h_hargasebelumdiskon]))</f>
        <v/>
      </c>
      <c r="I62" s="95" t="str">
        <f>IF(pajak[[#This Row],[//]]="","",SUMIF(Table1[h_id],pajak[[#This Row],[//]],Table1[h_diskon]))</f>
        <v/>
      </c>
      <c r="J62" s="95" t="str">
        <f>IF(pajak[[#This Row],[//]]="","",SUMIF(Table1[h_id],pajak[[#This Row],[//]],Table1[h_hargasetelahdiskon]))</f>
        <v/>
      </c>
      <c r="K62" s="95" t="str">
        <f>IF(pajak[//]="","",pajak[[#This Row],[Sub Total]]/1.11*11%)</f>
        <v/>
      </c>
      <c r="L62" s="95" t="str">
        <f>pajak[[#This Row],[Sub Total]]</f>
        <v/>
      </c>
      <c r="M62" s="92" t="str">
        <f>IF(pajak[[#This Row],[//]]="","",INDEX(Table1[pembuat nota :],pajak[//]-offset))</f>
        <v/>
      </c>
      <c r="N62" s="92" t="str">
        <f>IF(pajak[[#This Row],[//]]="","",IF(INDEX(Table1[edited :],pajak[//]-offset)="","",INDEX(Table1[edited :],pajak[//]-offset)))</f>
        <v/>
      </c>
      <c r="O62" s="92" t="str">
        <f>IF(pajak[[#This Row],[//]]="","",INDEX(Table1[h_No. Invoice :],pajak[//]-offset))</f>
        <v/>
      </c>
    </row>
    <row r="63" spans="3:15" x14ac:dyDescent="0.25">
      <c r="C63" s="92" t="str">
        <f t="shared" si="1"/>
        <v/>
      </c>
      <c r="D63" s="92" t="str">
        <f>IF(pajak[[#This Row],[//]]="","",INDEX(Table1[No. Invoice :],pajak[//]-offset))</f>
        <v/>
      </c>
      <c r="E63" s="96" t="str">
        <f>IF(pajak[[#This Row],[//]]="","",INDEX(Table1[Tgl Invoice :],pajak[//]-offset))</f>
        <v/>
      </c>
      <c r="F63" s="92" t="str">
        <f>IF(pajak[[#This Row],[//]]="","",INDEX(Table1[Kode Sales :],pajak[//]-offset))</f>
        <v/>
      </c>
      <c r="G63" s="92" t="str">
        <f>IF(pajak[[#This Row],[//]]="","",INDEX(Table1[Toko],pajak[//]-offset))</f>
        <v/>
      </c>
      <c r="H63" s="95" t="str">
        <f>IF(pajak[[#This Row],[//]]="","",SUMIF(Table1[h_id],pajak[[#This Row],[//]],Table1[h_hargasebelumdiskon]))</f>
        <v/>
      </c>
      <c r="I63" s="95" t="str">
        <f>IF(pajak[[#This Row],[//]]="","",SUMIF(Table1[h_id],pajak[[#This Row],[//]],Table1[h_diskon]))</f>
        <v/>
      </c>
      <c r="J63" s="95" t="str">
        <f>IF(pajak[[#This Row],[//]]="","",SUMIF(Table1[h_id],pajak[[#This Row],[//]],Table1[h_hargasetelahdiskon]))</f>
        <v/>
      </c>
      <c r="K63" s="95" t="str">
        <f>IF(pajak[//]="","",pajak[[#This Row],[Sub Total]]/1.11*11%)</f>
        <v/>
      </c>
      <c r="L63" s="95" t="str">
        <f>pajak[[#This Row],[Sub Total]]</f>
        <v/>
      </c>
      <c r="M63" s="92" t="str">
        <f>IF(pajak[[#This Row],[//]]="","",INDEX(Table1[pembuat nota :],pajak[//]-offset))</f>
        <v/>
      </c>
      <c r="N63" s="92" t="str">
        <f>IF(pajak[[#This Row],[//]]="","",IF(INDEX(Table1[edited :],pajak[//]-offset)="","",INDEX(Table1[edited :],pajak[//]-offset)))</f>
        <v/>
      </c>
      <c r="O63" s="92" t="str">
        <f>IF(pajak[[#This Row],[//]]="","",INDEX(Table1[h_No. Invoice :],pajak[//]-offset))</f>
        <v/>
      </c>
    </row>
    <row r="64" spans="3:15" x14ac:dyDescent="0.25">
      <c r="C64" s="92" t="str">
        <f t="shared" si="1"/>
        <v/>
      </c>
      <c r="D64" s="92" t="str">
        <f>IF(pajak[[#This Row],[//]]="","",INDEX(Table1[No. Invoice :],pajak[//]-offset))</f>
        <v/>
      </c>
      <c r="E64" s="96" t="str">
        <f>IF(pajak[[#This Row],[//]]="","",INDEX(Table1[Tgl Invoice :],pajak[//]-offset))</f>
        <v/>
      </c>
      <c r="F64" s="92" t="str">
        <f>IF(pajak[[#This Row],[//]]="","",INDEX(Table1[Kode Sales :],pajak[//]-offset))</f>
        <v/>
      </c>
      <c r="G64" s="92" t="str">
        <f>IF(pajak[[#This Row],[//]]="","",INDEX(Table1[Toko],pajak[//]-offset))</f>
        <v/>
      </c>
      <c r="H64" s="95" t="str">
        <f>IF(pajak[[#This Row],[//]]="","",SUMIF(Table1[h_id],pajak[[#This Row],[//]],Table1[h_hargasebelumdiskon]))</f>
        <v/>
      </c>
      <c r="I64" s="95" t="str">
        <f>IF(pajak[[#This Row],[//]]="","",SUMIF(Table1[h_id],pajak[[#This Row],[//]],Table1[h_diskon]))</f>
        <v/>
      </c>
      <c r="J64" s="95" t="str">
        <f>IF(pajak[[#This Row],[//]]="","",SUMIF(Table1[h_id],pajak[[#This Row],[//]],Table1[h_hargasetelahdiskon]))</f>
        <v/>
      </c>
      <c r="K64" s="95" t="str">
        <f>IF(pajak[//]="","",pajak[[#This Row],[Sub Total]]/1.11*11%)</f>
        <v/>
      </c>
      <c r="L64" s="95" t="str">
        <f>pajak[[#This Row],[Sub Total]]</f>
        <v/>
      </c>
      <c r="M64" s="92" t="str">
        <f>IF(pajak[[#This Row],[//]]="","",INDEX(Table1[pembuat nota :],pajak[//]-offset))</f>
        <v/>
      </c>
      <c r="N64" s="92" t="str">
        <f>IF(pajak[[#This Row],[//]]="","",IF(INDEX(Table1[edited :],pajak[//]-offset)="","",INDEX(Table1[edited :],pajak[//]-offset)))</f>
        <v/>
      </c>
      <c r="O64" s="92" t="str">
        <f>IF(pajak[[#This Row],[//]]="","",INDEX(Table1[h_No. Invoice :],pajak[//]-offset))</f>
        <v/>
      </c>
    </row>
    <row r="65" spans="3:15" x14ac:dyDescent="0.25">
      <c r="C65" s="92" t="str">
        <f t="shared" si="1"/>
        <v/>
      </c>
      <c r="D65" s="92" t="str">
        <f>IF(pajak[[#This Row],[//]]="","",INDEX(Table1[No. Invoice :],pajak[//]-offset))</f>
        <v/>
      </c>
      <c r="E65" s="96" t="str">
        <f>IF(pajak[[#This Row],[//]]="","",INDEX(Table1[Tgl Invoice :],pajak[//]-offset))</f>
        <v/>
      </c>
      <c r="F65" s="92" t="str">
        <f>IF(pajak[[#This Row],[//]]="","",INDEX(Table1[Kode Sales :],pajak[//]-offset))</f>
        <v/>
      </c>
      <c r="G65" s="92" t="str">
        <f>IF(pajak[[#This Row],[//]]="","",INDEX(Table1[Toko],pajak[//]-offset))</f>
        <v/>
      </c>
      <c r="H65" s="95" t="str">
        <f>IF(pajak[[#This Row],[//]]="","",SUMIF(Table1[h_id],pajak[[#This Row],[//]],Table1[h_hargasebelumdiskon]))</f>
        <v/>
      </c>
      <c r="I65" s="95" t="str">
        <f>IF(pajak[[#This Row],[//]]="","",SUMIF(Table1[h_id],pajak[[#This Row],[//]],Table1[h_diskon]))</f>
        <v/>
      </c>
      <c r="J65" s="95" t="str">
        <f>IF(pajak[[#This Row],[//]]="","",SUMIF(Table1[h_id],pajak[[#This Row],[//]],Table1[h_hargasetelahdiskon]))</f>
        <v/>
      </c>
      <c r="K65" s="95" t="str">
        <f>IF(pajak[//]="","",pajak[[#This Row],[Sub Total]]/1.11*11%)</f>
        <v/>
      </c>
      <c r="L65" s="95" t="str">
        <f>pajak[[#This Row],[Sub Total]]</f>
        <v/>
      </c>
      <c r="M65" s="92" t="str">
        <f>IF(pajak[[#This Row],[//]]="","",INDEX(Table1[pembuat nota :],pajak[//]-offset))</f>
        <v/>
      </c>
      <c r="N65" s="92" t="str">
        <f>IF(pajak[[#This Row],[//]]="","",IF(INDEX(Table1[edited :],pajak[//]-offset)="","",INDEX(Table1[edited :],pajak[//]-offset)))</f>
        <v/>
      </c>
      <c r="O65" s="92" t="str">
        <f>IF(pajak[[#This Row],[//]]="","",INDEX(Table1[h_No. Invoice :],pajak[//]-offset))</f>
        <v/>
      </c>
    </row>
    <row r="66" spans="3:15" x14ac:dyDescent="0.25">
      <c r="C66" s="92" t="str">
        <f t="shared" si="1"/>
        <v/>
      </c>
      <c r="D66" s="92" t="str">
        <f>IF(pajak[[#This Row],[//]]="","",INDEX(Table1[No. Invoice :],pajak[//]-offset))</f>
        <v/>
      </c>
      <c r="E66" s="96" t="str">
        <f>IF(pajak[[#This Row],[//]]="","",INDEX(Table1[Tgl Invoice :],pajak[//]-offset))</f>
        <v/>
      </c>
      <c r="F66" s="92" t="str">
        <f>IF(pajak[[#This Row],[//]]="","",INDEX(Table1[Kode Sales :],pajak[//]-offset))</f>
        <v/>
      </c>
      <c r="G66" s="92" t="str">
        <f>IF(pajak[[#This Row],[//]]="","",INDEX(Table1[Toko],pajak[//]-offset))</f>
        <v/>
      </c>
      <c r="H66" s="95" t="str">
        <f>IF(pajak[[#This Row],[//]]="","",SUMIF(Table1[h_id],pajak[[#This Row],[//]],Table1[h_hargasebelumdiskon]))</f>
        <v/>
      </c>
      <c r="I66" s="95" t="str">
        <f>IF(pajak[[#This Row],[//]]="","",SUMIF(Table1[h_id],pajak[[#This Row],[//]],Table1[h_diskon]))</f>
        <v/>
      </c>
      <c r="J66" s="95" t="str">
        <f>IF(pajak[[#This Row],[//]]="","",SUMIF(Table1[h_id],pajak[[#This Row],[//]],Table1[h_hargasetelahdiskon]))</f>
        <v/>
      </c>
      <c r="K66" s="95" t="str">
        <f>IF(pajak[//]="","",pajak[[#This Row],[Sub Total]]/1.11*11%)</f>
        <v/>
      </c>
      <c r="L66" s="95" t="str">
        <f>pajak[[#This Row],[Sub Total]]</f>
        <v/>
      </c>
      <c r="M66" s="92" t="str">
        <f>IF(pajak[[#This Row],[//]]="","",INDEX(Table1[pembuat nota :],pajak[//]-offset))</f>
        <v/>
      </c>
      <c r="N66" s="92" t="str">
        <f>IF(pajak[[#This Row],[//]]="","",IF(INDEX(Table1[edited :],pajak[//]-offset)="","",INDEX(Table1[edited :],pajak[//]-offset)))</f>
        <v/>
      </c>
      <c r="O66" s="92" t="str">
        <f>IF(pajak[[#This Row],[//]]="","",INDEX(Table1[h_No. Invoice :],pajak[//]-offset))</f>
        <v/>
      </c>
    </row>
    <row r="67" spans="3:15" x14ac:dyDescent="0.25">
      <c r="C67" s="92" t="str">
        <f t="shared" ref="C67:C82" si="2">IF(ROW()-2&lt;=jNota,A67,"")</f>
        <v/>
      </c>
      <c r="D67" s="92" t="str">
        <f>IF(pajak[[#This Row],[//]]="","",INDEX(Table1[No. Invoice :],pajak[//]-offset))</f>
        <v/>
      </c>
      <c r="E67" s="96" t="str">
        <f>IF(pajak[[#This Row],[//]]="","",INDEX(Table1[Tgl Invoice :],pajak[//]-offset))</f>
        <v/>
      </c>
      <c r="F67" s="92" t="str">
        <f>IF(pajak[[#This Row],[//]]="","",INDEX(Table1[Kode Sales :],pajak[//]-offset))</f>
        <v/>
      </c>
      <c r="G67" s="92" t="str">
        <f>IF(pajak[[#This Row],[//]]="","",INDEX(Table1[Toko],pajak[//]-offset))</f>
        <v/>
      </c>
      <c r="H67" s="95" t="str">
        <f>IF(pajak[[#This Row],[//]]="","",SUMIF(Table1[h_id],pajak[[#This Row],[//]],Table1[h_hargasebelumdiskon]))</f>
        <v/>
      </c>
      <c r="I67" s="95" t="str">
        <f>IF(pajak[[#This Row],[//]]="","",SUMIF(Table1[h_id],pajak[[#This Row],[//]],Table1[h_diskon]))</f>
        <v/>
      </c>
      <c r="J67" s="95" t="str">
        <f>IF(pajak[[#This Row],[//]]="","",SUMIF(Table1[h_id],pajak[[#This Row],[//]],Table1[h_hargasetelahdiskon]))</f>
        <v/>
      </c>
      <c r="K67" s="95" t="str">
        <f>IF(pajak[//]="","",pajak[[#This Row],[Sub Total]]/1.11*11%)</f>
        <v/>
      </c>
      <c r="L67" s="95" t="str">
        <f>pajak[[#This Row],[Sub Total]]</f>
        <v/>
      </c>
      <c r="M67" s="92" t="str">
        <f>IF(pajak[[#This Row],[//]]="","",INDEX(Table1[pembuat nota :],pajak[//]-offset))</f>
        <v/>
      </c>
      <c r="N67" s="92" t="str">
        <f>IF(pajak[[#This Row],[//]]="","",IF(INDEX(Table1[edited :],pajak[//]-offset)="","",INDEX(Table1[edited :],pajak[//]-offset)))</f>
        <v/>
      </c>
      <c r="O67" s="92" t="str">
        <f>IF(pajak[[#This Row],[//]]="","",INDEX(Table1[h_No. Invoice :],pajak[//]-offset))</f>
        <v/>
      </c>
    </row>
    <row r="68" spans="3:15" x14ac:dyDescent="0.25">
      <c r="C68" s="92" t="str">
        <f t="shared" si="2"/>
        <v/>
      </c>
      <c r="D68" s="92" t="str">
        <f>IF(pajak[[#This Row],[//]]="","",INDEX(Table1[No. Invoice :],pajak[//]-offset))</f>
        <v/>
      </c>
      <c r="E68" s="96" t="str">
        <f>IF(pajak[[#This Row],[//]]="","",INDEX(Table1[Tgl Invoice :],pajak[//]-offset))</f>
        <v/>
      </c>
      <c r="F68" s="92" t="str">
        <f>IF(pajak[[#This Row],[//]]="","",INDEX(Table1[Kode Sales :],pajak[//]-offset))</f>
        <v/>
      </c>
      <c r="G68" s="92" t="str">
        <f>IF(pajak[[#This Row],[//]]="","",INDEX(Table1[Toko],pajak[//]-offset))</f>
        <v/>
      </c>
      <c r="H68" s="95" t="str">
        <f>IF(pajak[[#This Row],[//]]="","",SUMIF(Table1[h_id],pajak[[#This Row],[//]],Table1[h_hargasebelumdiskon]))</f>
        <v/>
      </c>
      <c r="I68" s="95" t="str">
        <f>IF(pajak[[#This Row],[//]]="","",SUMIF(Table1[h_id],pajak[[#This Row],[//]],Table1[h_diskon]))</f>
        <v/>
      </c>
      <c r="J68" s="95" t="str">
        <f>IF(pajak[[#This Row],[//]]="","",SUMIF(Table1[h_id],pajak[[#This Row],[//]],Table1[h_hargasetelahdiskon]))</f>
        <v/>
      </c>
      <c r="K68" s="95" t="str">
        <f>IF(pajak[//]="","",pajak[[#This Row],[Sub Total]]/1.11*11%)</f>
        <v/>
      </c>
      <c r="L68" s="95" t="str">
        <f>pajak[[#This Row],[Sub Total]]</f>
        <v/>
      </c>
      <c r="M68" s="92" t="str">
        <f>IF(pajak[[#This Row],[//]]="","",INDEX(Table1[pembuat nota :],pajak[//]-offset))</f>
        <v/>
      </c>
      <c r="N68" s="92" t="str">
        <f>IF(pajak[[#This Row],[//]]="","",IF(INDEX(Table1[edited :],pajak[//]-offset)="","",INDEX(Table1[edited :],pajak[//]-offset)))</f>
        <v/>
      </c>
      <c r="O68" s="92" t="str">
        <f>IF(pajak[[#This Row],[//]]="","",INDEX(Table1[h_No. Invoice :],pajak[//]-offset))</f>
        <v/>
      </c>
    </row>
    <row r="69" spans="3:15" x14ac:dyDescent="0.25">
      <c r="C69" s="92" t="str">
        <f t="shared" si="2"/>
        <v/>
      </c>
      <c r="D69" s="92" t="str">
        <f>IF(pajak[[#This Row],[//]]="","",INDEX(Table1[No. Invoice :],pajak[//]-offset))</f>
        <v/>
      </c>
      <c r="E69" s="96" t="str">
        <f>IF(pajak[[#This Row],[//]]="","",INDEX(Table1[Tgl Invoice :],pajak[//]-offset))</f>
        <v/>
      </c>
      <c r="F69" s="92" t="str">
        <f>IF(pajak[[#This Row],[//]]="","",INDEX(Table1[Kode Sales :],pajak[//]-offset))</f>
        <v/>
      </c>
      <c r="G69" s="92" t="str">
        <f>IF(pajak[[#This Row],[//]]="","",INDEX(Table1[Toko],pajak[//]-offset))</f>
        <v/>
      </c>
      <c r="H69" s="95" t="str">
        <f>IF(pajak[[#This Row],[//]]="","",SUMIF(Table1[h_id],pajak[[#This Row],[//]],Table1[h_hargasebelumdiskon]))</f>
        <v/>
      </c>
      <c r="I69" s="95" t="str">
        <f>IF(pajak[[#This Row],[//]]="","",SUMIF(Table1[h_id],pajak[[#This Row],[//]],Table1[h_diskon]))</f>
        <v/>
      </c>
      <c r="J69" s="95" t="str">
        <f>IF(pajak[[#This Row],[//]]="","",SUMIF(Table1[h_id],pajak[[#This Row],[//]],Table1[h_hargasetelahdiskon]))</f>
        <v/>
      </c>
      <c r="K69" s="95" t="str">
        <f>IF(pajak[//]="","",pajak[[#This Row],[Sub Total]]/1.11*11%)</f>
        <v/>
      </c>
      <c r="L69" s="95" t="str">
        <f>pajak[[#This Row],[Sub Total]]</f>
        <v/>
      </c>
      <c r="M69" s="92" t="str">
        <f>IF(pajak[[#This Row],[//]]="","",INDEX(Table1[pembuat nota :],pajak[//]-offset))</f>
        <v/>
      </c>
      <c r="N69" s="92" t="str">
        <f>IF(pajak[[#This Row],[//]]="","",IF(INDEX(Table1[edited :],pajak[//]-offset)="","",INDEX(Table1[edited :],pajak[//]-offset)))</f>
        <v/>
      </c>
      <c r="O69" s="92" t="str">
        <f>IF(pajak[[#This Row],[//]]="","",INDEX(Table1[h_No. Invoice :],pajak[//]-offset))</f>
        <v/>
      </c>
    </row>
    <row r="70" spans="3:15" x14ac:dyDescent="0.25">
      <c r="C70" s="92" t="str">
        <f t="shared" si="2"/>
        <v/>
      </c>
      <c r="D70" s="92" t="str">
        <f>IF(pajak[[#This Row],[//]]="","",INDEX(Table1[No. Invoice :],pajak[//]-offset))</f>
        <v/>
      </c>
      <c r="E70" s="96" t="str">
        <f>IF(pajak[[#This Row],[//]]="","",INDEX(Table1[Tgl Invoice :],pajak[//]-offset))</f>
        <v/>
      </c>
      <c r="F70" s="92" t="str">
        <f>IF(pajak[[#This Row],[//]]="","",INDEX(Table1[Kode Sales :],pajak[//]-offset))</f>
        <v/>
      </c>
      <c r="G70" s="92" t="str">
        <f>IF(pajak[[#This Row],[//]]="","",INDEX(Table1[Toko],pajak[//]-offset))</f>
        <v/>
      </c>
      <c r="H70" s="95" t="str">
        <f>IF(pajak[[#This Row],[//]]="","",SUMIF(Table1[h_id],pajak[[#This Row],[//]],Table1[h_hargasebelumdiskon]))</f>
        <v/>
      </c>
      <c r="I70" s="95" t="str">
        <f>IF(pajak[[#This Row],[//]]="","",SUMIF(Table1[h_id],pajak[[#This Row],[//]],Table1[h_diskon]))</f>
        <v/>
      </c>
      <c r="J70" s="95" t="str">
        <f>IF(pajak[[#This Row],[//]]="","",SUMIF(Table1[h_id],pajak[[#This Row],[//]],Table1[h_hargasetelahdiskon]))</f>
        <v/>
      </c>
      <c r="K70" s="95" t="str">
        <f>IF(pajak[//]="","",pajak[[#This Row],[Sub Total]]/1.11*11%)</f>
        <v/>
      </c>
      <c r="L70" s="95" t="str">
        <f>pajak[[#This Row],[Sub Total]]</f>
        <v/>
      </c>
      <c r="M70" s="92" t="str">
        <f>IF(pajak[[#This Row],[//]]="","",INDEX(Table1[pembuat nota :],pajak[//]-offset))</f>
        <v/>
      </c>
      <c r="N70" s="92" t="str">
        <f>IF(pajak[[#This Row],[//]]="","",IF(INDEX(Table1[edited :],pajak[//]-offset)="","",INDEX(Table1[edited :],pajak[//]-offset)))</f>
        <v/>
      </c>
      <c r="O70" s="92" t="str">
        <f>IF(pajak[[#This Row],[//]]="","",INDEX(Table1[h_No. Invoice :],pajak[//]-offset))</f>
        <v/>
      </c>
    </row>
    <row r="71" spans="3:15" x14ac:dyDescent="0.25">
      <c r="C71" s="92" t="str">
        <f t="shared" si="2"/>
        <v/>
      </c>
      <c r="D71" s="92" t="str">
        <f>IF(pajak[[#This Row],[//]]="","",INDEX(Table1[No. Invoice :],pajak[//]-offset))</f>
        <v/>
      </c>
      <c r="E71" s="96" t="str">
        <f>IF(pajak[[#This Row],[//]]="","",INDEX(Table1[Tgl Invoice :],pajak[//]-offset))</f>
        <v/>
      </c>
      <c r="F71" s="92" t="str">
        <f>IF(pajak[[#This Row],[//]]="","",INDEX(Table1[Kode Sales :],pajak[//]-offset))</f>
        <v/>
      </c>
      <c r="G71" s="92" t="str">
        <f>IF(pajak[[#This Row],[//]]="","",INDEX(Table1[Toko],pajak[//]-offset))</f>
        <v/>
      </c>
      <c r="H71" s="95" t="str">
        <f>IF(pajak[[#This Row],[//]]="","",SUMIF(Table1[h_id],pajak[[#This Row],[//]],Table1[h_hargasebelumdiskon]))</f>
        <v/>
      </c>
      <c r="I71" s="95" t="str">
        <f>IF(pajak[[#This Row],[//]]="","",SUMIF(Table1[h_id],pajak[[#This Row],[//]],Table1[h_diskon]))</f>
        <v/>
      </c>
      <c r="J71" s="95" t="str">
        <f>IF(pajak[[#This Row],[//]]="","",SUMIF(Table1[h_id],pajak[[#This Row],[//]],Table1[h_hargasetelahdiskon]))</f>
        <v/>
      </c>
      <c r="K71" s="95" t="str">
        <f>IF(pajak[//]="","",pajak[[#This Row],[Sub Total]]/1.11*11%)</f>
        <v/>
      </c>
      <c r="L71" s="95" t="str">
        <f>pajak[[#This Row],[Sub Total]]</f>
        <v/>
      </c>
      <c r="M71" s="92" t="str">
        <f>IF(pajak[[#This Row],[//]]="","",INDEX(Table1[pembuat nota :],pajak[//]-offset))</f>
        <v/>
      </c>
      <c r="N71" s="92" t="str">
        <f>IF(pajak[[#This Row],[//]]="","",IF(INDEX(Table1[edited :],pajak[//]-offset)="","",INDEX(Table1[edited :],pajak[//]-offset)))</f>
        <v/>
      </c>
      <c r="O71" s="92" t="str">
        <f>IF(pajak[[#This Row],[//]]="","",INDEX(Table1[h_No. Invoice :],pajak[//]-offset))</f>
        <v/>
      </c>
    </row>
    <row r="72" spans="3:15" x14ac:dyDescent="0.25">
      <c r="C72" s="92" t="str">
        <f t="shared" si="2"/>
        <v/>
      </c>
      <c r="D72" s="92" t="str">
        <f>IF(pajak[[#This Row],[//]]="","",INDEX(Table1[No. Invoice :],pajak[//]-offset))</f>
        <v/>
      </c>
      <c r="E72" s="96" t="str">
        <f>IF(pajak[[#This Row],[//]]="","",INDEX(Table1[Tgl Invoice :],pajak[//]-offset))</f>
        <v/>
      </c>
      <c r="F72" s="92" t="str">
        <f>IF(pajak[[#This Row],[//]]="","",INDEX(Table1[Kode Sales :],pajak[//]-offset))</f>
        <v/>
      </c>
      <c r="G72" s="92" t="str">
        <f>IF(pajak[[#This Row],[//]]="","",INDEX(Table1[Toko],pajak[//]-offset))</f>
        <v/>
      </c>
      <c r="H72" s="95" t="str">
        <f>IF(pajak[[#This Row],[//]]="","",SUMIF(Table1[h_id],pajak[[#This Row],[//]],Table1[h_hargasebelumdiskon]))</f>
        <v/>
      </c>
      <c r="I72" s="95" t="str">
        <f>IF(pajak[[#This Row],[//]]="","",SUMIF(Table1[h_id],pajak[[#This Row],[//]],Table1[h_diskon]))</f>
        <v/>
      </c>
      <c r="J72" s="95" t="str">
        <f>IF(pajak[[#This Row],[//]]="","",SUMIF(Table1[h_id],pajak[[#This Row],[//]],Table1[h_hargasetelahdiskon]))</f>
        <v/>
      </c>
      <c r="K72" s="95" t="str">
        <f>IF(pajak[//]="","",pajak[[#This Row],[Sub Total]]/1.11*11%)</f>
        <v/>
      </c>
      <c r="L72" s="95" t="str">
        <f>pajak[[#This Row],[Sub Total]]</f>
        <v/>
      </c>
      <c r="M72" s="92" t="str">
        <f>IF(pajak[[#This Row],[//]]="","",INDEX(Table1[pembuat nota :],pajak[//]-offset))</f>
        <v/>
      </c>
      <c r="N72" s="92" t="str">
        <f>IF(pajak[[#This Row],[//]]="","",IF(INDEX(Table1[edited :],pajak[//]-offset)="","",INDEX(Table1[edited :],pajak[//]-offset)))</f>
        <v/>
      </c>
      <c r="O72" s="92" t="str">
        <f>IF(pajak[[#This Row],[//]]="","",INDEX(Table1[h_No. Invoice :],pajak[//]-offset))</f>
        <v/>
      </c>
    </row>
    <row r="73" spans="3:15" x14ac:dyDescent="0.25">
      <c r="C73" s="92" t="str">
        <f t="shared" si="2"/>
        <v/>
      </c>
      <c r="D73" s="92" t="str">
        <f>IF(pajak[[#This Row],[//]]="","",INDEX(Table1[No. Invoice :],pajak[//]-offset))</f>
        <v/>
      </c>
      <c r="E73" s="96" t="str">
        <f>IF(pajak[[#This Row],[//]]="","",INDEX(Table1[Tgl Invoice :],pajak[//]-offset))</f>
        <v/>
      </c>
      <c r="F73" s="92" t="str">
        <f>IF(pajak[[#This Row],[//]]="","",INDEX(Table1[Kode Sales :],pajak[//]-offset))</f>
        <v/>
      </c>
      <c r="G73" s="92" t="str">
        <f>IF(pajak[[#This Row],[//]]="","",INDEX(Table1[Toko],pajak[//]-offset))</f>
        <v/>
      </c>
      <c r="H73" s="95" t="str">
        <f>IF(pajak[[#This Row],[//]]="","",SUMIF(Table1[h_id],pajak[[#This Row],[//]],Table1[h_hargasebelumdiskon]))</f>
        <v/>
      </c>
      <c r="I73" s="95" t="str">
        <f>IF(pajak[[#This Row],[//]]="","",SUMIF(Table1[h_id],pajak[[#This Row],[//]],Table1[h_diskon]))</f>
        <v/>
      </c>
      <c r="J73" s="95" t="str">
        <f>IF(pajak[[#This Row],[//]]="","",SUMIF(Table1[h_id],pajak[[#This Row],[//]],Table1[h_hargasetelahdiskon]))</f>
        <v/>
      </c>
      <c r="K73" s="95" t="str">
        <f>IF(pajak[//]="","",pajak[[#This Row],[Sub Total]]/1.11*11%)</f>
        <v/>
      </c>
      <c r="L73" s="95" t="str">
        <f>pajak[[#This Row],[Sub Total]]</f>
        <v/>
      </c>
      <c r="M73" s="92" t="str">
        <f>IF(pajak[[#This Row],[//]]="","",INDEX(Table1[pembuat nota :],pajak[//]-offset))</f>
        <v/>
      </c>
      <c r="N73" s="92" t="str">
        <f>IF(pajak[[#This Row],[//]]="","",IF(INDEX(Table1[edited :],pajak[//]-offset)="","",INDEX(Table1[edited :],pajak[//]-offset)))</f>
        <v/>
      </c>
      <c r="O73" s="92" t="str">
        <f>IF(pajak[[#This Row],[//]]="","",INDEX(Table1[h_No. Invoice :],pajak[//]-offset))</f>
        <v/>
      </c>
    </row>
    <row r="74" spans="3:15" x14ac:dyDescent="0.25">
      <c r="C74" s="92" t="str">
        <f t="shared" si="2"/>
        <v/>
      </c>
      <c r="D74" s="92" t="str">
        <f>IF(pajak[[#This Row],[//]]="","",INDEX(Table1[No. Invoice :],pajak[//]-offset))</f>
        <v/>
      </c>
      <c r="E74" s="96" t="str">
        <f>IF(pajak[[#This Row],[//]]="","",INDEX(Table1[Tgl Invoice :],pajak[//]-offset))</f>
        <v/>
      </c>
      <c r="F74" s="92" t="str">
        <f>IF(pajak[[#This Row],[//]]="","",INDEX(Table1[Kode Sales :],pajak[//]-offset))</f>
        <v/>
      </c>
      <c r="G74" s="92" t="str">
        <f>IF(pajak[[#This Row],[//]]="","",INDEX(Table1[Toko],pajak[//]-offset))</f>
        <v/>
      </c>
      <c r="H74" s="95" t="str">
        <f>IF(pajak[[#This Row],[//]]="","",SUMIF(Table1[h_id],pajak[[#This Row],[//]],Table1[h_hargasebelumdiskon]))</f>
        <v/>
      </c>
      <c r="I74" s="95" t="str">
        <f>IF(pajak[[#This Row],[//]]="","",SUMIF(Table1[h_id],pajak[[#This Row],[//]],Table1[h_diskon]))</f>
        <v/>
      </c>
      <c r="J74" s="95" t="str">
        <f>IF(pajak[[#This Row],[//]]="","",SUMIF(Table1[h_id],pajak[[#This Row],[//]],Table1[h_hargasetelahdiskon]))</f>
        <v/>
      </c>
      <c r="K74" s="95" t="str">
        <f>IF(pajak[//]="","",pajak[[#This Row],[Sub Total]]/1.11*11%)</f>
        <v/>
      </c>
      <c r="L74" s="95" t="str">
        <f>pajak[[#This Row],[Sub Total]]</f>
        <v/>
      </c>
      <c r="M74" s="92" t="str">
        <f>IF(pajak[[#This Row],[//]]="","",INDEX(Table1[pembuat nota :],pajak[//]-offset))</f>
        <v/>
      </c>
      <c r="N74" s="92" t="str">
        <f>IF(pajak[[#This Row],[//]]="","",IF(INDEX(Table1[edited :],pajak[//]-offset)="","",INDEX(Table1[edited :],pajak[//]-offset)))</f>
        <v/>
      </c>
      <c r="O74" s="92" t="str">
        <f>IF(pajak[[#This Row],[//]]="","",INDEX(Table1[h_No. Invoice :],pajak[//]-offset))</f>
        <v/>
      </c>
    </row>
    <row r="75" spans="3:15" x14ac:dyDescent="0.25">
      <c r="C75" s="92" t="str">
        <f t="shared" si="2"/>
        <v/>
      </c>
      <c r="D75" s="92" t="str">
        <f>IF(pajak[[#This Row],[//]]="","",INDEX(Table1[No. Invoice :],pajak[//]-offset))</f>
        <v/>
      </c>
      <c r="E75" s="96" t="str">
        <f>IF(pajak[[#This Row],[//]]="","",INDEX(Table1[Tgl Invoice :],pajak[//]-offset))</f>
        <v/>
      </c>
      <c r="F75" s="92" t="str">
        <f>IF(pajak[[#This Row],[//]]="","",INDEX(Table1[Kode Sales :],pajak[//]-offset))</f>
        <v/>
      </c>
      <c r="G75" s="92" t="str">
        <f>IF(pajak[[#This Row],[//]]="","",INDEX(Table1[Toko],pajak[//]-offset))</f>
        <v/>
      </c>
      <c r="H75" s="95" t="str">
        <f>IF(pajak[[#This Row],[//]]="","",SUMIF(Table1[h_id],pajak[[#This Row],[//]],Table1[h_hargasebelumdiskon]))</f>
        <v/>
      </c>
      <c r="I75" s="95" t="str">
        <f>IF(pajak[[#This Row],[//]]="","",SUMIF(Table1[h_id],pajak[[#This Row],[//]],Table1[h_diskon]))</f>
        <v/>
      </c>
      <c r="J75" s="95" t="str">
        <f>IF(pajak[[#This Row],[//]]="","",SUMIF(Table1[h_id],pajak[[#This Row],[//]],Table1[h_hargasetelahdiskon]))</f>
        <v/>
      </c>
      <c r="K75" s="95" t="str">
        <f>IF(pajak[//]="","",pajak[[#This Row],[Sub Total]]/1.11*11%)</f>
        <v/>
      </c>
      <c r="L75" s="95" t="str">
        <f>pajak[[#This Row],[Sub Total]]</f>
        <v/>
      </c>
      <c r="M75" s="92" t="str">
        <f>IF(pajak[[#This Row],[//]]="","",INDEX(Table1[pembuat nota :],pajak[//]-offset))</f>
        <v/>
      </c>
      <c r="N75" s="92" t="str">
        <f>IF(pajak[[#This Row],[//]]="","",IF(INDEX(Table1[edited :],pajak[//]-offset)="","",INDEX(Table1[edited :],pajak[//]-offset)))</f>
        <v/>
      </c>
      <c r="O75" s="92" t="str">
        <f>IF(pajak[[#This Row],[//]]="","",INDEX(Table1[h_No. Invoice :],pajak[//]-offset))</f>
        <v/>
      </c>
    </row>
    <row r="76" spans="3:15" x14ac:dyDescent="0.25">
      <c r="C76" s="92" t="str">
        <f t="shared" si="2"/>
        <v/>
      </c>
      <c r="D76" s="92" t="str">
        <f>IF(pajak[[#This Row],[//]]="","",INDEX(Table1[No. Invoice :],pajak[//]-offset))</f>
        <v/>
      </c>
      <c r="E76" s="96" t="str">
        <f>IF(pajak[[#This Row],[//]]="","",INDEX(Table1[Tgl Invoice :],pajak[//]-offset))</f>
        <v/>
      </c>
      <c r="F76" s="92" t="str">
        <f>IF(pajak[[#This Row],[//]]="","",INDEX(Table1[Kode Sales :],pajak[//]-offset))</f>
        <v/>
      </c>
      <c r="G76" s="92" t="str">
        <f>IF(pajak[[#This Row],[//]]="","",INDEX(Table1[Toko],pajak[//]-offset))</f>
        <v/>
      </c>
      <c r="H76" s="95" t="str">
        <f>IF(pajak[[#This Row],[//]]="","",SUMIF(Table1[h_id],pajak[[#This Row],[//]],Table1[h_hargasebelumdiskon]))</f>
        <v/>
      </c>
      <c r="I76" s="95" t="str">
        <f>IF(pajak[[#This Row],[//]]="","",SUMIF(Table1[h_id],pajak[[#This Row],[//]],Table1[h_diskon]))</f>
        <v/>
      </c>
      <c r="J76" s="95" t="str">
        <f>IF(pajak[[#This Row],[//]]="","",SUMIF(Table1[h_id],pajak[[#This Row],[//]],Table1[h_hargasetelahdiskon]))</f>
        <v/>
      </c>
      <c r="K76" s="95" t="str">
        <f>IF(pajak[//]="","",pajak[[#This Row],[Sub Total]]/1.11*11%)</f>
        <v/>
      </c>
      <c r="L76" s="95" t="str">
        <f>pajak[[#This Row],[Sub Total]]</f>
        <v/>
      </c>
      <c r="M76" s="92" t="str">
        <f>IF(pajak[[#This Row],[//]]="","",INDEX(Table1[pembuat nota :],pajak[//]-offset))</f>
        <v/>
      </c>
      <c r="N76" s="92" t="str">
        <f>IF(pajak[[#This Row],[//]]="","",IF(INDEX(Table1[edited :],pajak[//]-offset)="","",INDEX(Table1[edited :],pajak[//]-offset)))</f>
        <v/>
      </c>
      <c r="O76" s="92" t="str">
        <f>IF(pajak[[#This Row],[//]]="","",INDEX(Table1[h_No. Invoice :],pajak[//]-offset))</f>
        <v/>
      </c>
    </row>
    <row r="77" spans="3:15" x14ac:dyDescent="0.25">
      <c r="C77" s="92" t="str">
        <f t="shared" si="2"/>
        <v/>
      </c>
      <c r="D77" s="92" t="str">
        <f>IF(pajak[[#This Row],[//]]="","",INDEX(Table1[No. Invoice :],pajak[//]-offset))</f>
        <v/>
      </c>
      <c r="E77" s="96" t="str">
        <f>IF(pajak[[#This Row],[//]]="","",INDEX(Table1[Tgl Invoice :],pajak[//]-offset))</f>
        <v/>
      </c>
      <c r="F77" s="92" t="str">
        <f>IF(pajak[[#This Row],[//]]="","",INDEX(Table1[Kode Sales :],pajak[//]-offset))</f>
        <v/>
      </c>
      <c r="G77" s="92" t="str">
        <f>IF(pajak[[#This Row],[//]]="","",INDEX(Table1[Toko],pajak[//]-offset))</f>
        <v/>
      </c>
      <c r="H77" s="95" t="str">
        <f>IF(pajak[[#This Row],[//]]="","",SUMIF(Table1[h_id],pajak[[#This Row],[//]],Table1[h_hargasebelumdiskon]))</f>
        <v/>
      </c>
      <c r="I77" s="95" t="str">
        <f>IF(pajak[[#This Row],[//]]="","",SUMIF(Table1[h_id],pajak[[#This Row],[//]],Table1[h_diskon]))</f>
        <v/>
      </c>
      <c r="J77" s="95" t="str">
        <f>IF(pajak[[#This Row],[//]]="","",SUMIF(Table1[h_id],pajak[[#This Row],[//]],Table1[h_hargasetelahdiskon]))</f>
        <v/>
      </c>
      <c r="K77" s="95" t="str">
        <f>IF(pajak[//]="","",pajak[[#This Row],[Sub Total]]/1.11*11%)</f>
        <v/>
      </c>
      <c r="L77" s="95" t="str">
        <f>pajak[[#This Row],[Sub Total]]</f>
        <v/>
      </c>
      <c r="M77" s="92" t="str">
        <f>IF(pajak[[#This Row],[//]]="","",INDEX(Table1[pembuat nota :],pajak[//]-offset))</f>
        <v/>
      </c>
      <c r="N77" s="92" t="str">
        <f>IF(pajak[[#This Row],[//]]="","",IF(INDEX(Table1[edited :],pajak[//]-offset)="","",INDEX(Table1[edited :],pajak[//]-offset)))</f>
        <v/>
      </c>
      <c r="O77" s="92" t="str">
        <f>IF(pajak[[#This Row],[//]]="","",INDEX(Table1[h_No. Invoice :],pajak[//]-offset))</f>
        <v/>
      </c>
    </row>
    <row r="78" spans="3:15" x14ac:dyDescent="0.25">
      <c r="C78" s="92" t="str">
        <f t="shared" si="2"/>
        <v/>
      </c>
      <c r="D78" s="92" t="str">
        <f>IF(pajak[[#This Row],[//]]="","",INDEX(Table1[No. Invoice :],pajak[//]-offset))</f>
        <v/>
      </c>
      <c r="E78" s="96" t="str">
        <f>IF(pajak[[#This Row],[//]]="","",INDEX(Table1[Tgl Invoice :],pajak[//]-offset))</f>
        <v/>
      </c>
      <c r="F78" s="92" t="str">
        <f>IF(pajak[[#This Row],[//]]="","",INDEX(Table1[Kode Sales :],pajak[//]-offset))</f>
        <v/>
      </c>
      <c r="G78" s="92" t="str">
        <f>IF(pajak[[#This Row],[//]]="","",INDEX(Table1[Toko],pajak[//]-offset))</f>
        <v/>
      </c>
      <c r="H78" s="95" t="str">
        <f>IF(pajak[[#This Row],[//]]="","",SUMIF(Table1[h_id],pajak[[#This Row],[//]],Table1[h_hargasebelumdiskon]))</f>
        <v/>
      </c>
      <c r="I78" s="95" t="str">
        <f>IF(pajak[[#This Row],[//]]="","",SUMIF(Table1[h_id],pajak[[#This Row],[//]],Table1[h_diskon]))</f>
        <v/>
      </c>
      <c r="J78" s="95" t="str">
        <f>IF(pajak[[#This Row],[//]]="","",SUMIF(Table1[h_id],pajak[[#This Row],[//]],Table1[h_hargasetelahdiskon]))</f>
        <v/>
      </c>
      <c r="K78" s="95" t="str">
        <f>IF(pajak[//]="","",pajak[[#This Row],[Sub Total]]/1.11*11%)</f>
        <v/>
      </c>
      <c r="L78" s="95" t="str">
        <f>pajak[[#This Row],[Sub Total]]</f>
        <v/>
      </c>
      <c r="M78" s="92" t="str">
        <f>IF(pajak[[#This Row],[//]]="","",INDEX(Table1[pembuat nota :],pajak[//]-offset))</f>
        <v/>
      </c>
      <c r="N78" s="92" t="str">
        <f>IF(pajak[[#This Row],[//]]="","",IF(INDEX(Table1[edited :],pajak[//]-offset)="","",INDEX(Table1[edited :],pajak[//]-offset)))</f>
        <v/>
      </c>
      <c r="O78" s="92" t="str">
        <f>IF(pajak[[#This Row],[//]]="","",INDEX(Table1[h_No. Invoice :],pajak[//]-offset))</f>
        <v/>
      </c>
    </row>
    <row r="79" spans="3:15" x14ac:dyDescent="0.25">
      <c r="C79" s="92" t="str">
        <f t="shared" si="2"/>
        <v/>
      </c>
      <c r="D79" s="92" t="str">
        <f>IF(pajak[[#This Row],[//]]="","",INDEX(Table1[No. Invoice :],pajak[//]-offset))</f>
        <v/>
      </c>
      <c r="E79" s="96" t="str">
        <f>IF(pajak[[#This Row],[//]]="","",INDEX(Table1[Tgl Invoice :],pajak[//]-offset))</f>
        <v/>
      </c>
      <c r="F79" s="92" t="str">
        <f>IF(pajak[[#This Row],[//]]="","",INDEX(Table1[Kode Sales :],pajak[//]-offset))</f>
        <v/>
      </c>
      <c r="G79" s="92" t="str">
        <f>IF(pajak[[#This Row],[//]]="","",INDEX(Table1[Toko],pajak[//]-offset))</f>
        <v/>
      </c>
      <c r="H79" s="95" t="str">
        <f>IF(pajak[[#This Row],[//]]="","",SUMIF(Table1[h_id],pajak[[#This Row],[//]],Table1[h_hargasebelumdiskon]))</f>
        <v/>
      </c>
      <c r="I79" s="95" t="str">
        <f>IF(pajak[[#This Row],[//]]="","",SUMIF(Table1[h_id],pajak[[#This Row],[//]],Table1[h_diskon]))</f>
        <v/>
      </c>
      <c r="J79" s="95" t="str">
        <f>IF(pajak[[#This Row],[//]]="","",SUMIF(Table1[h_id],pajak[[#This Row],[//]],Table1[h_hargasetelahdiskon]))</f>
        <v/>
      </c>
      <c r="K79" s="95" t="str">
        <f>IF(pajak[//]="","",pajak[[#This Row],[Sub Total]]/1.11*11%)</f>
        <v/>
      </c>
      <c r="L79" s="95" t="str">
        <f>pajak[[#This Row],[Sub Total]]</f>
        <v/>
      </c>
      <c r="M79" s="92" t="str">
        <f>IF(pajak[[#This Row],[//]]="","",INDEX(Table1[pembuat nota :],pajak[//]-offset))</f>
        <v/>
      </c>
      <c r="N79" s="92" t="str">
        <f>IF(pajak[[#This Row],[//]]="","",IF(INDEX(Table1[edited :],pajak[//]-offset)="","",INDEX(Table1[edited :],pajak[//]-offset)))</f>
        <v/>
      </c>
      <c r="O79" s="92" t="str">
        <f>IF(pajak[[#This Row],[//]]="","",INDEX(Table1[h_No. Invoice :],pajak[//]-offset))</f>
        <v/>
      </c>
    </row>
    <row r="80" spans="3:15" x14ac:dyDescent="0.25">
      <c r="C80" s="92" t="str">
        <f t="shared" si="2"/>
        <v/>
      </c>
      <c r="D80" s="92" t="str">
        <f>IF(pajak[[#This Row],[//]]="","",INDEX(Table1[No. Invoice :],pajak[//]-offset))</f>
        <v/>
      </c>
      <c r="E80" s="96" t="str">
        <f>IF(pajak[[#This Row],[//]]="","",INDEX(Table1[Tgl Invoice :],pajak[//]-offset))</f>
        <v/>
      </c>
      <c r="F80" s="92" t="str">
        <f>IF(pajak[[#This Row],[//]]="","",INDEX(Table1[Kode Sales :],pajak[//]-offset))</f>
        <v/>
      </c>
      <c r="G80" s="92" t="str">
        <f>IF(pajak[[#This Row],[//]]="","",INDEX(Table1[Toko],pajak[//]-offset))</f>
        <v/>
      </c>
      <c r="H80" s="95" t="str">
        <f>IF(pajak[[#This Row],[//]]="","",SUMIF(Table1[h_id],pajak[[#This Row],[//]],Table1[h_hargasebelumdiskon]))</f>
        <v/>
      </c>
      <c r="I80" s="95" t="str">
        <f>IF(pajak[[#This Row],[//]]="","",SUMIF(Table1[h_id],pajak[[#This Row],[//]],Table1[h_diskon]))</f>
        <v/>
      </c>
      <c r="J80" s="95" t="str">
        <f>IF(pajak[[#This Row],[//]]="","",SUMIF(Table1[h_id],pajak[[#This Row],[//]],Table1[h_hargasetelahdiskon]))</f>
        <v/>
      </c>
      <c r="K80" s="95" t="str">
        <f>IF(pajak[//]="","",pajak[[#This Row],[Sub Total]]/1.11*11%)</f>
        <v/>
      </c>
      <c r="L80" s="95" t="str">
        <f>pajak[[#This Row],[Sub Total]]</f>
        <v/>
      </c>
      <c r="M80" s="92" t="str">
        <f>IF(pajak[[#This Row],[//]]="","",INDEX(Table1[pembuat nota :],pajak[//]-offset))</f>
        <v/>
      </c>
      <c r="N80" s="92" t="str">
        <f>IF(pajak[[#This Row],[//]]="","",IF(INDEX(Table1[edited :],pajak[//]-offset)="","",INDEX(Table1[edited :],pajak[//]-offset)))</f>
        <v/>
      </c>
      <c r="O80" s="92" t="str">
        <f>IF(pajak[[#This Row],[//]]="","",INDEX(Table1[h_No. Invoice :],pajak[//]-offset))</f>
        <v/>
      </c>
    </row>
    <row r="81" spans="3:15" x14ac:dyDescent="0.25">
      <c r="C81" s="92" t="str">
        <f t="shared" si="2"/>
        <v/>
      </c>
      <c r="D81" s="92" t="str">
        <f>IF(pajak[[#This Row],[//]]="","",INDEX(Table1[No. Invoice :],pajak[//]-offset))</f>
        <v/>
      </c>
      <c r="E81" s="96" t="str">
        <f>IF(pajak[[#This Row],[//]]="","",INDEX(Table1[Tgl Invoice :],pajak[//]-offset))</f>
        <v/>
      </c>
      <c r="F81" s="92" t="str">
        <f>IF(pajak[[#This Row],[//]]="","",INDEX(Table1[Kode Sales :],pajak[//]-offset))</f>
        <v/>
      </c>
      <c r="G81" s="92" t="str">
        <f>IF(pajak[[#This Row],[//]]="","",INDEX(Table1[Toko],pajak[//]-offset))</f>
        <v/>
      </c>
      <c r="H81" s="95" t="str">
        <f>IF(pajak[[#This Row],[//]]="","",SUMIF(Table1[h_id],pajak[[#This Row],[//]],Table1[h_hargasebelumdiskon]))</f>
        <v/>
      </c>
      <c r="I81" s="95" t="str">
        <f>IF(pajak[[#This Row],[//]]="","",SUMIF(Table1[h_id],pajak[[#This Row],[//]],Table1[h_diskon]))</f>
        <v/>
      </c>
      <c r="J81" s="95" t="str">
        <f>IF(pajak[[#This Row],[//]]="","",SUMIF(Table1[h_id],pajak[[#This Row],[//]],Table1[h_hargasetelahdiskon]))</f>
        <v/>
      </c>
      <c r="K81" s="95" t="str">
        <f>IF(pajak[//]="","",pajak[[#This Row],[Sub Total]]/1.11*11%)</f>
        <v/>
      </c>
      <c r="L81" s="95" t="str">
        <f>pajak[[#This Row],[Sub Total]]</f>
        <v/>
      </c>
      <c r="M81" s="92" t="str">
        <f>IF(pajak[[#This Row],[//]]="","",INDEX(Table1[pembuat nota :],pajak[//]-offset))</f>
        <v/>
      </c>
      <c r="N81" s="92" t="str">
        <f>IF(pajak[[#This Row],[//]]="","",IF(INDEX(Table1[edited :],pajak[//]-offset)="","",INDEX(Table1[edited :],pajak[//]-offset)))</f>
        <v/>
      </c>
      <c r="O81" s="92" t="str">
        <f>IF(pajak[[#This Row],[//]]="","",INDEX(Table1[h_No. Invoice :],pajak[//]-offset))</f>
        <v/>
      </c>
    </row>
    <row r="82" spans="3:15" x14ac:dyDescent="0.25">
      <c r="C82" s="92" t="str">
        <f t="shared" si="2"/>
        <v/>
      </c>
      <c r="D82" s="92" t="str">
        <f>IF(pajak[[#This Row],[//]]="","",INDEX(Table1[No. Invoice :],pajak[//]-offset))</f>
        <v/>
      </c>
      <c r="E82" s="96" t="str">
        <f>IF(pajak[[#This Row],[//]]="","",INDEX(Table1[Tgl Invoice :],pajak[//]-offset))</f>
        <v/>
      </c>
      <c r="F82" s="92" t="str">
        <f>IF(pajak[[#This Row],[//]]="","",INDEX(Table1[Kode Sales :],pajak[//]-offset))</f>
        <v/>
      </c>
      <c r="G82" s="92" t="str">
        <f>IF(pajak[[#This Row],[//]]="","",INDEX(Table1[Toko],pajak[//]-offset))</f>
        <v/>
      </c>
      <c r="H82" s="95" t="str">
        <f>IF(pajak[[#This Row],[//]]="","",SUMIF(Table1[h_id],pajak[[#This Row],[//]],Table1[h_hargasebelumdiskon]))</f>
        <v/>
      </c>
      <c r="I82" s="95" t="str">
        <f>IF(pajak[[#This Row],[//]]="","",SUMIF(Table1[h_id],pajak[[#This Row],[//]],Table1[h_diskon]))</f>
        <v/>
      </c>
      <c r="J82" s="95" t="str">
        <f>IF(pajak[[#This Row],[//]]="","",SUMIF(Table1[h_id],pajak[[#This Row],[//]],Table1[h_hargasetelahdiskon]))</f>
        <v/>
      </c>
      <c r="K82" s="95" t="str">
        <f>IF(pajak[//]="","",pajak[[#This Row],[Sub Total]]/1.11*11%)</f>
        <v/>
      </c>
      <c r="L82" s="95" t="str">
        <f>pajak[[#This Row],[Sub Total]]</f>
        <v/>
      </c>
      <c r="M82" s="92" t="str">
        <f>IF(pajak[[#This Row],[//]]="","",INDEX(Table1[pembuat nota :],pajak[//]-offset))</f>
        <v/>
      </c>
      <c r="N82" s="92" t="str">
        <f>IF(pajak[[#This Row],[//]]="","",IF(INDEX(Table1[edited :],pajak[//]-offset)="","",INDEX(Table1[edited :],pajak[//]-offset)))</f>
        <v/>
      </c>
      <c r="O82" s="92" t="str">
        <f>IF(pajak[[#This Row],[//]]="","",INDEX(Table1[h_No. Invoice :],pajak[//]-offset))</f>
        <v/>
      </c>
    </row>
  </sheetData>
  <conditionalFormatting sqref="F1:F1048576">
    <cfRule type="duplicateValues" dxfId="19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J2" sqref="J2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87</v>
      </c>
      <c r="B1" t="s">
        <v>58</v>
      </c>
      <c r="C1">
        <f>COUNTA(NOTA!B1:B2)</f>
        <v>2</v>
      </c>
      <c r="D1" t="s">
        <v>59</v>
      </c>
      <c r="E1" t="str">
        <f>INDEX(Table1[h_toko],newestIdRow-offset)</f>
        <v>BENDAN</v>
      </c>
      <c r="F1" t="s">
        <v>61</v>
      </c>
      <c r="G1">
        <f>INDEX(Table1[h_jumlahbarang],newestIdRow-offset)</f>
        <v>3</v>
      </c>
      <c r="I1" t="s">
        <v>128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8" t="s">
        <v>16</v>
      </c>
      <c r="E3" s="9">
        <f>INDEX(Table1[h_No. Invoice :],newestIdRow-offset)</f>
        <v>22120022</v>
      </c>
      <c r="G3" s="11" t="s">
        <v>17</v>
      </c>
      <c r="H3" s="108" t="str">
        <f>INDEX(Table2[b],MATCH(kToko,Table2[a],0))</f>
        <v>HARNOYO</v>
      </c>
      <c r="I3" s="108"/>
      <c r="J3" s="108"/>
      <c r="K3" s="109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12" t="s">
        <v>19</v>
      </c>
      <c r="G4" s="17"/>
      <c r="H4" s="110"/>
      <c r="I4" s="110"/>
      <c r="J4" s="110"/>
      <c r="K4" s="111"/>
      <c r="L4" s="12"/>
    </row>
    <row r="5" spans="1:12" s="10" customFormat="1" ht="16.5" customHeight="1" x14ac:dyDescent="0.3">
      <c r="A5" s="7"/>
      <c r="B5" s="1" t="s">
        <v>3</v>
      </c>
      <c r="C5" s="8"/>
      <c r="D5" s="113">
        <f>INDEX(Table1[Tgl Invoice :],newestIdRow-offset)</f>
        <v>44923</v>
      </c>
      <c r="E5" s="114"/>
      <c r="F5" s="112"/>
      <c r="G5" s="18"/>
      <c r="H5" s="115" t="str">
        <f>IF(INDEX(Table2[c],MATCH(kToko,Table2[a],0))="","",INDEX(Table2[c],MATCH(kToko,Table2[a],0)))</f>
        <v>(BENDAN)</v>
      </c>
      <c r="I5" s="115"/>
      <c r="J5" s="115"/>
      <c r="K5" s="116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12"/>
      <c r="G6" s="18"/>
      <c r="H6" s="117" t="str">
        <f>INDEX(Table2[d],MATCH(kToko,Table2[a],0))</f>
        <v>PEKALONGAN</v>
      </c>
      <c r="I6" s="117"/>
      <c r="J6" s="117"/>
      <c r="K6" s="118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KO 2944</v>
      </c>
      <c r="E7" s="9"/>
      <c r="F7" s="21"/>
      <c r="G7" s="22"/>
      <c r="H7" s="119"/>
      <c r="I7" s="119"/>
      <c r="J7" s="119"/>
      <c r="K7" s="120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22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2</v>
      </c>
      <c r="C11" s="46" t="str">
        <f>IF(A11&gt;jumlahBarang,"",INDEX(Table1[Unit],newestIdRow-offset+A11-1))</f>
        <v>PCS</v>
      </c>
      <c r="D11" s="47" t="str">
        <f>IF(A11&gt;jumlahBarang,"",IF(INDEX(Table1[C],newestIdRow-offset+A11-1)="","",INDEX(Table1[C],newestIdRow-offset+A11-1)))</f>
        <v/>
      </c>
      <c r="E11" s="48" t="str">
        <f>IF(A11&gt;jumlahBarang,"",INDEX(Table1[Item Description],newestIdRow-offset+A11-1))</f>
        <v>STAPLER HEAVY DUTY KENKO HD-12L/24</v>
      </c>
      <c r="F11" s="49"/>
      <c r="G11" s="50"/>
      <c r="H11" s="51">
        <f>IF(A11&gt;jumlahBarang,"",INDEX(Table1[Unit Price],newestIdRow-offset+A11-1))</f>
        <v>360000</v>
      </c>
      <c r="I11" s="52">
        <f>IF(A11&gt;jumlahBarang,"",INDEX(Table1[Disc 1],newestIdRow-offset+A11-1))</f>
        <v>0.14000000000000001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619200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12</v>
      </c>
      <c r="C12" s="46" t="str">
        <f>IF(A12&gt;jumlahBarang,"",INDEX(Table1[Unit],newestIdRow-offset+A12-1))</f>
        <v>PCS</v>
      </c>
      <c r="D12" s="47" t="str">
        <f>IF(A12&gt;jumlahBarang,"",IF(INDEX(Table1[C],newestIdRow-offset+A12-1)="","",INDEX(Table1[C],newestIdRow-offset+A12-1)))</f>
        <v/>
      </c>
      <c r="E12" s="48" t="str">
        <f>IF(A12&gt;jumlahBarang,"",INDEX(Table1[Item Description],newestIdRow-offset+A12-1))</f>
        <v>STAPLER HEAVY DUTY KENKO HD-12N/13</v>
      </c>
      <c r="F12" s="49"/>
      <c r="G12" s="50"/>
      <c r="H12" s="51">
        <f>IF(A12&gt;jumlahBarang,"",INDEX(Table1[Unit Price],newestIdRow-offset+A12-1))</f>
        <v>84000</v>
      </c>
      <c r="I12" s="52">
        <f>IF(A12&gt;jumlahBarang,"",INDEX(Table1[Disc 1],newestIdRow-offset+A12-1))</f>
        <v>0.14000000000000001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866880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9</v>
      </c>
      <c r="C13" s="46" t="str">
        <f>IF(A13&gt;jumlahBarang,"",INDEX(Table1[Unit],newestIdRow-offset+A13-1))</f>
        <v>PCS</v>
      </c>
      <c r="D13" s="47" t="str">
        <f>IF(A13&gt;jumlahBarang,"",IF(INDEX(Table1[C],newestIdRow-offset+A13-1)="","",INDEX(Table1[C],newestIdRow-offset+A13-1)))</f>
        <v/>
      </c>
      <c r="E13" s="48" t="str">
        <f>IF(A13&gt;jumlahBarang,"",INDEX(Table1[Item Description],newestIdRow-offset+A13-1))</f>
        <v>STAPLER HEAVY DUTY KENKO HD-12L/24</v>
      </c>
      <c r="F13" s="49"/>
      <c r="G13" s="50"/>
      <c r="H13" s="51">
        <f>IF(A13&gt;jumlahBarang,"",INDEX(Table1[Unit Price],newestIdRow-offset+A13-1))</f>
        <v>155000</v>
      </c>
      <c r="I13" s="52">
        <f>IF(A13&gt;jumlahBarang,"",INDEX(Table1[Disc 1],newestIdRow-offset+A13-1))</f>
        <v>0.14000000000000001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1199700</v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7"/>
      <c r="K28" s="107"/>
    </row>
    <row r="29" spans="1:12" s="10" customFormat="1" ht="16.5" customHeight="1" x14ac:dyDescent="0.3">
      <c r="A29" s="7"/>
      <c r="B29" s="66"/>
      <c r="C29" s="66"/>
      <c r="D29" s="25"/>
      <c r="I29" s="67" t="s">
        <v>26</v>
      </c>
      <c r="J29" s="104">
        <f>INDEX(pajak[Sub Total],MATCH(newestIdRow,pajak[//],0))</f>
        <v>2685780</v>
      </c>
      <c r="K29" s="105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06"/>
      <c r="K30" s="106"/>
    </row>
    <row r="31" spans="1:12" s="10" customFormat="1" ht="16.5" customHeight="1" x14ac:dyDescent="0.3">
      <c r="A31" s="7"/>
      <c r="B31" s="66"/>
      <c r="C31" s="66"/>
      <c r="D31" s="25"/>
      <c r="I31" s="67" t="s">
        <v>27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7"/>
      <c r="K32" s="107"/>
    </row>
    <row r="33" spans="1:12" s="10" customFormat="1" ht="16.5" customHeight="1" x14ac:dyDescent="0.3">
      <c r="A33" s="7"/>
      <c r="B33" s="72" t="s">
        <v>28</v>
      </c>
      <c r="C33" s="72"/>
      <c r="D33" s="25"/>
      <c r="E33" s="25" t="s">
        <v>29</v>
      </c>
      <c r="I33" s="67" t="s">
        <v>30</v>
      </c>
      <c r="J33" s="104">
        <f>INDEX(pajak[PPN 11%],MATCH(newestIdRow,pajak[//],0))</f>
        <v>266158.37837837834</v>
      </c>
      <c r="K33" s="105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7"/>
      <c r="K34" s="107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31</v>
      </c>
      <c r="J35" s="76"/>
      <c r="K35" s="77">
        <f>INDEX(pajak[Total Invoice],MATCH(newestIdRow,pajak[//],0))</f>
        <v>2685780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32</v>
      </c>
      <c r="C37" s="64"/>
      <c r="D37" s="63"/>
      <c r="H37" s="82"/>
      <c r="I37" s="83" t="s">
        <v>13</v>
      </c>
      <c r="J37" s="102" t="str">
        <f>INDEX(pajak[pembuat nota],MATCH(newestIdRow,pajak[//],0))</f>
        <v>NOVI/ CONDRO</v>
      </c>
      <c r="K37" s="103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02" t="str">
        <f>INDEX(pajak[edited],MATCH(newestIdRow,pajak[//],0))</f>
        <v/>
      </c>
      <c r="K38" s="103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28:K28"/>
    <mergeCell ref="H3:K4"/>
    <mergeCell ref="F4:F6"/>
    <mergeCell ref="D5:E5"/>
    <mergeCell ref="H5:K5"/>
    <mergeCell ref="H6:K7"/>
    <mergeCell ref="J38:K38"/>
    <mergeCell ref="J29:K29"/>
    <mergeCell ref="J30:K30"/>
    <mergeCell ref="J32:K32"/>
    <mergeCell ref="J33:K33"/>
    <mergeCell ref="J34:K34"/>
    <mergeCell ref="J37:K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A42" sqref="A42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93" t="s">
        <v>69</v>
      </c>
      <c r="B1" t="s">
        <v>164</v>
      </c>
      <c r="D1" t="s">
        <v>0</v>
      </c>
      <c r="E1" t="s">
        <v>1</v>
      </c>
    </row>
    <row r="2" spans="1:7" x14ac:dyDescent="0.25">
      <c r="A2" s="94" t="s">
        <v>86</v>
      </c>
      <c r="B2" s="92">
        <v>1</v>
      </c>
      <c r="D2">
        <f>MATCH(A2,[1]!db[NB PAJAK],0)+1</f>
        <v>1178</v>
      </c>
      <c r="E2" s="100" t="str">
        <f>HYPERLINK("[d:\kerja\BANK EXP\BARU\2022\DB.xlsx]DB!l"&amp;Table5[[#This Row],[Column1]],"=&gt;")</f>
        <v>=&gt;</v>
      </c>
      <c r="G2" t="s">
        <v>165</v>
      </c>
    </row>
    <row r="3" spans="1:7" x14ac:dyDescent="0.25">
      <c r="A3" s="94" t="s">
        <v>41</v>
      </c>
      <c r="B3" s="92">
        <v>2</v>
      </c>
      <c r="D3">
        <f>MATCH(A3,[1]!db[NB PAJAK],0)+1</f>
        <v>203</v>
      </c>
      <c r="E3" s="100" t="str">
        <f>HYPERLINK("[d:\kerja\BANK EXP\BARU\2022\DB.xlsx]DB!l"&amp;Table5[[#This Row],[Column1]],"=&gt;")</f>
        <v>=&gt;</v>
      </c>
    </row>
    <row r="4" spans="1:7" x14ac:dyDescent="0.25">
      <c r="A4" s="94" t="s">
        <v>154</v>
      </c>
      <c r="B4" s="92">
        <v>1</v>
      </c>
      <c r="D4">
        <f>MATCH(A4,[1]!db[NB PAJAK],0)+1</f>
        <v>204</v>
      </c>
      <c r="E4" s="100" t="str">
        <f>HYPERLINK("[d:\kerja\BANK EXP\BARU\2022\DB.xlsx]DB!l"&amp;Table5[[#This Row],[Column1]],"=&gt;")</f>
        <v>=&gt;</v>
      </c>
      <c r="G4" s="100" t="str">
        <f>HYPERLINK(G2)</f>
        <v>[D:\kerja\BANK EXP\BARU\2022\DB.xlsx]DB!F1175</v>
      </c>
    </row>
    <row r="5" spans="1:7" x14ac:dyDescent="0.25">
      <c r="A5" s="94" t="s">
        <v>103</v>
      </c>
      <c r="B5" s="92">
        <v>2</v>
      </c>
      <c r="D5" s="92">
        <f>MATCH(A5,[1]!db[NB PAJAK],0)+1</f>
        <v>1005</v>
      </c>
      <c r="E5" s="100" t="str">
        <f>HYPERLINK("[d:\kerja\BANK EXP\BARU\2022\DB.xlsx]DB!l"&amp;Table5[[#This Row],[Column1]],"=&gt;")</f>
        <v>=&gt;</v>
      </c>
    </row>
    <row r="6" spans="1:7" x14ac:dyDescent="0.25">
      <c r="A6" s="94" t="s">
        <v>155</v>
      </c>
      <c r="B6" s="92">
        <v>1</v>
      </c>
      <c r="D6" s="92">
        <f>MATCH(A6,[1]!db[NB PAJAK],0)+1</f>
        <v>1007</v>
      </c>
      <c r="E6" s="100" t="str">
        <f>HYPERLINK("[d:\kerja\BANK EXP\BARU\2022\DB.xlsx]DB!l"&amp;Table5[[#This Row],[Column1]],"=&gt;")</f>
        <v>=&gt;</v>
      </c>
    </row>
    <row r="7" spans="1:7" x14ac:dyDescent="0.25">
      <c r="A7" s="94" t="s">
        <v>85</v>
      </c>
      <c r="B7" s="92">
        <v>1</v>
      </c>
      <c r="D7" s="92">
        <f>MATCH(A7,[1]!db[NB PAJAK],0)+1</f>
        <v>1025</v>
      </c>
      <c r="E7" s="100" t="str">
        <f>HYPERLINK("[d:\kerja\BANK EXP\BARU\2022\DB.xlsx]DB!l"&amp;Table5[[#This Row],[Column1]],"=&gt;")</f>
        <v>=&gt;</v>
      </c>
    </row>
    <row r="8" spans="1:7" x14ac:dyDescent="0.25">
      <c r="A8" s="94" t="s">
        <v>38</v>
      </c>
      <c r="B8" s="92">
        <v>2</v>
      </c>
      <c r="D8" s="92">
        <f>MATCH(A8,[1]!db[NB PAJAK],0)+1</f>
        <v>1055</v>
      </c>
      <c r="E8" s="100" t="str">
        <f>HYPERLINK("[d:\kerja\BANK EXP\BARU\2022\DB.xlsx]DB!l"&amp;Table5[[#This Row],[Column1]],"=&gt;")</f>
        <v>=&gt;</v>
      </c>
    </row>
    <row r="9" spans="1:7" x14ac:dyDescent="0.25">
      <c r="A9" s="94" t="s">
        <v>39</v>
      </c>
      <c r="B9" s="92">
        <v>1</v>
      </c>
      <c r="D9" s="92">
        <f>MATCH(A9,[1]!db[NB PAJAK],0)+1</f>
        <v>1071</v>
      </c>
      <c r="E9" s="100" t="str">
        <f>HYPERLINK("[d:\kerja\BANK EXP\BARU\2022\DB.xlsx]DB!l"&amp;Table5[[#This Row],[Column1]],"=&gt;")</f>
        <v>=&gt;</v>
      </c>
    </row>
    <row r="10" spans="1:7" x14ac:dyDescent="0.25">
      <c r="A10" s="94" t="s">
        <v>106</v>
      </c>
      <c r="B10" s="92">
        <v>1</v>
      </c>
      <c r="D10" s="92">
        <f>MATCH(A10,[1]!db[NB PAJAK],0)+1</f>
        <v>1497</v>
      </c>
      <c r="E10" s="100" t="str">
        <f>HYPERLINK("[d:\kerja\BANK EXP\BARU\2022\DB.xlsx]DB!l"&amp;Table5[[#This Row],[Column1]],"=&gt;")</f>
        <v>=&gt;</v>
      </c>
    </row>
    <row r="11" spans="1:7" x14ac:dyDescent="0.25">
      <c r="A11" s="94" t="s">
        <v>105</v>
      </c>
      <c r="B11" s="92">
        <v>2</v>
      </c>
      <c r="D11" s="92">
        <f>MATCH(A11,[1]!db[NB PAJAK],0)+1</f>
        <v>1500</v>
      </c>
      <c r="E11" s="100" t="str">
        <f>HYPERLINK("[d:\kerja\BANK EXP\BARU\2022\DB.xlsx]DB!l"&amp;Table5[[#This Row],[Column1]],"=&gt;")</f>
        <v>=&gt;</v>
      </c>
    </row>
    <row r="12" spans="1:7" x14ac:dyDescent="0.25">
      <c r="A12" s="94" t="s">
        <v>107</v>
      </c>
      <c r="B12" s="92">
        <v>1</v>
      </c>
      <c r="D12" s="92">
        <f>MATCH(A12,[1]!db[NB PAJAK],0)+1</f>
        <v>1501</v>
      </c>
      <c r="E12" s="100" t="str">
        <f>HYPERLINK("[d:\kerja\BANK EXP\BARU\2022\DB.xlsx]DB!l"&amp;Table5[[#This Row],[Column1]],"=&gt;")</f>
        <v>=&gt;</v>
      </c>
    </row>
    <row r="13" spans="1:7" x14ac:dyDescent="0.25">
      <c r="A13" s="94" t="s">
        <v>104</v>
      </c>
      <c r="B13" s="92">
        <v>2</v>
      </c>
      <c r="D13" s="92">
        <f>MATCH(A13,[1]!db[NB PAJAK],0)+1</f>
        <v>1502</v>
      </c>
      <c r="E13" s="100" t="str">
        <f>HYPERLINK("[d:\kerja\BANK EXP\BARU\2022\DB.xlsx]DB!l"&amp;Table5[[#This Row],[Column1]],"=&gt;")</f>
        <v>=&gt;</v>
      </c>
    </row>
    <row r="14" spans="1:7" x14ac:dyDescent="0.25">
      <c r="A14" s="94" t="s">
        <v>25</v>
      </c>
      <c r="B14" s="92">
        <v>1</v>
      </c>
      <c r="D14" s="92">
        <f>MATCH(A14,[1]!db[NB PAJAK],0)+1</f>
        <v>539</v>
      </c>
      <c r="E14" s="100" t="str">
        <f>HYPERLINK("[d:\kerja\BANK EXP\BARU\2022\DB.xlsx]DB!l"&amp;Table5[[#This Row],[Column1]],"=&gt;")</f>
        <v>=&gt;</v>
      </c>
    </row>
    <row r="15" spans="1:7" x14ac:dyDescent="0.25">
      <c r="A15" s="94" t="s">
        <v>24</v>
      </c>
      <c r="B15" s="92">
        <v>1</v>
      </c>
      <c r="D15" s="92">
        <f>MATCH(A15,[1]!db[NB PAJAK],0)+1</f>
        <v>540</v>
      </c>
      <c r="E15" s="100" t="str">
        <f>HYPERLINK("[d:\kerja\BANK EXP\BARU\2022\DB.xlsx]DB!l"&amp;Table5[[#This Row],[Column1]],"=&gt;")</f>
        <v>=&gt;</v>
      </c>
    </row>
    <row r="16" spans="1:7" x14ac:dyDescent="0.25">
      <c r="A16" s="94" t="s">
        <v>157</v>
      </c>
      <c r="B16" s="92">
        <v>1</v>
      </c>
      <c r="D16" s="92">
        <f>MATCH(A16,[1]!db[NB PAJAK],0)+1</f>
        <v>557</v>
      </c>
      <c r="E16" s="100" t="str">
        <f>HYPERLINK("[d:\kerja\BANK EXP\BARU\2022\DB.xlsx]DB!l"&amp;Table5[[#This Row],[Column1]],"=&gt;")</f>
        <v>=&gt;</v>
      </c>
    </row>
    <row r="17" spans="1:5" x14ac:dyDescent="0.25">
      <c r="A17" s="94" t="s">
        <v>143</v>
      </c>
      <c r="B17" s="92">
        <v>1</v>
      </c>
      <c r="D17" s="92">
        <f>MATCH(A17,[1]!db[NB PAJAK],0)+1</f>
        <v>562</v>
      </c>
      <c r="E17" s="100" t="str">
        <f>HYPERLINK("[d:\kerja\BANK EXP\BARU\2022\DB.xlsx]DB!l"&amp;Table5[[#This Row],[Column1]],"=&gt;")</f>
        <v>=&gt;</v>
      </c>
    </row>
    <row r="18" spans="1:5" x14ac:dyDescent="0.25">
      <c r="A18" s="94" t="s">
        <v>114</v>
      </c>
      <c r="B18" s="92">
        <v>1</v>
      </c>
      <c r="D18" s="92">
        <f>MATCH(A18,[1]!db[NB PAJAK],0)+1</f>
        <v>1088</v>
      </c>
      <c r="E18" s="100" t="str">
        <f>HYPERLINK("[d:\kerja\BANK EXP\BARU\2022\DB.xlsx]DB!l"&amp;Table5[[#This Row],[Column1]],"=&gt;")</f>
        <v>=&gt;</v>
      </c>
    </row>
    <row r="19" spans="1:5" x14ac:dyDescent="0.25">
      <c r="A19" s="94" t="s">
        <v>115</v>
      </c>
      <c r="B19" s="92">
        <v>3</v>
      </c>
      <c r="D19" s="92">
        <f>MATCH(A19,[1]!db[NB PAJAK],0)+1</f>
        <v>1089</v>
      </c>
      <c r="E19" s="100" t="str">
        <f>HYPERLINK("[d:\kerja\BANK EXP\BARU\2022\DB.xlsx]DB!l"&amp;Table5[[#This Row],[Column1]],"=&gt;")</f>
        <v>=&gt;</v>
      </c>
    </row>
    <row r="20" spans="1:5" x14ac:dyDescent="0.25">
      <c r="A20" s="94" t="s">
        <v>78</v>
      </c>
      <c r="B20" s="92">
        <v>1</v>
      </c>
      <c r="D20" s="92">
        <f>MATCH(A20,[1]!db[NB PAJAK],0)+1</f>
        <v>1113</v>
      </c>
      <c r="E20" s="100" t="str">
        <f>HYPERLINK("[d:\kerja\BANK EXP\BARU\2022\DB.xlsx]DB!l"&amp;Table5[[#This Row],[Column1]],"=&gt;")</f>
        <v>=&gt;</v>
      </c>
    </row>
    <row r="21" spans="1:5" x14ac:dyDescent="0.25">
      <c r="A21" s="94" t="s">
        <v>149</v>
      </c>
      <c r="B21" s="92">
        <v>1</v>
      </c>
      <c r="D21" s="92">
        <f>MATCH(A21,[1]!db[NB PAJAK],0)+1</f>
        <v>1115</v>
      </c>
      <c r="E21" s="100" t="str">
        <f>HYPERLINK("[d:\kerja\BANK EXP\BARU\2022\DB.xlsx]DB!l"&amp;Table5[[#This Row],[Column1]],"=&gt;")</f>
        <v>=&gt;</v>
      </c>
    </row>
    <row r="22" spans="1:5" x14ac:dyDescent="0.25">
      <c r="A22" s="94" t="s">
        <v>102</v>
      </c>
      <c r="B22" s="92">
        <v>1</v>
      </c>
      <c r="D22" s="92">
        <f>MATCH(A22,[1]!db[NB PAJAK],0)+1</f>
        <v>1114</v>
      </c>
      <c r="E22" s="100" t="str">
        <f>HYPERLINK("[d:\kerja\BANK EXP\BARU\2022\DB.xlsx]DB!l"&amp;Table5[[#This Row],[Column1]],"=&gt;")</f>
        <v>=&gt;</v>
      </c>
    </row>
    <row r="23" spans="1:5" x14ac:dyDescent="0.25">
      <c r="A23" s="94" t="s">
        <v>101</v>
      </c>
      <c r="B23" s="92">
        <v>1</v>
      </c>
      <c r="D23" s="92">
        <f>MATCH(A23,[1]!db[NB PAJAK],0)+1</f>
        <v>1118</v>
      </c>
      <c r="E23" s="100" t="str">
        <f>HYPERLINK("[d:\kerja\BANK EXP\BARU\2022\DB.xlsx]DB!l"&amp;Table5[[#This Row],[Column1]],"=&gt;")</f>
        <v>=&gt;</v>
      </c>
    </row>
    <row r="24" spans="1:5" x14ac:dyDescent="0.25">
      <c r="A24" s="94" t="s">
        <v>110</v>
      </c>
      <c r="B24" s="92">
        <v>1</v>
      </c>
      <c r="D24" s="92">
        <f>MATCH(A24,[1]!db[NB PAJAK],0)+1</f>
        <v>1140</v>
      </c>
      <c r="E24" s="100" t="str">
        <f>HYPERLINK("[d:\kerja\BANK EXP\BARU\2022\DB.xlsx]DB!l"&amp;Table5[[#This Row],[Column1]],"=&gt;")</f>
        <v>=&gt;</v>
      </c>
    </row>
    <row r="25" spans="1:5" x14ac:dyDescent="0.25">
      <c r="A25" s="94" t="s">
        <v>156</v>
      </c>
      <c r="B25" s="92">
        <v>1</v>
      </c>
      <c r="D25" s="92">
        <f>MATCH(A25,[1]!db[NB PAJAK],0)+1</f>
        <v>2033</v>
      </c>
      <c r="E25" s="100" t="str">
        <f>HYPERLINK("[d:\kerja\BANK EXP\BARU\2022\DB.xlsx]DB!l"&amp;Table5[[#This Row],[Column1]],"=&gt;")</f>
        <v>=&gt;</v>
      </c>
    </row>
    <row r="26" spans="1:5" x14ac:dyDescent="0.25">
      <c r="A26" s="94" t="s">
        <v>131</v>
      </c>
      <c r="B26" s="92">
        <v>1</v>
      </c>
      <c r="D26" s="92">
        <f>MATCH(A26,[1]!db[NB PAJAK],0)+1</f>
        <v>1084</v>
      </c>
      <c r="E26" s="100" t="str">
        <f>HYPERLINK("[d:\kerja\BANK EXP\BARU\2022\DB.xlsx]DB!l"&amp;Table5[[#This Row],[Column1]],"=&gt;")</f>
        <v>=&gt;</v>
      </c>
    </row>
    <row r="27" spans="1:5" x14ac:dyDescent="0.25">
      <c r="A27" s="94" t="s">
        <v>147</v>
      </c>
      <c r="B27" s="92">
        <v>2</v>
      </c>
      <c r="D27" s="92">
        <f>MATCH(A27,[1]!db[NB PAJAK],0)+1</f>
        <v>1429</v>
      </c>
      <c r="E27" s="100" t="str">
        <f>HYPERLINK("[d:\kerja\BANK EXP\BARU\2022\DB.xlsx]DB!l"&amp;Table5[[#This Row],[Column1]],"=&gt;")</f>
        <v>=&gt;</v>
      </c>
    </row>
    <row r="28" spans="1:5" x14ac:dyDescent="0.25">
      <c r="A28" s="94" t="s">
        <v>148</v>
      </c>
      <c r="B28" s="92">
        <v>1</v>
      </c>
      <c r="D28" s="92">
        <f>MATCH(A28,[1]!db[NB PAJAK],0)+1</f>
        <v>1430</v>
      </c>
      <c r="E28" s="100" t="str">
        <f>HYPERLINK("[d:\kerja\BANK EXP\BARU\2022\DB.xlsx]DB!l"&amp;Table5[[#This Row],[Column1]],"=&gt;")</f>
        <v>=&gt;</v>
      </c>
    </row>
    <row r="29" spans="1:5" x14ac:dyDescent="0.25">
      <c r="A29" s="94" t="s">
        <v>118</v>
      </c>
      <c r="B29" s="92">
        <v>1</v>
      </c>
      <c r="D29" s="92" t="e">
        <f>MATCH(A29,[1]!db[NB PAJAK],0)+1</f>
        <v>#N/A</v>
      </c>
      <c r="E29" s="100" t="e">
        <f>HYPERLINK("[d:\kerja\BANK EXP\BARU\2022\DB.xlsx]DB!l"&amp;Table5[[#This Row],[Column1]],"=&gt;")</f>
        <v>#N/A</v>
      </c>
    </row>
    <row r="30" spans="1:5" x14ac:dyDescent="0.25">
      <c r="A30" s="94" t="s">
        <v>121</v>
      </c>
      <c r="B30" s="92">
        <v>1</v>
      </c>
      <c r="D30" s="92">
        <f>MATCH(A30,[1]!db[NB PAJAK],0)+1</f>
        <v>320</v>
      </c>
      <c r="E30" s="100" t="str">
        <f>HYPERLINK("[d:\kerja\BANK EXP\BARU\2022\DB.xlsx]DB!l"&amp;Table5[[#This Row],[Column1]],"=&gt;")</f>
        <v>=&gt;</v>
      </c>
    </row>
    <row r="31" spans="1:5" x14ac:dyDescent="0.25">
      <c r="A31" s="94" t="s">
        <v>153</v>
      </c>
      <c r="B31" s="92">
        <v>1</v>
      </c>
      <c r="D31" s="92">
        <f>MATCH(A31,[1]!db[NB PAJAK],0)+1</f>
        <v>893</v>
      </c>
      <c r="E31" s="100" t="str">
        <f>HYPERLINK("[d:\kerja\BANK EXP\BARU\2022\DB.xlsx]DB!l"&amp;Table5[[#This Row],[Column1]],"=&gt;")</f>
        <v>=&gt;</v>
      </c>
    </row>
    <row r="32" spans="1:5" x14ac:dyDescent="0.25">
      <c r="A32" s="94" t="s">
        <v>91</v>
      </c>
      <c r="B32" s="92">
        <v>1</v>
      </c>
      <c r="D32" s="92">
        <f>MATCH(A32,[1]!db[NB PAJAK],0)+1</f>
        <v>900</v>
      </c>
      <c r="E32" s="100" t="str">
        <f>HYPERLINK("[d:\kerja\BANK EXP\BARU\2022\DB.xlsx]DB!l"&amp;Table5[[#This Row],[Column1]],"=&gt;")</f>
        <v>=&gt;</v>
      </c>
    </row>
    <row r="33" spans="1:5" x14ac:dyDescent="0.25">
      <c r="A33" s="94" t="s">
        <v>130</v>
      </c>
      <c r="B33" s="92">
        <v>2</v>
      </c>
      <c r="D33" s="92">
        <f>MATCH(A33,[1]!db[NB PAJAK],0)+1</f>
        <v>1137</v>
      </c>
      <c r="E33" s="100" t="str">
        <f>HYPERLINK("[d:\kerja\BANK EXP\BARU\2022\DB.xlsx]DB!l"&amp;Table5[[#This Row],[Column1]],"=&gt;")</f>
        <v>=&gt;</v>
      </c>
    </row>
    <row r="34" spans="1:5" x14ac:dyDescent="0.25">
      <c r="A34" s="94" t="s">
        <v>124</v>
      </c>
      <c r="B34" s="92">
        <v>3</v>
      </c>
      <c r="D34" s="92">
        <f>MATCH(A34,[1]!db[NB PAJAK],0)+1</f>
        <v>1138</v>
      </c>
      <c r="E34" s="100" t="str">
        <f>HYPERLINK("[d:\kerja\BANK EXP\BARU\2022\DB.xlsx]DB!l"&amp;Table5[[#This Row],[Column1]],"=&gt;")</f>
        <v>=&gt;</v>
      </c>
    </row>
    <row r="35" spans="1:5" x14ac:dyDescent="0.25">
      <c r="A35" s="94" t="s">
        <v>129</v>
      </c>
      <c r="B35" s="92">
        <v>1</v>
      </c>
      <c r="D35" s="92">
        <f>MATCH(A35,[1]!db[NB PAJAK],0)+1</f>
        <v>1139</v>
      </c>
      <c r="E35" s="100" t="str">
        <f>HYPERLINK("[d:\kerja\BANK EXP\BARU\2022\DB.xlsx]DB!l"&amp;Table5[[#This Row],[Column1]],"=&gt;")</f>
        <v>=&gt;</v>
      </c>
    </row>
    <row r="36" spans="1:5" x14ac:dyDescent="0.25">
      <c r="A36" s="94" t="s">
        <v>135</v>
      </c>
      <c r="B36" s="92">
        <v>1</v>
      </c>
      <c r="D36" s="92">
        <f>MATCH(A36,[1]!db[NB PAJAK],0)+1</f>
        <v>2034</v>
      </c>
      <c r="E36" s="100" t="str">
        <f>HYPERLINK("[d:\kerja\BANK EXP\BARU\2022\DB.xlsx]DB!l"&amp;Table5[[#This Row],[Column1]],"=&gt;")</f>
        <v>=&gt;</v>
      </c>
    </row>
    <row r="37" spans="1:5" x14ac:dyDescent="0.25">
      <c r="A37" s="94" t="s">
        <v>111</v>
      </c>
      <c r="B37" s="92">
        <v>1</v>
      </c>
      <c r="D37" s="92">
        <f>MATCH(A37,[1]!db[NB PAJAK],0)+1</f>
        <v>1167</v>
      </c>
      <c r="E37" s="100" t="str">
        <f>HYPERLINK("[d:\kerja\BANK EXP\BARU\2022\DB.xlsx]DB!l"&amp;Table5[[#This Row],[Column1]],"=&gt;")</f>
        <v>=&gt;</v>
      </c>
    </row>
    <row r="38" spans="1:5" x14ac:dyDescent="0.25">
      <c r="A38" s="94" t="s">
        <v>100</v>
      </c>
      <c r="B38" s="92">
        <v>1</v>
      </c>
      <c r="D38" s="92">
        <f>MATCH(A38,[1]!db[NB PAJAK],0)+1</f>
        <v>1204</v>
      </c>
      <c r="E38" s="100" t="str">
        <f>HYPERLINK("[d:\kerja\BANK EXP\BARU\2022\DB.xlsx]DB!l"&amp;Table5[[#This Row],[Column1]],"=&gt;")</f>
        <v>=&gt;</v>
      </c>
    </row>
    <row r="39" spans="1:5" x14ac:dyDescent="0.25">
      <c r="A39" s="94" t="s">
        <v>145</v>
      </c>
      <c r="B39" s="92">
        <v>1</v>
      </c>
      <c r="D39" s="92">
        <f>MATCH(A39,[1]!db[NB PAJAK],0)+1</f>
        <v>1159</v>
      </c>
      <c r="E39" s="100" t="str">
        <f>HYPERLINK("[d:\kerja\BANK EXP\BARU\2022\DB.xlsx]DB!l"&amp;Table5[[#This Row],[Column1]],"=&gt;")</f>
        <v>=&gt;</v>
      </c>
    </row>
    <row r="40" spans="1:5" x14ac:dyDescent="0.25">
      <c r="A40" s="94" t="s">
        <v>146</v>
      </c>
      <c r="B40" s="92">
        <v>1</v>
      </c>
      <c r="D40" s="92">
        <f>MATCH(A40,[1]!db[NB PAJAK],0)+1</f>
        <v>1261</v>
      </c>
      <c r="E40" s="100" t="str">
        <f>HYPERLINK("[d:\kerja\BANK EXP\BARU\2022\DB.xlsx]DB!l"&amp;Table5[[#This Row],[Column1]],"=&gt;")</f>
        <v>=&gt;</v>
      </c>
    </row>
    <row r="41" spans="1:5" x14ac:dyDescent="0.25">
      <c r="A41" s="94" t="s">
        <v>119</v>
      </c>
      <c r="B41" s="92">
        <v>1</v>
      </c>
      <c r="D41" s="92">
        <f>MATCH(A41,[1]!db[NB PAJAK],0)+1</f>
        <v>1684</v>
      </c>
      <c r="E41" s="100" t="str">
        <f>HYPERLINK("[d:\kerja\BANK EXP\BARU\2022\DB.xlsx]DB!l"&amp;Table5[[#This Row],[Column1]],"=&gt;")</f>
        <v>=&gt;</v>
      </c>
    </row>
    <row r="42" spans="1:5" x14ac:dyDescent="0.25">
      <c r="A42" s="94" t="s">
        <v>132</v>
      </c>
      <c r="B42" s="92">
        <v>1</v>
      </c>
      <c r="D42" s="92">
        <f>MATCH(A42,[1]!db[NB PAJAK],0)+1</f>
        <v>477</v>
      </c>
      <c r="E42" s="100" t="str">
        <f>HYPERLINK("[d:\kerja\BANK EXP\BARU\2022\DB.xlsx]DB!l"&amp;Table5[[#This Row],[Column1]],"=&gt;")</f>
        <v>=&gt;</v>
      </c>
    </row>
    <row r="43" spans="1:5" x14ac:dyDescent="0.25">
      <c r="A43" s="94" t="s">
        <v>142</v>
      </c>
      <c r="B43" s="92">
        <v>1</v>
      </c>
      <c r="D43" s="92">
        <f>MATCH(A43,[1]!db[NB PAJAK],0)+1</f>
        <v>1045</v>
      </c>
      <c r="E43" s="100" t="str">
        <f>HYPERLINK("[d:\kerja\BANK EXP\BARU\2022\DB.xlsx]DB!l"&amp;Table5[[#This Row],[Column1]],"=&gt;")</f>
        <v>=&gt;</v>
      </c>
    </row>
    <row r="44" spans="1:5" x14ac:dyDescent="0.25">
      <c r="A44" s="94" t="s">
        <v>144</v>
      </c>
      <c r="B44" s="92">
        <v>1</v>
      </c>
      <c r="D44" s="92" t="e">
        <f>MATCH(A44,[1]!db[NB PAJAK],0)+1</f>
        <v>#N/A</v>
      </c>
      <c r="E44" s="100" t="e">
        <f>HYPERLINK("[d:\kerja\BANK EXP\BARU\2022\DB.xlsx]DB!l"&amp;Table5[[#This Row],[Column1]],"=&gt;")</f>
        <v>#N/A</v>
      </c>
    </row>
    <row r="45" spans="1:5" x14ac:dyDescent="0.25">
      <c r="A45" s="94" t="s">
        <v>113</v>
      </c>
      <c r="B45" s="92">
        <v>1</v>
      </c>
      <c r="D45" s="92">
        <f>MATCH(A45,[1]!db[NB PAJAK],0)+1</f>
        <v>1236</v>
      </c>
      <c r="E45" s="100" t="str">
        <f>HYPERLINK("[d:\kerja\BANK EXP\BARU\2022\DB.xlsx]DB!l"&amp;Table5[[#This Row],[Column1]],"=&gt;")</f>
        <v>=&gt;</v>
      </c>
    </row>
    <row r="46" spans="1:5" x14ac:dyDescent="0.25">
      <c r="A46" s="94" t="s">
        <v>112</v>
      </c>
      <c r="B46" s="92">
        <v>1</v>
      </c>
      <c r="D46" s="92">
        <f>MATCH(A46,[1]!db[NB PAJAK],0)+1</f>
        <v>1233</v>
      </c>
      <c r="E46" s="100" t="str">
        <f>HYPERLINK("[d:\kerja\BANK EXP\BARU\2022\DB.xlsx]DB!l"&amp;Table5[[#This Row],[Column1]],"=&gt;")</f>
        <v>=&gt;</v>
      </c>
    </row>
    <row r="47" spans="1:5" x14ac:dyDescent="0.25">
      <c r="A47" s="94" t="s">
        <v>109</v>
      </c>
      <c r="B47" s="92">
        <v>1</v>
      </c>
      <c r="D47" s="92">
        <f>MATCH(A47,[1]!db[NB PAJAK],0)+1</f>
        <v>1237</v>
      </c>
      <c r="E47" s="100" t="str">
        <f>HYPERLINK("[d:\kerja\BANK EXP\BARU\2022\DB.xlsx]DB!l"&amp;Table5[[#This Row],[Column1]],"=&gt;")</f>
        <v>=&gt;</v>
      </c>
    </row>
    <row r="48" spans="1:5" x14ac:dyDescent="0.25">
      <c r="A48" s="94" t="s">
        <v>141</v>
      </c>
      <c r="B48" s="92">
        <v>1</v>
      </c>
      <c r="D48" s="92">
        <f>MATCH(A48,[1]!db[NB PAJAK],0)+1</f>
        <v>1238</v>
      </c>
      <c r="E48" s="100" t="str">
        <f>HYPERLINK("[d:\kerja\BANK EXP\BARU\2022\DB.xlsx]DB!l"&amp;Table5[[#This Row],[Column1]],"=&gt;")</f>
        <v>=&gt;</v>
      </c>
    </row>
    <row r="49" spans="1:5" x14ac:dyDescent="0.25">
      <c r="A49" s="94" t="s">
        <v>36</v>
      </c>
      <c r="B49" s="92">
        <v>1</v>
      </c>
      <c r="D49" s="92">
        <f>MATCH(A49,[1]!db[NB PAJAK],0)+1</f>
        <v>1891</v>
      </c>
      <c r="E49" s="100" t="str">
        <f>HYPERLINK("[d:\kerja\BANK EXP\BARU\2022\DB.xlsx]DB!l"&amp;Table5[[#This Row],[Column1]],"=&gt;")</f>
        <v>=&gt;</v>
      </c>
    </row>
    <row r="50" spans="1:5" x14ac:dyDescent="0.25">
      <c r="A50" s="94" t="s">
        <v>166</v>
      </c>
      <c r="B50" s="92">
        <v>2</v>
      </c>
      <c r="D50" s="92">
        <f>MATCH(A50,[1]!db[NB PAJAK],0)+1</f>
        <v>1144</v>
      </c>
      <c r="E50" s="100" t="str">
        <f>HYPERLINK("[d:\kerja\BANK EXP\BARU\2022\DB.xlsx]DB!l"&amp;Table5[[#This Row],[Column1]],"=&gt;")</f>
        <v>=&gt;</v>
      </c>
    </row>
    <row r="51" spans="1:5" x14ac:dyDescent="0.25">
      <c r="A51" s="94" t="s">
        <v>167</v>
      </c>
      <c r="B51" s="92">
        <v>1</v>
      </c>
      <c r="D51" s="92">
        <f>MATCH(A51,[1]!db[NB PAJAK],0)+1</f>
        <v>1145</v>
      </c>
      <c r="E51" s="100" t="str">
        <f>HYPERLINK("[d:\kerja\BANK EXP\BARU\2022\DB.xlsx]DB!l"&amp;Table5[[#This Row],[Column1]],"=&gt;")</f>
        <v>=&gt;</v>
      </c>
    </row>
    <row r="52" spans="1:5" x14ac:dyDescent="0.25">
      <c r="A52" s="94" t="s">
        <v>94</v>
      </c>
      <c r="B52" s="92">
        <v>2</v>
      </c>
      <c r="D52" s="92">
        <f>MATCH(A52,[1]!db[NB PAJAK],0)+1</f>
        <v>654</v>
      </c>
      <c r="E52" s="100" t="str">
        <f>HYPERLINK("[d:\kerja\BANK EXP\BARU\2022\DB.xlsx]DB!l"&amp;Table5[[#This Row],[Column1]],"=&gt;")</f>
        <v>=&gt;</v>
      </c>
    </row>
    <row r="53" spans="1:5" x14ac:dyDescent="0.25">
      <c r="A53" s="94" t="s">
        <v>137</v>
      </c>
      <c r="B53" s="92">
        <v>1</v>
      </c>
      <c r="D53" s="92">
        <f>MATCH(A53,[1]!db[NB PAJAK],0)+1</f>
        <v>2032</v>
      </c>
      <c r="E53" s="100" t="str">
        <f>HYPERLINK("[d:\kerja\BANK EXP\BARU\2022\DB.xlsx]DB!l"&amp;Table5[[#This Row],[Column1]],"=&gt;")</f>
        <v>=&gt;</v>
      </c>
    </row>
    <row r="54" spans="1:5" x14ac:dyDescent="0.25">
      <c r="A54" s="94" t="s">
        <v>80</v>
      </c>
      <c r="B54" s="92">
        <v>1</v>
      </c>
      <c r="D54" s="92">
        <f>MATCH(A54,[1]!db[NB PAJAK],0)+1</f>
        <v>1096</v>
      </c>
      <c r="E54" s="100" t="str">
        <f>HYPERLINK("[d:\kerja\BANK EXP\BARU\2022\DB.xlsx]DB!l"&amp;Table5[[#This Row],[Column1]],"=&gt;")</f>
        <v>=&gt;</v>
      </c>
    </row>
    <row r="55" spans="1:5" x14ac:dyDescent="0.25">
      <c r="A55" s="94" t="s">
        <v>163</v>
      </c>
      <c r="B55" s="92"/>
      <c r="D55" s="92" t="e">
        <f>MATCH(A55,[1]!db[NB PAJAK],0)+1</f>
        <v>#N/A</v>
      </c>
      <c r="E55" s="92" t="e">
        <f>HYPERLINK("[d:\kerja\BANK EXP\BARU\2022\DB.xlsx]DB!l"&amp;Table5[[#This Row],[Column1]],"=&gt;")</f>
        <v>#N/A</v>
      </c>
    </row>
    <row r="56" spans="1:5" x14ac:dyDescent="0.25">
      <c r="A56" s="94" t="s">
        <v>70</v>
      </c>
      <c r="B56" s="92">
        <v>66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47</v>
      </c>
    </row>
    <row r="2" spans="1:5" x14ac:dyDescent="0.25">
      <c r="A2" t="s">
        <v>46</v>
      </c>
      <c r="B2" t="s">
        <v>48</v>
      </c>
      <c r="C2" t="s">
        <v>49</v>
      </c>
      <c r="D2" t="s">
        <v>50</v>
      </c>
      <c r="E2" t="s">
        <v>52</v>
      </c>
    </row>
    <row r="3" spans="1:5" x14ac:dyDescent="0.25">
      <c r="A3" t="s">
        <v>56</v>
      </c>
      <c r="B3" t="s">
        <v>18</v>
      </c>
      <c r="D3" t="s">
        <v>21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55</v>
      </c>
      <c r="B4" t="s">
        <v>33</v>
      </c>
      <c r="D4" t="s">
        <v>34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77</v>
      </c>
      <c r="B5" t="s">
        <v>82</v>
      </c>
      <c r="C5" t="s">
        <v>81</v>
      </c>
      <c r="D5" t="s">
        <v>21</v>
      </c>
      <c r="E5" s="92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87</v>
      </c>
      <c r="B6" t="s">
        <v>88</v>
      </c>
      <c r="D6" t="s">
        <v>34</v>
      </c>
      <c r="E6" s="92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90</v>
      </c>
      <c r="B7" t="s">
        <v>96</v>
      </c>
      <c r="C7" t="s">
        <v>92</v>
      </c>
      <c r="D7" t="s">
        <v>93</v>
      </c>
      <c r="E7" s="92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97</v>
      </c>
      <c r="B8" t="s">
        <v>98</v>
      </c>
      <c r="D8" t="s">
        <v>99</v>
      </c>
      <c r="E8" s="92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108</v>
      </c>
      <c r="B9" t="s">
        <v>116</v>
      </c>
      <c r="D9" t="s">
        <v>117</v>
      </c>
      <c r="E9" s="92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123</v>
      </c>
      <c r="B10" t="s">
        <v>125</v>
      </c>
      <c r="C10" t="s">
        <v>126</v>
      </c>
      <c r="D10" t="s">
        <v>127</v>
      </c>
      <c r="E10" s="92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133</v>
      </c>
      <c r="B11" t="s">
        <v>138</v>
      </c>
      <c r="D11" t="s">
        <v>139</v>
      </c>
      <c r="E11" s="92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140</v>
      </c>
      <c r="B12" t="s">
        <v>150</v>
      </c>
      <c r="D12" t="s">
        <v>151</v>
      </c>
      <c r="E12" s="92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152</v>
      </c>
      <c r="B13" t="s">
        <v>158</v>
      </c>
      <c r="D13" t="s">
        <v>159</v>
      </c>
      <c r="E13" s="92" t="str">
        <f>CONCATENATE(Table2[[#This Row],[b]],IF(Table2[[#This Row],[c]]=""," ",CONCATENATE(" ",Table2[[#This Row],[c]]," ")),Table2[[#This Row],[d]])</f>
        <v>CV GANESHA WONOSOBO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NOTA</vt:lpstr>
      <vt:lpstr>PAJAK</vt:lpstr>
      <vt:lpstr>preview</vt:lpstr>
      <vt:lpstr>Sheet1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2023-01-03T03:15:53Z</dcterms:modified>
</cp:coreProperties>
</file>