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P624" i="1" l="1"/>
  <c r="N624" i="1"/>
  <c r="P623" i="1"/>
  <c r="N587" i="1" l="1"/>
  <c r="B56" i="1" l="1"/>
  <c r="C56" i="1" s="1"/>
  <c r="D56" i="1"/>
  <c r="AE56" i="1" s="1"/>
  <c r="AG56" i="1"/>
  <c r="AH56" i="1"/>
  <c r="X56" i="1" s="1"/>
  <c r="AH57" i="1"/>
  <c r="X57" i="1" s="1"/>
  <c r="AJ56" i="1"/>
  <c r="AM56" i="1" s="1"/>
  <c r="AM57" i="1"/>
  <c r="AN56" i="1"/>
  <c r="AP56" i="1" s="1"/>
  <c r="AN57" i="1"/>
  <c r="AQ57" i="1" s="1"/>
  <c r="AR57" i="1" s="1"/>
  <c r="AO56" i="1"/>
  <c r="AQ56" i="1"/>
  <c r="AR56" i="1" s="1"/>
  <c r="AS56" i="1"/>
  <c r="AT56" i="1"/>
  <c r="AT57" i="1"/>
  <c r="AW56" i="1" l="1"/>
  <c r="AU56" i="1"/>
  <c r="AK56" i="1"/>
  <c r="AI56" i="1"/>
  <c r="AF56" i="1"/>
  <c r="AG57" i="1"/>
  <c r="Y57" i="1"/>
  <c r="Z57" i="1" s="1"/>
  <c r="AA57" i="1" s="1"/>
  <c r="Y56" i="1"/>
  <c r="Z56" i="1"/>
  <c r="AA56" i="1"/>
  <c r="AB56" i="1"/>
  <c r="AC56" i="1"/>
  <c r="AV56" i="1" l="1"/>
  <c r="AX56" i="1" s="1"/>
  <c r="AB57" i="1"/>
  <c r="AC57" i="1" s="1"/>
  <c r="AO57" i="1"/>
  <c r="AP57" i="1"/>
  <c r="N462" i="1" l="1"/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Q338" i="1"/>
  <c r="AR338" i="1" s="1"/>
  <c r="AT338" i="1"/>
  <c r="AP338" i="1" l="1"/>
  <c r="AF338" i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B146" i="1" l="1"/>
  <c r="C146" i="1" s="1"/>
  <c r="AH146" i="1"/>
  <c r="X146" i="1" s="1"/>
  <c r="AN146" i="1"/>
  <c r="AQ146" i="1"/>
  <c r="AR146" i="1" s="1"/>
  <c r="Y146" i="1" l="1"/>
  <c r="AG146" i="1"/>
  <c r="AP146" i="1" s="1"/>
  <c r="B433" i="1"/>
  <c r="C433" i="1" s="1"/>
  <c r="D433" i="1"/>
  <c r="AG433" i="1"/>
  <c r="AH433" i="1"/>
  <c r="AJ433" i="1"/>
  <c r="AM433" i="1" s="1"/>
  <c r="AN433" i="1"/>
  <c r="AQ433" i="1"/>
  <c r="AR433" i="1" s="1"/>
  <c r="AP433" i="1" l="1"/>
  <c r="AS433" i="1"/>
  <c r="AF433" i="1"/>
  <c r="AU433" i="1"/>
  <c r="Z146" i="1"/>
  <c r="AO146" i="1"/>
  <c r="AA146" i="1"/>
  <c r="X433" i="1"/>
  <c r="Z433" i="1" s="1"/>
  <c r="AO433" i="1"/>
  <c r="AE433" i="1"/>
  <c r="AK433" i="1"/>
  <c r="AI433" i="1"/>
  <c r="AW433" i="1"/>
  <c r="AA433" i="1"/>
  <c r="AB146" i="1" l="1"/>
  <c r="AC146" i="1" s="1"/>
  <c r="AV433" i="1"/>
  <c r="AX433" i="1" s="1"/>
  <c r="AC433" i="1"/>
  <c r="AB433" i="1"/>
  <c r="Y433" i="1"/>
  <c r="G1" i="17" l="1"/>
  <c r="G14" i="3"/>
  <c r="B145" i="1" l="1"/>
  <c r="C145" i="1" s="1"/>
  <c r="AH145" i="1"/>
  <c r="X145" i="1" s="1"/>
  <c r="AN145" i="1"/>
  <c r="AQ145" i="1"/>
  <c r="AR145" i="1" s="1"/>
  <c r="B123" i="1"/>
  <c r="C123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B100" i="1"/>
  <c r="C100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B60" i="1"/>
  <c r="C60" i="1" s="1"/>
  <c r="AH60" i="1"/>
  <c r="AN60" i="1"/>
  <c r="AQ60" i="1"/>
  <c r="AR60" i="1" s="1"/>
  <c r="AO100" i="1" l="1"/>
  <c r="AG60" i="1"/>
  <c r="AP60" i="1" s="1"/>
  <c r="X60" i="1"/>
  <c r="Y60" i="1" s="1"/>
  <c r="Z100" i="1"/>
  <c r="AA100" i="1" s="1"/>
  <c r="AB100" i="1" s="1"/>
  <c r="AC100" i="1" s="1"/>
  <c r="Z60" i="1"/>
  <c r="AA60" i="1" s="1"/>
  <c r="AO60" i="1"/>
  <c r="AQ4" i="1"/>
  <c r="AR4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3" i="1"/>
  <c r="AR13" i="1" s="1"/>
  <c r="AQ14" i="1"/>
  <c r="AR14" i="1" s="1"/>
  <c r="AQ16" i="1"/>
  <c r="AR16" i="1" s="1"/>
  <c r="AQ18" i="1"/>
  <c r="AR18" i="1" s="1"/>
  <c r="AQ19" i="1"/>
  <c r="AR19" i="1" s="1"/>
  <c r="AQ20" i="1"/>
  <c r="AR20" i="1" s="1"/>
  <c r="AQ21" i="1"/>
  <c r="AR21" i="1" s="1"/>
  <c r="AQ22" i="1"/>
  <c r="AR22" i="1" s="1"/>
  <c r="AQ24" i="1"/>
  <c r="AR24" i="1" s="1"/>
  <c r="AQ25" i="1"/>
  <c r="AR25" i="1" s="1"/>
  <c r="AQ29" i="1"/>
  <c r="AR29" i="1" s="1"/>
  <c r="AQ32" i="1"/>
  <c r="AR32" i="1" s="1"/>
  <c r="AQ34" i="1"/>
  <c r="AR34" i="1" s="1"/>
  <c r="AQ36" i="1"/>
  <c r="AR36" i="1" s="1"/>
  <c r="AQ37" i="1"/>
  <c r="AR37" i="1" s="1"/>
  <c r="AQ38" i="1"/>
  <c r="AR38" i="1" s="1"/>
  <c r="AQ39" i="1"/>
  <c r="AR39" i="1" s="1"/>
  <c r="AQ40" i="1"/>
  <c r="AR40" i="1" s="1"/>
  <c r="AQ42" i="1"/>
  <c r="AR42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8" i="1"/>
  <c r="AR58" i="1" s="1"/>
  <c r="AQ61" i="1"/>
  <c r="AR61" i="1" s="1"/>
  <c r="AQ62" i="1"/>
  <c r="AR62" i="1" s="1"/>
  <c r="AQ63" i="1"/>
  <c r="AR63" i="1" s="1"/>
  <c r="AQ64" i="1"/>
  <c r="AR64" i="1" s="1"/>
  <c r="AQ65" i="1"/>
  <c r="AR65" i="1" s="1"/>
  <c r="AQ68" i="1"/>
  <c r="AR68" i="1" s="1"/>
  <c r="AQ69" i="1"/>
  <c r="AR69" i="1" s="1"/>
  <c r="AQ70" i="1"/>
  <c r="AR70" i="1" s="1"/>
  <c r="AQ71" i="1"/>
  <c r="AR71" i="1" s="1"/>
  <c r="AQ72" i="1"/>
  <c r="AR72" i="1" s="1"/>
  <c r="AQ74" i="1"/>
  <c r="AR74" i="1" s="1"/>
  <c r="AQ76" i="1"/>
  <c r="AR76" i="1" s="1"/>
  <c r="AQ77" i="1"/>
  <c r="AR77" i="1" s="1"/>
  <c r="AQ78" i="1"/>
  <c r="AR78" i="1" s="1"/>
  <c r="AQ80" i="1"/>
  <c r="AR80" i="1" s="1"/>
  <c r="AQ81" i="1"/>
  <c r="AR81" i="1" s="1"/>
  <c r="AQ82" i="1"/>
  <c r="AR82" i="1" s="1"/>
  <c r="AQ84" i="1"/>
  <c r="AR84" i="1" s="1"/>
  <c r="AQ86" i="1"/>
  <c r="AR86" i="1" s="1"/>
  <c r="AQ87" i="1"/>
  <c r="AR87" i="1" s="1"/>
  <c r="AQ88" i="1"/>
  <c r="AR88" i="1" s="1"/>
  <c r="AQ89" i="1"/>
  <c r="AR89" i="1" s="1"/>
  <c r="AQ91" i="1"/>
  <c r="AR91" i="1" s="1"/>
  <c r="AQ92" i="1"/>
  <c r="AR92" i="1" s="1"/>
  <c r="AQ93" i="1"/>
  <c r="AR93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62" i="1"/>
  <c r="AR362" i="1" s="1"/>
  <c r="AQ364" i="1"/>
  <c r="AR364" i="1" s="1"/>
  <c r="AQ366" i="1"/>
  <c r="AR366" i="1" s="1"/>
  <c r="AQ368" i="1"/>
  <c r="AR368" i="1" s="1"/>
  <c r="AQ369" i="1"/>
  <c r="AR369" i="1" s="1"/>
  <c r="AQ370" i="1"/>
  <c r="AR370" i="1" s="1"/>
  <c r="AQ371" i="1"/>
  <c r="AR371" i="1" s="1"/>
  <c r="AQ374" i="1"/>
  <c r="AR374" i="1" s="1"/>
  <c r="AQ376" i="1"/>
  <c r="AR376" i="1" s="1"/>
  <c r="AQ377" i="1"/>
  <c r="AR377" i="1" s="1"/>
  <c r="AQ379" i="1"/>
  <c r="AR379" i="1" s="1"/>
  <c r="AQ380" i="1"/>
  <c r="AR380" i="1" s="1"/>
  <c r="AQ381" i="1"/>
  <c r="AR381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8" i="1"/>
  <c r="AR418" i="1" s="1"/>
  <c r="AQ420" i="1"/>
  <c r="AR420" i="1" s="1"/>
  <c r="AQ422" i="1"/>
  <c r="AR422" i="1" s="1"/>
  <c r="AQ424" i="1"/>
  <c r="AR424" i="1" s="1"/>
  <c r="AQ425" i="1"/>
  <c r="AR425" i="1" s="1"/>
  <c r="AQ426" i="1"/>
  <c r="AR426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8" i="1"/>
  <c r="AR448" i="1" s="1"/>
  <c r="AQ449" i="1"/>
  <c r="AR449" i="1" s="1"/>
  <c r="AQ450" i="1"/>
  <c r="AR450" i="1" s="1"/>
  <c r="AQ451" i="1"/>
  <c r="AR451" i="1" s="1"/>
  <c r="AQ453" i="1"/>
  <c r="AR453" i="1" s="1"/>
  <c r="AQ455" i="1"/>
  <c r="AR455" i="1" s="1"/>
  <c r="AQ456" i="1"/>
  <c r="AR456" i="1" s="1"/>
  <c r="AQ457" i="1"/>
  <c r="AR457" i="1" s="1"/>
  <c r="AQ459" i="1"/>
  <c r="AR459" i="1" s="1"/>
  <c r="AQ460" i="1"/>
  <c r="AR460" i="1" s="1"/>
  <c r="AQ461" i="1"/>
  <c r="AR461" i="1" s="1"/>
  <c r="AQ463" i="1"/>
  <c r="AR463" i="1" s="1"/>
  <c r="AQ464" i="1"/>
  <c r="AR464" i="1" s="1"/>
  <c r="AQ466" i="1"/>
  <c r="AR466" i="1" s="1"/>
  <c r="AQ467" i="1"/>
  <c r="AR467" i="1" s="1"/>
  <c r="AQ477" i="1"/>
  <c r="AR477" i="1" s="1"/>
  <c r="AQ479" i="1"/>
  <c r="AR479" i="1" s="1"/>
  <c r="AQ482" i="1"/>
  <c r="AR482" i="1" s="1"/>
  <c r="AQ483" i="1"/>
  <c r="AR483" i="1" s="1"/>
  <c r="AQ485" i="1"/>
  <c r="AR485" i="1" s="1"/>
  <c r="AQ488" i="1"/>
  <c r="AR488" i="1" s="1"/>
  <c r="AQ489" i="1"/>
  <c r="AR489" i="1" s="1"/>
  <c r="AQ491" i="1"/>
  <c r="AR491" i="1" s="1"/>
  <c r="AQ495" i="1"/>
  <c r="AR495" i="1" s="1"/>
  <c r="AQ497" i="1"/>
  <c r="AR497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8" i="1"/>
  <c r="AR518" i="1" s="1"/>
  <c r="AQ520" i="1"/>
  <c r="AR520" i="1" s="1"/>
  <c r="AQ521" i="1"/>
  <c r="AR521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2" i="1"/>
  <c r="AR562" i="1" s="1"/>
  <c r="AQ563" i="1"/>
  <c r="AR563" i="1" s="1"/>
  <c r="AQ564" i="1"/>
  <c r="AR564" i="1" s="1"/>
  <c r="AQ567" i="1"/>
  <c r="AR567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8" i="1"/>
  <c r="AR588" i="1" s="1"/>
  <c r="AQ591" i="1"/>
  <c r="AR591" i="1" s="1"/>
  <c r="AQ595" i="1"/>
  <c r="AR595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5" i="1"/>
  <c r="AR615" i="1" s="1"/>
  <c r="AQ617" i="1"/>
  <c r="AR617" i="1" s="1"/>
  <c r="AQ620" i="1"/>
  <c r="AR620" i="1" s="1"/>
  <c r="AQ622" i="1"/>
  <c r="AR622" i="1" s="1"/>
  <c r="AQ625" i="1"/>
  <c r="AR625" i="1" s="1"/>
  <c r="AQ627" i="1"/>
  <c r="AR627" i="1" s="1"/>
  <c r="AQ630" i="1"/>
  <c r="AR630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H3" i="1"/>
  <c r="AH4" i="1"/>
  <c r="X4" i="1" s="1"/>
  <c r="AH5" i="1"/>
  <c r="AH6" i="1"/>
  <c r="AH7" i="1"/>
  <c r="AH8" i="1"/>
  <c r="AH9" i="1"/>
  <c r="AH10" i="1"/>
  <c r="AH11" i="1"/>
  <c r="AG11" i="1" s="1"/>
  <c r="AH12" i="1"/>
  <c r="AH13" i="1"/>
  <c r="AH14" i="1"/>
  <c r="AH15" i="1"/>
  <c r="AH16" i="1"/>
  <c r="X16" i="1" s="1"/>
  <c r="AH17" i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AH28" i="1"/>
  <c r="X28" i="1" s="1"/>
  <c r="AH29" i="1"/>
  <c r="AG29" i="1" s="1"/>
  <c r="AH30" i="1"/>
  <c r="X30" i="1" s="1"/>
  <c r="AH31" i="1"/>
  <c r="X31" i="1" s="1"/>
  <c r="AH32" i="1"/>
  <c r="X32" i="1" s="1"/>
  <c r="AH33" i="1"/>
  <c r="AH34" i="1"/>
  <c r="X34" i="1" s="1"/>
  <c r="AH35" i="1"/>
  <c r="X35" i="1" s="1"/>
  <c r="AH36" i="1"/>
  <c r="X36" i="1" s="1"/>
  <c r="AH38" i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AH47" i="1"/>
  <c r="X47" i="1" s="1"/>
  <c r="AH48" i="1"/>
  <c r="X48" i="1" s="1"/>
  <c r="AH49" i="1"/>
  <c r="X49" i="1" s="1"/>
  <c r="AH50" i="1"/>
  <c r="AH51" i="1"/>
  <c r="X51" i="1" s="1"/>
  <c r="AH52" i="1"/>
  <c r="X52" i="1" s="1"/>
  <c r="AH53" i="1"/>
  <c r="X53" i="1" s="1"/>
  <c r="AH54" i="1"/>
  <c r="AH55" i="1"/>
  <c r="X55" i="1" s="1"/>
  <c r="AH58" i="1"/>
  <c r="X58" i="1" s="1"/>
  <c r="AH59" i="1"/>
  <c r="X59" i="1" s="1"/>
  <c r="AH61" i="1"/>
  <c r="AH62" i="1"/>
  <c r="X62" i="1" s="1"/>
  <c r="AH63" i="1"/>
  <c r="X63" i="1" s="1"/>
  <c r="AH64" i="1"/>
  <c r="X64" i="1" s="1"/>
  <c r="AH65" i="1"/>
  <c r="AG65" i="1" s="1"/>
  <c r="AH66" i="1"/>
  <c r="X66" i="1" s="1"/>
  <c r="AH67" i="1"/>
  <c r="X67" i="1" s="1"/>
  <c r="AH68" i="1"/>
  <c r="X68" i="1" s="1"/>
  <c r="AH69" i="1"/>
  <c r="AH70" i="1"/>
  <c r="X70" i="1" s="1"/>
  <c r="AH71" i="1"/>
  <c r="X71" i="1" s="1"/>
  <c r="AH72" i="1"/>
  <c r="X72" i="1" s="1"/>
  <c r="AH73" i="1"/>
  <c r="AH74" i="1"/>
  <c r="X74" i="1" s="1"/>
  <c r="AH75" i="1"/>
  <c r="X75" i="1" s="1"/>
  <c r="AH76" i="1"/>
  <c r="X76" i="1" s="1"/>
  <c r="AH77" i="1"/>
  <c r="AH78" i="1"/>
  <c r="X78" i="1" s="1"/>
  <c r="AH79" i="1"/>
  <c r="X79" i="1" s="1"/>
  <c r="AH80" i="1"/>
  <c r="X80" i="1" s="1"/>
  <c r="AH81" i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X183" i="1" s="1"/>
  <c r="Z183" i="1" s="1"/>
  <c r="AH184" i="1"/>
  <c r="X184" i="1" s="1"/>
  <c r="AH185" i="1"/>
  <c r="AH186" i="1"/>
  <c r="X186" i="1" s="1"/>
  <c r="AH187" i="1"/>
  <c r="AH188" i="1"/>
  <c r="AH189" i="1"/>
  <c r="AH190" i="1"/>
  <c r="X190" i="1" s="1"/>
  <c r="AH191" i="1"/>
  <c r="AH192" i="1"/>
  <c r="X192" i="1" s="1"/>
  <c r="AH193" i="1"/>
  <c r="X193" i="1" s="1"/>
  <c r="AH194" i="1"/>
  <c r="X194" i="1" s="1"/>
  <c r="AH195" i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X209" i="1" s="1"/>
  <c r="AH210" i="1"/>
  <c r="X210" i="1" s="1"/>
  <c r="AH211" i="1"/>
  <c r="X211" i="1" s="1"/>
  <c r="AH212" i="1"/>
  <c r="AG212" i="1" s="1"/>
  <c r="AH213" i="1"/>
  <c r="X213" i="1" s="1"/>
  <c r="AH214" i="1"/>
  <c r="X214" i="1" s="1"/>
  <c r="AH215" i="1"/>
  <c r="AH216" i="1"/>
  <c r="X216" i="1" s="1"/>
  <c r="AH217" i="1"/>
  <c r="AH218" i="1"/>
  <c r="X218" i="1" s="1"/>
  <c r="AH219" i="1"/>
  <c r="AH220" i="1"/>
  <c r="AG220" i="1" s="1"/>
  <c r="AH221" i="1"/>
  <c r="X221" i="1" s="1"/>
  <c r="AH222" i="1"/>
  <c r="X222" i="1" s="1"/>
  <c r="AH223" i="1"/>
  <c r="AH224" i="1"/>
  <c r="X224" i="1" s="1"/>
  <c r="AH225" i="1"/>
  <c r="AH226" i="1"/>
  <c r="X226" i="1" s="1"/>
  <c r="AH227" i="1"/>
  <c r="AH228" i="1"/>
  <c r="AG228" i="1" s="1"/>
  <c r="AH229" i="1"/>
  <c r="AH230" i="1"/>
  <c r="X230" i="1" s="1"/>
  <c r="AH231" i="1"/>
  <c r="AH232" i="1"/>
  <c r="AG232" i="1" s="1"/>
  <c r="AH233" i="1"/>
  <c r="AH234" i="1"/>
  <c r="X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AG244" i="1" s="1"/>
  <c r="AH245" i="1"/>
  <c r="AH246" i="1"/>
  <c r="X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X279" i="1" s="1"/>
  <c r="AH280" i="1"/>
  <c r="X280" i="1" s="1"/>
  <c r="AH281" i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X289" i="1" s="1"/>
  <c r="Z289" i="1" s="1"/>
  <c r="AH290" i="1"/>
  <c r="X290" i="1" s="1"/>
  <c r="AH291" i="1"/>
  <c r="AH292" i="1"/>
  <c r="X292" i="1" s="1"/>
  <c r="AH293" i="1"/>
  <c r="AH294" i="1"/>
  <c r="X294" i="1" s="1"/>
  <c r="AH295" i="1"/>
  <c r="AH296" i="1"/>
  <c r="X296" i="1" s="1"/>
  <c r="AH297" i="1"/>
  <c r="AH298" i="1"/>
  <c r="AG298" i="1" s="1"/>
  <c r="AH299" i="1"/>
  <c r="AH300" i="1"/>
  <c r="AG300" i="1" s="1"/>
  <c r="AH301" i="1"/>
  <c r="AH302" i="1"/>
  <c r="X302" i="1" s="1"/>
  <c r="AH303" i="1"/>
  <c r="AH304" i="1"/>
  <c r="X304" i="1" s="1"/>
  <c r="AH305" i="1"/>
  <c r="AH306" i="1"/>
  <c r="X306" i="1" s="1"/>
  <c r="AH307" i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G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G341" i="1" s="1"/>
  <c r="AH342" i="1"/>
  <c r="X342" i="1" s="1"/>
  <c r="AH343" i="1"/>
  <c r="X343" i="1" s="1"/>
  <c r="AH344" i="1"/>
  <c r="X344" i="1" s="1"/>
  <c r="AH345" i="1"/>
  <c r="AG345" i="1" s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G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G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AG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AG394" i="1" s="1"/>
  <c r="AH395" i="1"/>
  <c r="X395" i="1" s="1"/>
  <c r="AH396" i="1"/>
  <c r="AG396" i="1" s="1"/>
  <c r="AH397" i="1"/>
  <c r="X397" i="1" s="1"/>
  <c r="AH398" i="1"/>
  <c r="AH399" i="1"/>
  <c r="X399" i="1" s="1"/>
  <c r="AH400" i="1"/>
  <c r="AG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AG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G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AG477" i="1" s="1"/>
  <c r="AH478" i="1"/>
  <c r="X478" i="1" s="1"/>
  <c r="AH479" i="1"/>
  <c r="X479" i="1" s="1"/>
  <c r="AH480" i="1"/>
  <c r="X480" i="1" s="1"/>
  <c r="AH481" i="1"/>
  <c r="AG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Z595" i="1" s="1"/>
  <c r="AH596" i="1"/>
  <c r="X596" i="1" s="1"/>
  <c r="AH597" i="1"/>
  <c r="X597" i="1" s="1"/>
  <c r="AH598" i="1"/>
  <c r="X598" i="1" s="1"/>
  <c r="AH599" i="1"/>
  <c r="AG599" i="1" s="1"/>
  <c r="AH600" i="1"/>
  <c r="X600" i="1" s="1"/>
  <c r="AH601" i="1"/>
  <c r="X601" i="1" s="1"/>
  <c r="AH602" i="1"/>
  <c r="AH603" i="1"/>
  <c r="X603" i="1" s="1"/>
  <c r="AH604" i="1"/>
  <c r="X604" i="1" s="1"/>
  <c r="AH605" i="1"/>
  <c r="X605" i="1" s="1"/>
  <c r="AH606" i="1"/>
  <c r="X606" i="1" s="1"/>
  <c r="AH607" i="1"/>
  <c r="AG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AH614" i="1"/>
  <c r="X614" i="1" s="1"/>
  <c r="AH615" i="1"/>
  <c r="X615" i="1" s="1"/>
  <c r="AH616" i="1"/>
  <c r="AH617" i="1"/>
  <c r="X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AH625" i="1"/>
  <c r="X625" i="1" s="1"/>
  <c r="Z625" i="1" s="1"/>
  <c r="AH626" i="1"/>
  <c r="X626" i="1" s="1"/>
  <c r="AH627" i="1"/>
  <c r="X627" i="1" s="1"/>
  <c r="AH628" i="1"/>
  <c r="X628" i="1" s="1"/>
  <c r="AH629" i="1"/>
  <c r="AH630" i="1"/>
  <c r="AH631" i="1"/>
  <c r="X631" i="1" s="1"/>
  <c r="AH632" i="1"/>
  <c r="AH633" i="1"/>
  <c r="X633" i="1" s="1"/>
  <c r="AH634" i="1"/>
  <c r="AH635" i="1"/>
  <c r="X635" i="1" s="1"/>
  <c r="AH636" i="1"/>
  <c r="X636" i="1" s="1"/>
  <c r="AH637" i="1"/>
  <c r="AH638" i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AH649" i="1"/>
  <c r="X649" i="1" s="1"/>
  <c r="AH650" i="1"/>
  <c r="AH651" i="1"/>
  <c r="X651" i="1" s="1"/>
  <c r="AH652" i="1"/>
  <c r="X652" i="1" s="1"/>
  <c r="Z652" i="1" s="1"/>
  <c r="AH653" i="1"/>
  <c r="AH654" i="1"/>
  <c r="AH655" i="1"/>
  <c r="X655" i="1" s="1"/>
  <c r="AH656" i="1"/>
  <c r="AH657" i="1"/>
  <c r="X657" i="1" s="1"/>
  <c r="Z657" i="1" s="1"/>
  <c r="AH658" i="1"/>
  <c r="X658" i="1" s="1"/>
  <c r="AH659" i="1"/>
  <c r="X659" i="1" s="1"/>
  <c r="Z659" i="1" s="1"/>
  <c r="AH660" i="1"/>
  <c r="X660" i="1" s="1"/>
  <c r="AH661" i="1"/>
  <c r="AH662" i="1"/>
  <c r="X662" i="1" s="1"/>
  <c r="AH663" i="1"/>
  <c r="AH664" i="1"/>
  <c r="AH665" i="1"/>
  <c r="AH666" i="1"/>
  <c r="AH667" i="1"/>
  <c r="AH668" i="1"/>
  <c r="X668" i="1" s="1"/>
  <c r="AH669" i="1"/>
  <c r="AH670" i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AH681" i="1"/>
  <c r="AH682" i="1"/>
  <c r="AH683" i="1"/>
  <c r="AH684" i="1"/>
  <c r="X684" i="1" s="1"/>
  <c r="Z684" i="1" s="1"/>
  <c r="AH685" i="1"/>
  <c r="AH686" i="1"/>
  <c r="AH687" i="1"/>
  <c r="AH688" i="1"/>
  <c r="X688" i="1" s="1"/>
  <c r="Z688" i="1" s="1"/>
  <c r="AH689" i="1"/>
  <c r="AH690" i="1"/>
  <c r="X690" i="1" s="1"/>
  <c r="Z690" i="1" s="1"/>
  <c r="AH691" i="1"/>
  <c r="AH692" i="1"/>
  <c r="X692" i="1" s="1"/>
  <c r="Z692" i="1" s="1"/>
  <c r="AH693" i="1"/>
  <c r="AH694" i="1"/>
  <c r="AH695" i="1"/>
  <c r="AH696" i="1"/>
  <c r="X696" i="1" s="1"/>
  <c r="Z696" i="1" s="1"/>
  <c r="AH697" i="1"/>
  <c r="AH698" i="1"/>
  <c r="X698" i="1" s="1"/>
  <c r="Z698" i="1" s="1"/>
  <c r="AH699" i="1"/>
  <c r="AH700" i="1"/>
  <c r="X700" i="1" s="1"/>
  <c r="Z700" i="1" s="1"/>
  <c r="AH701" i="1"/>
  <c r="AH702" i="1"/>
  <c r="X702" i="1" s="1"/>
  <c r="Z702" i="1" s="1"/>
  <c r="AH703" i="1"/>
  <c r="AH704" i="1"/>
  <c r="AH705" i="1"/>
  <c r="AH706" i="1"/>
  <c r="X706" i="1" s="1"/>
  <c r="Z706" i="1" s="1"/>
  <c r="AH707" i="1"/>
  <c r="AH708" i="1"/>
  <c r="X708" i="1" s="1"/>
  <c r="Z708" i="1" s="1"/>
  <c r="AH709" i="1"/>
  <c r="AH710" i="1"/>
  <c r="X710" i="1" s="1"/>
  <c r="Z710" i="1" s="1"/>
  <c r="AH711" i="1"/>
  <c r="AH712" i="1"/>
  <c r="AH713" i="1"/>
  <c r="AH714" i="1"/>
  <c r="AH715" i="1"/>
  <c r="AH716" i="1"/>
  <c r="X716" i="1" s="1"/>
  <c r="Z716" i="1" s="1"/>
  <c r="AH717" i="1"/>
  <c r="AH718" i="1"/>
  <c r="AH719" i="1"/>
  <c r="AH720" i="1"/>
  <c r="AH721" i="1"/>
  <c r="AH722" i="1"/>
  <c r="AH723" i="1"/>
  <c r="AH724" i="1"/>
  <c r="X724" i="1" s="1"/>
  <c r="Z724" i="1" s="1"/>
  <c r="AH725" i="1"/>
  <c r="AH726" i="1"/>
  <c r="X726" i="1" s="1"/>
  <c r="Z726" i="1" s="1"/>
  <c r="AH727" i="1"/>
  <c r="AH728" i="1"/>
  <c r="AH729" i="1"/>
  <c r="AH730" i="1"/>
  <c r="X730" i="1" s="1"/>
  <c r="Z730" i="1" s="1"/>
  <c r="AH731" i="1"/>
  <c r="AH732" i="1"/>
  <c r="X732" i="1" s="1"/>
  <c r="Z732" i="1" s="1"/>
  <c r="AH733" i="1"/>
  <c r="AH734" i="1"/>
  <c r="X734" i="1" s="1"/>
  <c r="Z734" i="1" s="1"/>
  <c r="AH735" i="1"/>
  <c r="AH736" i="1"/>
  <c r="AH737" i="1"/>
  <c r="AH738" i="1"/>
  <c r="X738" i="1" s="1"/>
  <c r="Z738" i="1" s="1"/>
  <c r="AH739" i="1"/>
  <c r="AH740" i="1"/>
  <c r="X740" i="1" s="1"/>
  <c r="Z740" i="1" s="1"/>
  <c r="AH741" i="1"/>
  <c r="AH742" i="1"/>
  <c r="X742" i="1" s="1"/>
  <c r="Z742" i="1" s="1"/>
  <c r="AH743" i="1"/>
  <c r="AH744" i="1"/>
  <c r="AH745" i="1"/>
  <c r="AH746" i="1"/>
  <c r="AH747" i="1"/>
  <c r="AH748" i="1"/>
  <c r="X748" i="1" s="1"/>
  <c r="Z748" i="1" s="1"/>
  <c r="AH749" i="1"/>
  <c r="AH750" i="1"/>
  <c r="AH751" i="1"/>
  <c r="AH752" i="1"/>
  <c r="AH753" i="1"/>
  <c r="AH754" i="1"/>
  <c r="AH755" i="1"/>
  <c r="AH756" i="1"/>
  <c r="X756" i="1" s="1"/>
  <c r="Z756" i="1" s="1"/>
  <c r="AH757" i="1"/>
  <c r="AH758" i="1"/>
  <c r="AH759" i="1"/>
  <c r="AH760" i="1"/>
  <c r="AH761" i="1"/>
  <c r="AH762" i="1"/>
  <c r="AH763" i="1"/>
  <c r="AH764" i="1"/>
  <c r="X764" i="1" s="1"/>
  <c r="Z764" i="1" s="1"/>
  <c r="AH765" i="1"/>
  <c r="AH766" i="1"/>
  <c r="X766" i="1" s="1"/>
  <c r="Z766" i="1" s="1"/>
  <c r="AH767" i="1"/>
  <c r="AH768" i="1"/>
  <c r="AH769" i="1"/>
  <c r="AH770" i="1"/>
  <c r="X770" i="1" s="1"/>
  <c r="Z770" i="1" s="1"/>
  <c r="AH771" i="1"/>
  <c r="AH772" i="1"/>
  <c r="X772" i="1" s="1"/>
  <c r="Z772" i="1" s="1"/>
  <c r="AH773" i="1"/>
  <c r="AH774" i="1"/>
  <c r="X774" i="1" s="1"/>
  <c r="Z774" i="1" s="1"/>
  <c r="AH775" i="1"/>
  <c r="AH776" i="1"/>
  <c r="AH777" i="1"/>
  <c r="AH778" i="1"/>
  <c r="X778" i="1" s="1"/>
  <c r="Z778" i="1" s="1"/>
  <c r="AH779" i="1"/>
  <c r="AH780" i="1"/>
  <c r="X780" i="1" s="1"/>
  <c r="Z780" i="1" s="1"/>
  <c r="AH781" i="1"/>
  <c r="AH782" i="1"/>
  <c r="AH783" i="1"/>
  <c r="AH784" i="1"/>
  <c r="AH785" i="1"/>
  <c r="AH786" i="1"/>
  <c r="AH787" i="1"/>
  <c r="AH788" i="1"/>
  <c r="X788" i="1" s="1"/>
  <c r="Z788" i="1" s="1"/>
  <c r="AH789" i="1"/>
  <c r="AH790" i="1"/>
  <c r="AH791" i="1"/>
  <c r="AH792" i="1"/>
  <c r="AH793" i="1"/>
  <c r="AH794" i="1"/>
  <c r="AH795" i="1"/>
  <c r="AH796" i="1"/>
  <c r="X796" i="1" s="1"/>
  <c r="Z796" i="1" s="1"/>
  <c r="AH797" i="1"/>
  <c r="AH798" i="1"/>
  <c r="AH799" i="1"/>
  <c r="AH800" i="1"/>
  <c r="AH801" i="1"/>
  <c r="AH802" i="1"/>
  <c r="AH803" i="1"/>
  <c r="AH804" i="1"/>
  <c r="X804" i="1" s="1"/>
  <c r="Z804" i="1" s="1"/>
  <c r="AH805" i="1"/>
  <c r="AH806" i="1"/>
  <c r="X806" i="1" s="1"/>
  <c r="Z806" i="1" s="1"/>
  <c r="AH807" i="1"/>
  <c r="AH808" i="1"/>
  <c r="AH809" i="1"/>
  <c r="AH810" i="1"/>
  <c r="X810" i="1" s="1"/>
  <c r="Z810" i="1" s="1"/>
  <c r="AH811" i="1"/>
  <c r="AH812" i="1"/>
  <c r="X812" i="1" s="1"/>
  <c r="Z812" i="1" s="1"/>
  <c r="AH813" i="1"/>
  <c r="AH814" i="1"/>
  <c r="X814" i="1" s="1"/>
  <c r="Z814" i="1" s="1"/>
  <c r="AH815" i="1"/>
  <c r="AH816" i="1"/>
  <c r="AH817" i="1"/>
  <c r="AH818" i="1"/>
  <c r="AH819" i="1"/>
  <c r="AH820" i="1"/>
  <c r="X820" i="1" s="1"/>
  <c r="Z820" i="1" s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AH833" i="1"/>
  <c r="AH834" i="1"/>
  <c r="X834" i="1" s="1"/>
  <c r="Z834" i="1" s="1"/>
  <c r="AH835" i="1"/>
  <c r="AH836" i="1"/>
  <c r="X836" i="1" s="1"/>
  <c r="Z836" i="1" s="1"/>
  <c r="AH837" i="1"/>
  <c r="AH838" i="1"/>
  <c r="X838" i="1" s="1"/>
  <c r="Z838" i="1" s="1"/>
  <c r="AH839" i="1"/>
  <c r="AH840" i="1"/>
  <c r="AH841" i="1"/>
  <c r="AH842" i="1"/>
  <c r="AH843" i="1"/>
  <c r="AH844" i="1"/>
  <c r="X844" i="1" s="1"/>
  <c r="Z844" i="1" s="1"/>
  <c r="AH845" i="1"/>
  <c r="AH846" i="1"/>
  <c r="AH847" i="1"/>
  <c r="AH848" i="1"/>
  <c r="AH849" i="1"/>
  <c r="AH850" i="1"/>
  <c r="X850" i="1" s="1"/>
  <c r="Z850" i="1" s="1"/>
  <c r="AH851" i="1"/>
  <c r="AH852" i="1"/>
  <c r="AH853" i="1"/>
  <c r="AH854" i="1"/>
  <c r="X854" i="1" s="1"/>
  <c r="Z854" i="1" s="1"/>
  <c r="AH855" i="1"/>
  <c r="AH856" i="1"/>
  <c r="AH857" i="1"/>
  <c r="AH858" i="1"/>
  <c r="AH859" i="1"/>
  <c r="AH860" i="1"/>
  <c r="X860" i="1" s="1"/>
  <c r="Z860" i="1" s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X874" i="1" s="1"/>
  <c r="Z874" i="1" s="1"/>
  <c r="AH875" i="1"/>
  <c r="AH876" i="1"/>
  <c r="X876" i="1" s="1"/>
  <c r="Z876" i="1" s="1"/>
  <c r="AH877" i="1"/>
  <c r="AH878" i="1"/>
  <c r="X878" i="1" s="1"/>
  <c r="Z878" i="1" s="1"/>
  <c r="AH879" i="1"/>
  <c r="AH880" i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X892" i="1" s="1"/>
  <c r="Z892" i="1" s="1"/>
  <c r="AH893" i="1"/>
  <c r="AH894" i="1"/>
  <c r="X894" i="1" s="1"/>
  <c r="Z894" i="1" s="1"/>
  <c r="AH895" i="1"/>
  <c r="AH896" i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X908" i="1" s="1"/>
  <c r="Z908" i="1" s="1"/>
  <c r="AH909" i="1"/>
  <c r="AH910" i="1"/>
  <c r="X910" i="1" s="1"/>
  <c r="Z910" i="1" s="1"/>
  <c r="AH911" i="1"/>
  <c r="AH912" i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X924" i="1" s="1"/>
  <c r="Z924" i="1" s="1"/>
  <c r="AH925" i="1"/>
  <c r="AH926" i="1"/>
  <c r="X926" i="1" s="1"/>
  <c r="Z926" i="1" s="1"/>
  <c r="AH927" i="1"/>
  <c r="AH928" i="1"/>
  <c r="AH929" i="1"/>
  <c r="AH930" i="1"/>
  <c r="X930" i="1" s="1"/>
  <c r="Z930" i="1" s="1"/>
  <c r="AH931" i="1"/>
  <c r="AH932" i="1"/>
  <c r="AH933" i="1"/>
  <c r="AH934" i="1"/>
  <c r="AH935" i="1"/>
  <c r="AH936" i="1"/>
  <c r="AH937" i="1"/>
  <c r="AH938" i="1"/>
  <c r="X938" i="1" s="1"/>
  <c r="Z938" i="1" s="1"/>
  <c r="AH939" i="1"/>
  <c r="AH940" i="1"/>
  <c r="X940" i="1" s="1"/>
  <c r="Z940" i="1" s="1"/>
  <c r="AH941" i="1"/>
  <c r="AH942" i="1"/>
  <c r="X942" i="1" s="1"/>
  <c r="Z942" i="1" s="1"/>
  <c r="AG25" i="1"/>
  <c r="AG42" i="1"/>
  <c r="AG44" i="1"/>
  <c r="AG58" i="1"/>
  <c r="AG85" i="1"/>
  <c r="AG89" i="1"/>
  <c r="AG91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71" i="1"/>
  <c r="AG174" i="1"/>
  <c r="AG176" i="1"/>
  <c r="AG178" i="1"/>
  <c r="AG183" i="1"/>
  <c r="AG188" i="1"/>
  <c r="AG190" i="1"/>
  <c r="AG192" i="1"/>
  <c r="AG193" i="1"/>
  <c r="AG194" i="1"/>
  <c r="AG200" i="1"/>
  <c r="AG204" i="1"/>
  <c r="AG206" i="1"/>
  <c r="AG209" i="1"/>
  <c r="AG211" i="1"/>
  <c r="AG213" i="1"/>
  <c r="AG221" i="1"/>
  <c r="AG230" i="1"/>
  <c r="AG236" i="1"/>
  <c r="AG242" i="1"/>
  <c r="AG254" i="1"/>
  <c r="AG256" i="1"/>
  <c r="AG260" i="1"/>
  <c r="AG270" i="1"/>
  <c r="AG276" i="1"/>
  <c r="AG279" i="1"/>
  <c r="AG288" i="1"/>
  <c r="AG289" i="1"/>
  <c r="AG290" i="1"/>
  <c r="AG302" i="1"/>
  <c r="AG304" i="1"/>
  <c r="AG306" i="1"/>
  <c r="AG308" i="1"/>
  <c r="AG309" i="1"/>
  <c r="AG313" i="1"/>
  <c r="AG317" i="1"/>
  <c r="AG320" i="1"/>
  <c r="AG322" i="1"/>
  <c r="AG325" i="1"/>
  <c r="AG327" i="1"/>
  <c r="AG329" i="1"/>
  <c r="AG330" i="1"/>
  <c r="AG331" i="1"/>
  <c r="AG333" i="1"/>
  <c r="AG335" i="1"/>
  <c r="AG340" i="1"/>
  <c r="AG344" i="1"/>
  <c r="AG346" i="1"/>
  <c r="AG348" i="1"/>
  <c r="AG351" i="1"/>
  <c r="AG354" i="1"/>
  <c r="AG358" i="1"/>
  <c r="AG359" i="1"/>
  <c r="AG360" i="1"/>
  <c r="AG361" i="1"/>
  <c r="AG362" i="1"/>
  <c r="AG363" i="1"/>
  <c r="AG364" i="1"/>
  <c r="AG365" i="1"/>
  <c r="AG366" i="1"/>
  <c r="AG367" i="1"/>
  <c r="AG371" i="1"/>
  <c r="AG374" i="1"/>
  <c r="AG377" i="1"/>
  <c r="AG381" i="1"/>
  <c r="AG385" i="1"/>
  <c r="AG389" i="1"/>
  <c r="AG393" i="1"/>
  <c r="AG397" i="1"/>
  <c r="AG398" i="1"/>
  <c r="AG399" i="1"/>
  <c r="AG403" i="1"/>
  <c r="AG407" i="1"/>
  <c r="AG411" i="1"/>
  <c r="AG415" i="1"/>
  <c r="AG416" i="1"/>
  <c r="AG417" i="1"/>
  <c r="AG418" i="1"/>
  <c r="AG419" i="1"/>
  <c r="AG420" i="1"/>
  <c r="AG421" i="1"/>
  <c r="AG422" i="1"/>
  <c r="AG423" i="1"/>
  <c r="AG426" i="1"/>
  <c r="AG429" i="1"/>
  <c r="AG434" i="1"/>
  <c r="AG438" i="1"/>
  <c r="AG442" i="1"/>
  <c r="AG446" i="1"/>
  <c r="AG450" i="1"/>
  <c r="AG457" i="1"/>
  <c r="AG461" i="1"/>
  <c r="AG467" i="1"/>
  <c r="AG469" i="1"/>
  <c r="AG471" i="1"/>
  <c r="AG473" i="1"/>
  <c r="AG475" i="1"/>
  <c r="AG480" i="1"/>
  <c r="AG485" i="1"/>
  <c r="AG486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2" i="1"/>
  <c r="AG504" i="1"/>
  <c r="AG506" i="1"/>
  <c r="AG508" i="1"/>
  <c r="AG509" i="1"/>
  <c r="AG510" i="1"/>
  <c r="AG512" i="1"/>
  <c r="AG514" i="1"/>
  <c r="AG516" i="1"/>
  <c r="AG518" i="1"/>
  <c r="AG520" i="1"/>
  <c r="AG521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7" i="1"/>
  <c r="AG548" i="1"/>
  <c r="AG550" i="1"/>
  <c r="AG552" i="1"/>
  <c r="AG554" i="1"/>
  <c r="AG556" i="1"/>
  <c r="AG558" i="1"/>
  <c r="AG560" i="1"/>
  <c r="AG562" i="1"/>
  <c r="AG564" i="1"/>
  <c r="AG566" i="1"/>
  <c r="AG567" i="1"/>
  <c r="AG568" i="1"/>
  <c r="AG569" i="1"/>
  <c r="AG570" i="1"/>
  <c r="AG572" i="1"/>
  <c r="AG574" i="1"/>
  <c r="AG575" i="1"/>
  <c r="AG576" i="1"/>
  <c r="AG578" i="1"/>
  <c r="AG580" i="1"/>
  <c r="AG582" i="1"/>
  <c r="AG584" i="1"/>
  <c r="AG586" i="1"/>
  <c r="AG588" i="1"/>
  <c r="AG590" i="1"/>
  <c r="AG591" i="1"/>
  <c r="AG592" i="1"/>
  <c r="AG593" i="1"/>
  <c r="AG594" i="1"/>
  <c r="AG595" i="1"/>
  <c r="AG596" i="1"/>
  <c r="AG598" i="1"/>
  <c r="AG600" i="1"/>
  <c r="AG602" i="1"/>
  <c r="AG604" i="1"/>
  <c r="AG606" i="1"/>
  <c r="AG608" i="1"/>
  <c r="AG610" i="1"/>
  <c r="AG612" i="1"/>
  <c r="AG613" i="1"/>
  <c r="AG614" i="1"/>
  <c r="AG616" i="1"/>
  <c r="AG617" i="1"/>
  <c r="AG618" i="1"/>
  <c r="AG620" i="1"/>
  <c r="AG622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S14" i="1" s="1"/>
  <c r="AN15" i="1"/>
  <c r="AQ15" i="1" s="1"/>
  <c r="AR15" i="1" s="1"/>
  <c r="AN16" i="1"/>
  <c r="AN17" i="1"/>
  <c r="AN18" i="1"/>
  <c r="AN19" i="1"/>
  <c r="AN20" i="1"/>
  <c r="AN21" i="1"/>
  <c r="AN22" i="1"/>
  <c r="AN23" i="1"/>
  <c r="AN24" i="1"/>
  <c r="AN25" i="1"/>
  <c r="AN26" i="1"/>
  <c r="AS26" i="1" s="1"/>
  <c r="AN27" i="1"/>
  <c r="AQ27" i="1" s="1"/>
  <c r="AR27" i="1" s="1"/>
  <c r="AN28" i="1"/>
  <c r="AQ28" i="1" s="1"/>
  <c r="AR28" i="1" s="1"/>
  <c r="AN29" i="1"/>
  <c r="AN30" i="1"/>
  <c r="AN31" i="1"/>
  <c r="AQ31" i="1" s="1"/>
  <c r="AR31" i="1" s="1"/>
  <c r="AN32" i="1"/>
  <c r="AS32" i="1" s="1"/>
  <c r="AN33" i="1"/>
  <c r="AQ33" i="1" s="1"/>
  <c r="AR33" i="1" s="1"/>
  <c r="AN34" i="1"/>
  <c r="AS34" i="1" s="1"/>
  <c r="AN35" i="1"/>
  <c r="AQ35" i="1" s="1"/>
  <c r="AR35" i="1" s="1"/>
  <c r="AN36" i="1"/>
  <c r="AN37" i="1"/>
  <c r="AN38" i="1"/>
  <c r="AN39" i="1"/>
  <c r="AN40" i="1"/>
  <c r="AN41" i="1"/>
  <c r="AQ41" i="1" s="1"/>
  <c r="AR41" i="1" s="1"/>
  <c r="AN42" i="1"/>
  <c r="AS42" i="1" s="1"/>
  <c r="AN43" i="1"/>
  <c r="AQ43" i="1" s="1"/>
  <c r="AR43" i="1" s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S53" i="1" s="1"/>
  <c r="AN54" i="1"/>
  <c r="AQ54" i="1" s="1"/>
  <c r="AR54" i="1" s="1"/>
  <c r="AN55" i="1"/>
  <c r="AQ55" i="1" s="1"/>
  <c r="AR55" i="1" s="1"/>
  <c r="AN58" i="1"/>
  <c r="AS58" i="1" s="1"/>
  <c r="AN59" i="1"/>
  <c r="AQ59" i="1" s="1"/>
  <c r="AR59" i="1" s="1"/>
  <c r="AN61" i="1"/>
  <c r="AN62" i="1"/>
  <c r="AN63" i="1"/>
  <c r="AN64" i="1"/>
  <c r="AN65" i="1"/>
  <c r="AN66" i="1"/>
  <c r="AN67" i="1"/>
  <c r="AQ67" i="1" s="1"/>
  <c r="AR67" i="1" s="1"/>
  <c r="AN68" i="1"/>
  <c r="AN69" i="1"/>
  <c r="AN70" i="1"/>
  <c r="AN71" i="1"/>
  <c r="AN72" i="1"/>
  <c r="AS72" i="1" s="1"/>
  <c r="AN73" i="1"/>
  <c r="AQ73" i="1" s="1"/>
  <c r="AR73" i="1" s="1"/>
  <c r="AN74" i="1"/>
  <c r="AN75" i="1"/>
  <c r="AQ75" i="1" s="1"/>
  <c r="AR75" i="1" s="1"/>
  <c r="AN76" i="1"/>
  <c r="AN77" i="1"/>
  <c r="AN78" i="1"/>
  <c r="AS78" i="1" s="1"/>
  <c r="AN79" i="1"/>
  <c r="AQ79" i="1" s="1"/>
  <c r="AR79" i="1" s="1"/>
  <c r="AN80" i="1"/>
  <c r="AN81" i="1"/>
  <c r="AN82" i="1"/>
  <c r="AS82" i="1" s="1"/>
  <c r="AN83" i="1"/>
  <c r="AQ83" i="1" s="1"/>
  <c r="AR83" i="1" s="1"/>
  <c r="AN84" i="1"/>
  <c r="AN85" i="1"/>
  <c r="AQ85" i="1" s="1"/>
  <c r="AR85" i="1" s="1"/>
  <c r="AN86" i="1"/>
  <c r="AN87" i="1"/>
  <c r="AN88" i="1"/>
  <c r="AN89" i="1"/>
  <c r="AS89" i="1" s="1"/>
  <c r="AN90" i="1"/>
  <c r="AQ90" i="1" s="1"/>
  <c r="AR90" i="1" s="1"/>
  <c r="AN91" i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N139" i="1"/>
  <c r="AN140" i="1"/>
  <c r="AN141" i="1"/>
  <c r="AQ141" i="1" s="1"/>
  <c r="AR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N211" i="1"/>
  <c r="AS211" i="1" s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S230" i="1" s="1"/>
  <c r="AN231" i="1"/>
  <c r="AN232" i="1"/>
  <c r="AN233" i="1"/>
  <c r="AN234" i="1"/>
  <c r="AN235" i="1"/>
  <c r="AN236" i="1"/>
  <c r="AS236" i="1" s="1"/>
  <c r="AN237" i="1"/>
  <c r="AN238" i="1"/>
  <c r="AN239" i="1"/>
  <c r="AN240" i="1"/>
  <c r="AN241" i="1"/>
  <c r="AN242" i="1"/>
  <c r="AS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S256" i="1" s="1"/>
  <c r="AN257" i="1"/>
  <c r="AN258" i="1"/>
  <c r="AN259" i="1"/>
  <c r="AN260" i="1"/>
  <c r="AS260" i="1" s="1"/>
  <c r="AN261" i="1"/>
  <c r="AN262" i="1"/>
  <c r="AN263" i="1"/>
  <c r="AN264" i="1"/>
  <c r="AN265" i="1"/>
  <c r="AN266" i="1"/>
  <c r="AN267" i="1"/>
  <c r="AN268" i="1"/>
  <c r="AN269" i="1"/>
  <c r="AN270" i="1"/>
  <c r="AS270" i="1" s="1"/>
  <c r="AN271" i="1"/>
  <c r="AN272" i="1"/>
  <c r="AN273" i="1"/>
  <c r="AN274" i="1"/>
  <c r="AN275" i="1"/>
  <c r="AN276" i="1"/>
  <c r="AS276" i="1" s="1"/>
  <c r="AN277" i="1"/>
  <c r="AN278" i="1"/>
  <c r="AN279" i="1"/>
  <c r="AS279" i="1" s="1"/>
  <c r="AN280" i="1"/>
  <c r="AN281" i="1"/>
  <c r="AN282" i="1"/>
  <c r="AN283" i="1"/>
  <c r="AN284" i="1"/>
  <c r="AN285" i="1"/>
  <c r="AN286" i="1"/>
  <c r="AN287" i="1"/>
  <c r="AN288" i="1"/>
  <c r="AN289" i="1"/>
  <c r="AS289" i="1" s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S302" i="1" s="1"/>
  <c r="AN303" i="1"/>
  <c r="AN304" i="1"/>
  <c r="AN305" i="1"/>
  <c r="AN306" i="1"/>
  <c r="AN307" i="1"/>
  <c r="AN308" i="1"/>
  <c r="AS308" i="1" s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S320" i="1" s="1"/>
  <c r="AN321" i="1"/>
  <c r="AQ321" i="1" s="1"/>
  <c r="AR321" i="1" s="1"/>
  <c r="AN322" i="1"/>
  <c r="AS322" i="1" s="1"/>
  <c r="AN323" i="1"/>
  <c r="AQ323" i="1" s="1"/>
  <c r="AR323" i="1" s="1"/>
  <c r="AN324" i="1"/>
  <c r="AN325" i="1"/>
  <c r="AN326" i="1"/>
  <c r="AN327" i="1"/>
  <c r="AS327" i="1" s="1"/>
  <c r="AN328" i="1"/>
  <c r="AQ328" i="1" s="1"/>
  <c r="AR328" i="1" s="1"/>
  <c r="AN329" i="1"/>
  <c r="AN330" i="1"/>
  <c r="AN331" i="1"/>
  <c r="AN332" i="1"/>
  <c r="AN333" i="1"/>
  <c r="AS333" i="1" s="1"/>
  <c r="AN334" i="1"/>
  <c r="AN335" i="1"/>
  <c r="AN336" i="1"/>
  <c r="AN337" i="1"/>
  <c r="AN339" i="1"/>
  <c r="AN340" i="1"/>
  <c r="AN341" i="1"/>
  <c r="AN342" i="1"/>
  <c r="AN343" i="1"/>
  <c r="AN344" i="1"/>
  <c r="AS344" i="1" s="1"/>
  <c r="AN345" i="1"/>
  <c r="AQ345" i="1" s="1"/>
  <c r="AR345" i="1" s="1"/>
  <c r="AN346" i="1"/>
  <c r="AN347" i="1"/>
  <c r="AN348" i="1"/>
  <c r="AN349" i="1"/>
  <c r="AN350" i="1"/>
  <c r="AN351" i="1"/>
  <c r="AN352" i="1"/>
  <c r="AN353" i="1"/>
  <c r="AN354" i="1"/>
  <c r="AS354" i="1" s="1"/>
  <c r="AN355" i="1"/>
  <c r="AQ355" i="1" s="1"/>
  <c r="AR355" i="1" s="1"/>
  <c r="AN356" i="1"/>
  <c r="AN357" i="1"/>
  <c r="AN358" i="1"/>
  <c r="AS358" i="1" s="1"/>
  <c r="AN359" i="1"/>
  <c r="AQ359" i="1" s="1"/>
  <c r="AR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N369" i="1"/>
  <c r="AN370" i="1"/>
  <c r="AN371" i="1"/>
  <c r="AN372" i="1"/>
  <c r="AQ372" i="1" s="1"/>
  <c r="AR372" i="1" s="1"/>
  <c r="AN373" i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N382" i="1"/>
  <c r="AQ382" i="1" s="1"/>
  <c r="AR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N420" i="1"/>
  <c r="AN421" i="1"/>
  <c r="AQ421" i="1" s="1"/>
  <c r="AR421" i="1" s="1"/>
  <c r="AN422" i="1"/>
  <c r="AN423" i="1"/>
  <c r="AN424" i="1"/>
  <c r="AN425" i="1"/>
  <c r="AN426" i="1"/>
  <c r="AN427" i="1"/>
  <c r="AQ427" i="1" s="1"/>
  <c r="AR427" i="1" s="1"/>
  <c r="AN428" i="1"/>
  <c r="AN429" i="1"/>
  <c r="AN430" i="1"/>
  <c r="AN431" i="1"/>
  <c r="AN432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S451" i="1" s="1"/>
  <c r="AN452" i="1"/>
  <c r="AQ452" i="1" s="1"/>
  <c r="AR452" i="1" s="1"/>
  <c r="AN453" i="1"/>
  <c r="AN454" i="1"/>
  <c r="AN455" i="1"/>
  <c r="AN456" i="1"/>
  <c r="AN457" i="1"/>
  <c r="AN458" i="1"/>
  <c r="AN459" i="1"/>
  <c r="AN460" i="1"/>
  <c r="AN461" i="1"/>
  <c r="AS461" i="1" s="1"/>
  <c r="AN462" i="1"/>
  <c r="AQ462" i="1" s="1"/>
  <c r="AR462" i="1" s="1"/>
  <c r="AN463" i="1"/>
  <c r="AN464" i="1"/>
  <c r="AN465" i="1"/>
  <c r="AN466" i="1"/>
  <c r="AN467" i="1"/>
  <c r="AN468" i="1"/>
  <c r="AQ468" i="1" s="1"/>
  <c r="AR468" i="1" s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N479" i="1"/>
  <c r="AN480" i="1"/>
  <c r="AN481" i="1"/>
  <c r="AQ481" i="1" s="1"/>
  <c r="AR481" i="1" s="1"/>
  <c r="AN482" i="1"/>
  <c r="AN483" i="1"/>
  <c r="AN484" i="1"/>
  <c r="AN485" i="1"/>
  <c r="AN486" i="1"/>
  <c r="AQ486" i="1" s="1"/>
  <c r="AR486" i="1" s="1"/>
  <c r="AN487" i="1"/>
  <c r="AN488" i="1"/>
  <c r="AN489" i="1"/>
  <c r="AN490" i="1"/>
  <c r="AN491" i="1"/>
  <c r="AN492" i="1"/>
  <c r="AQ492" i="1" s="1"/>
  <c r="AR492" i="1" s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N503" i="1"/>
  <c r="AN504" i="1"/>
  <c r="AN505" i="1"/>
  <c r="AN506" i="1"/>
  <c r="AN507" i="1"/>
  <c r="AN508" i="1"/>
  <c r="AN509" i="1"/>
  <c r="AS509" i="1" s="1"/>
  <c r="AN510" i="1"/>
  <c r="AQ510" i="1" s="1"/>
  <c r="AR510" i="1" s="1"/>
  <c r="AN511" i="1"/>
  <c r="AN512" i="1"/>
  <c r="AN513" i="1"/>
  <c r="AQ513" i="1" s="1"/>
  <c r="AR513" i="1" s="1"/>
  <c r="AN514" i="1"/>
  <c r="AN515" i="1"/>
  <c r="AN516" i="1"/>
  <c r="AN517" i="1"/>
  <c r="AN518" i="1"/>
  <c r="AS518" i="1" s="1"/>
  <c r="AN519" i="1"/>
  <c r="AQ519" i="1" s="1"/>
  <c r="AR519" i="1" s="1"/>
  <c r="AN520" i="1"/>
  <c r="AN521" i="1"/>
  <c r="AN522" i="1"/>
  <c r="AQ522" i="1" s="1"/>
  <c r="AR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S534" i="1" s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S547" i="1" s="1"/>
  <c r="AN548" i="1"/>
  <c r="AQ548" i="1" s="1"/>
  <c r="AR548" i="1" s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S560" i="1" s="1"/>
  <c r="AN561" i="1"/>
  <c r="AQ561" i="1" s="1"/>
  <c r="AR561" i="1" s="1"/>
  <c r="AN562" i="1"/>
  <c r="AN563" i="1"/>
  <c r="AN564" i="1"/>
  <c r="AS564" i="1" s="1"/>
  <c r="AN565" i="1"/>
  <c r="AQ565" i="1" s="1"/>
  <c r="AR565" i="1" s="1"/>
  <c r="AN566" i="1"/>
  <c r="AN567" i="1"/>
  <c r="AN568" i="1"/>
  <c r="AQ568" i="1" s="1"/>
  <c r="AR568" i="1" s="1"/>
  <c r="AN569" i="1"/>
  <c r="AN570" i="1"/>
  <c r="AQ570" i="1" s="1"/>
  <c r="AR570" i="1" s="1"/>
  <c r="AN571" i="1"/>
  <c r="AN572" i="1"/>
  <c r="AN573" i="1"/>
  <c r="AN574" i="1"/>
  <c r="AN575" i="1"/>
  <c r="AN576" i="1"/>
  <c r="AQ576" i="1" s="1"/>
  <c r="AR576" i="1" s="1"/>
  <c r="AN577" i="1"/>
  <c r="AN578" i="1"/>
  <c r="AN579" i="1"/>
  <c r="AN580" i="1"/>
  <c r="AN581" i="1"/>
  <c r="AN582" i="1"/>
  <c r="AN583" i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N592" i="1"/>
  <c r="AQ592" i="1" s="1"/>
  <c r="AR592" i="1" s="1"/>
  <c r="AN593" i="1"/>
  <c r="AS593" i="1" s="1"/>
  <c r="AN594" i="1"/>
  <c r="AQ594" i="1" s="1"/>
  <c r="AR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S610" i="1" s="1"/>
  <c r="AN611" i="1"/>
  <c r="AN612" i="1"/>
  <c r="AN613" i="1"/>
  <c r="AS613" i="1" s="1"/>
  <c r="AN614" i="1"/>
  <c r="AQ614" i="1" s="1"/>
  <c r="AR614" i="1" s="1"/>
  <c r="AN615" i="1"/>
  <c r="AN616" i="1"/>
  <c r="AN617" i="1"/>
  <c r="AS617" i="1" s="1"/>
  <c r="AN618" i="1"/>
  <c r="AQ618" i="1" s="1"/>
  <c r="AR618" i="1" s="1"/>
  <c r="AN619" i="1"/>
  <c r="AN620" i="1"/>
  <c r="AN621" i="1"/>
  <c r="AN622" i="1"/>
  <c r="AS622" i="1" s="1"/>
  <c r="AN623" i="1"/>
  <c r="AQ623" i="1" s="1"/>
  <c r="AR623" i="1" s="1"/>
  <c r="AN624" i="1"/>
  <c r="AN625" i="1"/>
  <c r="AN626" i="1"/>
  <c r="AN627" i="1"/>
  <c r="AS627" i="1" s="1"/>
  <c r="AN628" i="1"/>
  <c r="AQ628" i="1" s="1"/>
  <c r="AR628" i="1" s="1"/>
  <c r="AN629" i="1"/>
  <c r="AN630" i="1"/>
  <c r="AN631" i="1"/>
  <c r="AQ631" i="1" s="1"/>
  <c r="AR631" i="1" s="1"/>
  <c r="AN632" i="1"/>
  <c r="AN633" i="1"/>
  <c r="AN634" i="1"/>
  <c r="AN635" i="1"/>
  <c r="AN636" i="1"/>
  <c r="AN637" i="1"/>
  <c r="AN638" i="1"/>
  <c r="AQ638" i="1" s="1"/>
  <c r="AR638" i="1" s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D109" i="1"/>
  <c r="AU109" i="1" s="1"/>
  <c r="D183" i="1"/>
  <c r="AU183" i="1" s="1"/>
  <c r="D289" i="1"/>
  <c r="AU289" i="1" s="1"/>
  <c r="D418" i="1"/>
  <c r="AU418" i="1" s="1"/>
  <c r="D422" i="1"/>
  <c r="AU422" i="1" s="1"/>
  <c r="D489" i="1"/>
  <c r="AU489" i="1" s="1"/>
  <c r="D595" i="1"/>
  <c r="AU595" i="1" s="1"/>
  <c r="D625" i="1"/>
  <c r="AU625" i="1" s="1"/>
  <c r="D632" i="1"/>
  <c r="AU632" i="1" s="1"/>
  <c r="D637" i="1"/>
  <c r="AU637" i="1" s="1"/>
  <c r="D650" i="1"/>
  <c r="AU650" i="1" s="1"/>
  <c r="D652" i="1"/>
  <c r="AU652" i="1" s="1"/>
  <c r="D657" i="1"/>
  <c r="AU657" i="1" s="1"/>
  <c r="D659" i="1"/>
  <c r="AU659" i="1" s="1"/>
  <c r="D665" i="1"/>
  <c r="AU665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AJ109" i="1"/>
  <c r="AJ183" i="1"/>
  <c r="AJ289" i="1"/>
  <c r="AJ418" i="1"/>
  <c r="AJ422" i="1"/>
  <c r="AJ489" i="1"/>
  <c r="AJ595" i="1"/>
  <c r="AJ625" i="1"/>
  <c r="AJ632" i="1"/>
  <c r="AJ637" i="1"/>
  <c r="AJ650" i="1"/>
  <c r="AJ652" i="1"/>
  <c r="AJ657" i="1"/>
  <c r="AJ659" i="1"/>
  <c r="AJ665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G623" i="1" l="1"/>
  <c r="AG619" i="1"/>
  <c r="AG615" i="1"/>
  <c r="AG611" i="1"/>
  <c r="AG609" i="1"/>
  <c r="AG605" i="1"/>
  <c r="AG603" i="1"/>
  <c r="AG601" i="1"/>
  <c r="AG597" i="1"/>
  <c r="AG589" i="1"/>
  <c r="AG587" i="1"/>
  <c r="AG585" i="1"/>
  <c r="AG583" i="1"/>
  <c r="AG581" i="1"/>
  <c r="AG579" i="1"/>
  <c r="AG577" i="1"/>
  <c r="AG573" i="1"/>
  <c r="AG571" i="1"/>
  <c r="AG565" i="1"/>
  <c r="AG563" i="1"/>
  <c r="AG561" i="1"/>
  <c r="AG559" i="1"/>
  <c r="AG557" i="1"/>
  <c r="AG555" i="1"/>
  <c r="AG553" i="1"/>
  <c r="AG551" i="1"/>
  <c r="AG549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17" i="1"/>
  <c r="AG515" i="1"/>
  <c r="AG513" i="1"/>
  <c r="AG511" i="1"/>
  <c r="AG507" i="1"/>
  <c r="AG505" i="1"/>
  <c r="AG503" i="1"/>
  <c r="AG501" i="1"/>
  <c r="AG483" i="1"/>
  <c r="AG479" i="1"/>
  <c r="AG280" i="1"/>
  <c r="AG278" i="1"/>
  <c r="AG274" i="1"/>
  <c r="AG266" i="1"/>
  <c r="AG250" i="1"/>
  <c r="AG222" i="1"/>
  <c r="Z651" i="1"/>
  <c r="AQ581" i="1"/>
  <c r="AR581" i="1" s="1"/>
  <c r="AQ535" i="1"/>
  <c r="AR535" i="1" s="1"/>
  <c r="AG519" i="1"/>
  <c r="AG487" i="1"/>
  <c r="AG463" i="1"/>
  <c r="AG459" i="1"/>
  <c r="AG455" i="1"/>
  <c r="AG294" i="1"/>
  <c r="AG284" i="1"/>
  <c r="AG262" i="1"/>
  <c r="AG258" i="1"/>
  <c r="AG246" i="1"/>
  <c r="AG238" i="1"/>
  <c r="AG234" i="1"/>
  <c r="AG226" i="1"/>
  <c r="AG216" i="1"/>
  <c r="AG202" i="1"/>
  <c r="AG198" i="1"/>
  <c r="AG184" i="1"/>
  <c r="AG182" i="1"/>
  <c r="AG169" i="1"/>
  <c r="AG147" i="1"/>
  <c r="AG478" i="1"/>
  <c r="AG476" i="1"/>
  <c r="AG440" i="1"/>
  <c r="AG436" i="1"/>
  <c r="AG431" i="1"/>
  <c r="AG427" i="1"/>
  <c r="AG425" i="1"/>
  <c r="AG413" i="1"/>
  <c r="AG409" i="1"/>
  <c r="AG405" i="1"/>
  <c r="AG401" i="1"/>
  <c r="AG395" i="1"/>
  <c r="AG391" i="1"/>
  <c r="AG387" i="1"/>
  <c r="AG383" i="1"/>
  <c r="AG379" i="1"/>
  <c r="AG375" i="1"/>
  <c r="AG373" i="1"/>
  <c r="AG369" i="1"/>
  <c r="AG356" i="1"/>
  <c r="AG352" i="1"/>
  <c r="AG350" i="1"/>
  <c r="AG342" i="1"/>
  <c r="AG337" i="1"/>
  <c r="AG323" i="1"/>
  <c r="AG321" i="1"/>
  <c r="AG319" i="1"/>
  <c r="AG315" i="1"/>
  <c r="AG311" i="1"/>
  <c r="AG152" i="1"/>
  <c r="AG67" i="1"/>
  <c r="AG48" i="1"/>
  <c r="AG465" i="1"/>
  <c r="AG439" i="1"/>
  <c r="AG437" i="1"/>
  <c r="AG435" i="1"/>
  <c r="AG432" i="1"/>
  <c r="AG430" i="1"/>
  <c r="AG428" i="1"/>
  <c r="AG424" i="1"/>
  <c r="AG414" i="1"/>
  <c r="AG412" i="1"/>
  <c r="AG410" i="1"/>
  <c r="AG408" i="1"/>
  <c r="AG406" i="1"/>
  <c r="AG404" i="1"/>
  <c r="AG402" i="1"/>
  <c r="AG392" i="1"/>
  <c r="AG390" i="1"/>
  <c r="AG386" i="1"/>
  <c r="AG384" i="1"/>
  <c r="AG382" i="1"/>
  <c r="AG380" i="1"/>
  <c r="AG378" i="1"/>
  <c r="AG376" i="1"/>
  <c r="AG370" i="1"/>
  <c r="AG368" i="1"/>
  <c r="AG357" i="1"/>
  <c r="AG355" i="1"/>
  <c r="AG349" i="1"/>
  <c r="AG347" i="1"/>
  <c r="AG343" i="1"/>
  <c r="AG339" i="1"/>
  <c r="AG336" i="1"/>
  <c r="AG334" i="1"/>
  <c r="AG328" i="1"/>
  <c r="AG326" i="1"/>
  <c r="AG324" i="1"/>
  <c r="AG318" i="1"/>
  <c r="AG316" i="1"/>
  <c r="AG314" i="1"/>
  <c r="AG312" i="1"/>
  <c r="AG310" i="1"/>
  <c r="AG296" i="1"/>
  <c r="AG292" i="1"/>
  <c r="AG286" i="1"/>
  <c r="AG282" i="1"/>
  <c r="AG272" i="1"/>
  <c r="AG268" i="1"/>
  <c r="AG264" i="1"/>
  <c r="AG252" i="1"/>
  <c r="AG248" i="1"/>
  <c r="AG240" i="1"/>
  <c r="AG224" i="1"/>
  <c r="AG218" i="1"/>
  <c r="AG214" i="1"/>
  <c r="AG210" i="1"/>
  <c r="AG208" i="1"/>
  <c r="AG196" i="1"/>
  <c r="AG186" i="1"/>
  <c r="AG180" i="1"/>
  <c r="AG172" i="1"/>
  <c r="AG167" i="1"/>
  <c r="AG22" i="1"/>
  <c r="AG484" i="1"/>
  <c r="AG482" i="1"/>
  <c r="AG110" i="1"/>
  <c r="AG108" i="1"/>
  <c r="AG75" i="1"/>
  <c r="AG35" i="1"/>
  <c r="AB772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91" i="1"/>
  <c r="AG291" i="1"/>
  <c r="X287" i="1"/>
  <c r="AG287" i="1"/>
  <c r="X285" i="1"/>
  <c r="AG285" i="1"/>
  <c r="X283" i="1"/>
  <c r="AG283" i="1"/>
  <c r="X281" i="1"/>
  <c r="AG281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3" i="1"/>
  <c r="AG223" i="1"/>
  <c r="X219" i="1"/>
  <c r="AG219" i="1"/>
  <c r="X217" i="1"/>
  <c r="AG217" i="1"/>
  <c r="X215" i="1"/>
  <c r="AG215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5" i="1"/>
  <c r="AG195" i="1"/>
  <c r="X191" i="1"/>
  <c r="AG191" i="1"/>
  <c r="X189" i="1"/>
  <c r="AG189" i="1"/>
  <c r="X187" i="1"/>
  <c r="AG187" i="1"/>
  <c r="X185" i="1"/>
  <c r="AG185" i="1"/>
  <c r="X181" i="1"/>
  <c r="AG181" i="1"/>
  <c r="X179" i="1"/>
  <c r="AG179" i="1"/>
  <c r="X177" i="1"/>
  <c r="AG177" i="1"/>
  <c r="X175" i="1"/>
  <c r="AG175" i="1"/>
  <c r="X173" i="1"/>
  <c r="AG173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1" i="1"/>
  <c r="AG81" i="1"/>
  <c r="X77" i="1"/>
  <c r="AG77" i="1"/>
  <c r="X73" i="1"/>
  <c r="AG73" i="1"/>
  <c r="X69" i="1"/>
  <c r="AG69" i="1"/>
  <c r="X61" i="1"/>
  <c r="AG61" i="1"/>
  <c r="X54" i="1"/>
  <c r="AG54" i="1"/>
  <c r="X50" i="1"/>
  <c r="AG50" i="1"/>
  <c r="X46" i="1"/>
  <c r="AG46" i="1"/>
  <c r="X38" i="1"/>
  <c r="AG38" i="1"/>
  <c r="X33" i="1"/>
  <c r="AG33" i="1"/>
  <c r="X27" i="1"/>
  <c r="AG27" i="1"/>
  <c r="AG474" i="1"/>
  <c r="AP474" i="1" s="1"/>
  <c r="AG472" i="1"/>
  <c r="AP472" i="1" s="1"/>
  <c r="AG470" i="1"/>
  <c r="AP470" i="1" s="1"/>
  <c r="AG468" i="1"/>
  <c r="AG466" i="1"/>
  <c r="AP466" i="1" s="1"/>
  <c r="AG464" i="1"/>
  <c r="AG462" i="1"/>
  <c r="AP462" i="1" s="1"/>
  <c r="AG460" i="1"/>
  <c r="AG458" i="1"/>
  <c r="AG456" i="1"/>
  <c r="AG454" i="1"/>
  <c r="AG452" i="1"/>
  <c r="AG448" i="1"/>
  <c r="AP448" i="1" s="1"/>
  <c r="AG444" i="1"/>
  <c r="AG104" i="1"/>
  <c r="AG79" i="1"/>
  <c r="AG71" i="1"/>
  <c r="AG63" i="1"/>
  <c r="AG52" i="1"/>
  <c r="AG40" i="1"/>
  <c r="AQ458" i="1"/>
  <c r="AR458" i="1" s="1"/>
  <c r="AQ447" i="1"/>
  <c r="AR447" i="1" s="1"/>
  <c r="AB836" i="1"/>
  <c r="AB708" i="1"/>
  <c r="AG141" i="1"/>
  <c r="AG137" i="1"/>
  <c r="AG74" i="1"/>
  <c r="AQ352" i="1"/>
  <c r="AR352" i="1" s="1"/>
  <c r="AQ347" i="1"/>
  <c r="AR347" i="1" s="1"/>
  <c r="AQ339" i="1"/>
  <c r="AR339" i="1" s="1"/>
  <c r="AQ336" i="1"/>
  <c r="AR336" i="1" s="1"/>
  <c r="AQ334" i="1"/>
  <c r="AR334" i="1" s="1"/>
  <c r="AQ331" i="1"/>
  <c r="AR331" i="1" s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P626" i="1"/>
  <c r="AP620" i="1"/>
  <c r="AP618" i="1"/>
  <c r="AP616" i="1"/>
  <c r="AP614" i="1"/>
  <c r="AP612" i="1"/>
  <c r="AP606" i="1"/>
  <c r="AP604" i="1"/>
  <c r="AP594" i="1"/>
  <c r="AP592" i="1"/>
  <c r="AP590" i="1"/>
  <c r="AP588" i="1"/>
  <c r="AS588" i="1"/>
  <c r="AP586" i="1"/>
  <c r="AS586" i="1"/>
  <c r="AP584" i="1"/>
  <c r="AP582" i="1"/>
  <c r="AP580" i="1"/>
  <c r="AS580" i="1"/>
  <c r="AP578" i="1"/>
  <c r="AP576" i="1"/>
  <c r="AP574" i="1"/>
  <c r="AP572" i="1"/>
  <c r="AP570" i="1"/>
  <c r="AP568" i="1"/>
  <c r="AP566" i="1"/>
  <c r="AP554" i="1"/>
  <c r="AP550" i="1"/>
  <c r="AP548" i="1"/>
  <c r="AP546" i="1"/>
  <c r="AP544" i="1"/>
  <c r="AP542" i="1"/>
  <c r="AP530" i="1"/>
  <c r="AP528" i="1"/>
  <c r="AP526" i="1"/>
  <c r="AP524" i="1"/>
  <c r="AP522" i="1"/>
  <c r="AP516" i="1"/>
  <c r="AP506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5" i="1"/>
  <c r="AS625" i="1"/>
  <c r="AP623" i="1"/>
  <c r="AP615" i="1"/>
  <c r="AP607" i="1"/>
  <c r="AP605" i="1"/>
  <c r="AP603" i="1"/>
  <c r="AP601" i="1"/>
  <c r="AP599" i="1"/>
  <c r="AP597" i="1"/>
  <c r="AP595" i="1"/>
  <c r="AS595" i="1"/>
  <c r="AP591" i="1"/>
  <c r="AS591" i="1"/>
  <c r="AP589" i="1"/>
  <c r="AP587" i="1"/>
  <c r="AP585" i="1"/>
  <c r="AP577" i="1"/>
  <c r="AP575" i="1"/>
  <c r="AS575" i="1"/>
  <c r="AP573" i="1"/>
  <c r="AP569" i="1"/>
  <c r="AS569" i="1"/>
  <c r="AP567" i="1"/>
  <c r="AS567" i="1"/>
  <c r="AP565" i="1"/>
  <c r="AP561" i="1"/>
  <c r="AP557" i="1"/>
  <c r="AP541" i="1"/>
  <c r="AP539" i="1"/>
  <c r="AP537" i="1"/>
  <c r="AP533" i="1"/>
  <c r="AP531" i="1"/>
  <c r="AP521" i="1"/>
  <c r="AS521" i="1"/>
  <c r="AP519" i="1"/>
  <c r="AP505" i="1"/>
  <c r="AP503" i="1"/>
  <c r="AP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P485" i="1"/>
  <c r="AS485" i="1"/>
  <c r="AP483" i="1"/>
  <c r="AP480" i="1"/>
  <c r="AS480" i="1"/>
  <c r="AP478" i="1"/>
  <c r="AP476" i="1"/>
  <c r="AP468" i="1"/>
  <c r="AP464" i="1"/>
  <c r="AP460" i="1"/>
  <c r="AP452" i="1"/>
  <c r="AP450" i="1"/>
  <c r="AP446" i="1"/>
  <c r="AS446" i="1"/>
  <c r="AP444" i="1"/>
  <c r="AP442" i="1"/>
  <c r="AP440" i="1"/>
  <c r="AP438" i="1"/>
  <c r="AP436" i="1"/>
  <c r="AP434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P381" i="1"/>
  <c r="AS381" i="1"/>
  <c r="AP379" i="1"/>
  <c r="AP377" i="1"/>
  <c r="AS377" i="1"/>
  <c r="AP375" i="1"/>
  <c r="AP373" i="1"/>
  <c r="AP371" i="1"/>
  <c r="AS371" i="1"/>
  <c r="AP369" i="1"/>
  <c r="AP367" i="1"/>
  <c r="AP365" i="1"/>
  <c r="AP363" i="1"/>
  <c r="AP361" i="1"/>
  <c r="AP359" i="1"/>
  <c r="AP348" i="1"/>
  <c r="AP346" i="1"/>
  <c r="AS346" i="1"/>
  <c r="AP335" i="1"/>
  <c r="AS335" i="1"/>
  <c r="AP323" i="1"/>
  <c r="AP321" i="1"/>
  <c r="AP319" i="1"/>
  <c r="AP315" i="1"/>
  <c r="AQ221" i="1"/>
  <c r="AR221" i="1" s="1"/>
  <c r="AS221" i="1"/>
  <c r="AQ213" i="1"/>
  <c r="AR213" i="1" s="1"/>
  <c r="AS213" i="1"/>
  <c r="AQ140" i="1"/>
  <c r="AR140" i="1" s="1"/>
  <c r="AS140" i="1"/>
  <c r="AQ44" i="1"/>
  <c r="AR44" i="1" s="1"/>
  <c r="AS44" i="1"/>
  <c r="AQ30" i="1"/>
  <c r="AR30" i="1" s="1"/>
  <c r="AS30" i="1"/>
  <c r="AQ210" i="1"/>
  <c r="AR210" i="1" s="1"/>
  <c r="AP514" i="1"/>
  <c r="AP512" i="1"/>
  <c r="AS512" i="1"/>
  <c r="AP510" i="1"/>
  <c r="AP508" i="1"/>
  <c r="AP504" i="1"/>
  <c r="AP502" i="1"/>
  <c r="AP500" i="1"/>
  <c r="AP498" i="1"/>
  <c r="AP496" i="1"/>
  <c r="AP494" i="1"/>
  <c r="AP492" i="1"/>
  <c r="AP490" i="1"/>
  <c r="AP488" i="1"/>
  <c r="AP486" i="1"/>
  <c r="AP484" i="1"/>
  <c r="AP482" i="1"/>
  <c r="AP481" i="1"/>
  <c r="AP479" i="1"/>
  <c r="AP477" i="1"/>
  <c r="AP475" i="1"/>
  <c r="AS475" i="1"/>
  <c r="AP473" i="1"/>
  <c r="AS473" i="1"/>
  <c r="AP471" i="1"/>
  <c r="AS471" i="1"/>
  <c r="AP469" i="1"/>
  <c r="AS469" i="1"/>
  <c r="AP467" i="1"/>
  <c r="AS467" i="1"/>
  <c r="AP465" i="1"/>
  <c r="AP457" i="1"/>
  <c r="AS457" i="1"/>
  <c r="AP455" i="1"/>
  <c r="AP453" i="1"/>
  <c r="AP441" i="1"/>
  <c r="AP439" i="1"/>
  <c r="AP437" i="1"/>
  <c r="AP435" i="1"/>
  <c r="AP432" i="1"/>
  <c r="AP430" i="1"/>
  <c r="AP428" i="1"/>
  <c r="AP426" i="1"/>
  <c r="AS426" i="1"/>
  <c r="AP424" i="1"/>
  <c r="AP422" i="1"/>
  <c r="AS422" i="1"/>
  <c r="AP420" i="1"/>
  <c r="AS420" i="1"/>
  <c r="AP418" i="1"/>
  <c r="AS418" i="1"/>
  <c r="AP416" i="1"/>
  <c r="AS416" i="1"/>
  <c r="AP414" i="1"/>
  <c r="AP412" i="1"/>
  <c r="AP410" i="1"/>
  <c r="AP408" i="1"/>
  <c r="AP406" i="1"/>
  <c r="AP404" i="1"/>
  <c r="AP402" i="1"/>
  <c r="AP400" i="1"/>
  <c r="AP398" i="1"/>
  <c r="AS398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S374" i="1"/>
  <c r="AP372" i="1"/>
  <c r="AP357" i="1"/>
  <c r="AP355" i="1"/>
  <c r="AP353" i="1"/>
  <c r="AP351" i="1"/>
  <c r="AS351" i="1"/>
  <c r="AP349" i="1"/>
  <c r="AP345" i="1"/>
  <c r="AP341" i="1"/>
  <c r="AP332" i="1"/>
  <c r="AP330" i="1"/>
  <c r="AS330" i="1"/>
  <c r="AP328" i="1"/>
  <c r="AP326" i="1"/>
  <c r="AQ324" i="1"/>
  <c r="AR324" i="1" s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6" i="1"/>
  <c r="AR66" i="1" s="1"/>
  <c r="AS66" i="1"/>
  <c r="AP313" i="1"/>
  <c r="AP311" i="1"/>
  <c r="AQ314" i="1"/>
  <c r="AR314" i="1" s="1"/>
  <c r="AP309" i="1"/>
  <c r="AQ309" i="1"/>
  <c r="AR309" i="1" s="1"/>
  <c r="AP307" i="1"/>
  <c r="AQ307" i="1"/>
  <c r="AR307" i="1" s="1"/>
  <c r="AQ305" i="1"/>
  <c r="AR305" i="1" s="1"/>
  <c r="AQ303" i="1"/>
  <c r="AR303" i="1" s="1"/>
  <c r="AQ301" i="1"/>
  <c r="AR301" i="1" s="1"/>
  <c r="AQ299" i="1"/>
  <c r="AR299" i="1" s="1"/>
  <c r="AQ290" i="1"/>
  <c r="AR290" i="1" s="1"/>
  <c r="AQ288" i="1"/>
  <c r="AR288" i="1" s="1"/>
  <c r="AQ280" i="1"/>
  <c r="AR280" i="1" s="1"/>
  <c r="AQ277" i="1"/>
  <c r="AR277" i="1" s="1"/>
  <c r="AQ271" i="1"/>
  <c r="AR271" i="1" s="1"/>
  <c r="AP317" i="1"/>
  <c r="AQ275" i="1"/>
  <c r="AR275" i="1" s="1"/>
  <c r="AQ263" i="1"/>
  <c r="AR263" i="1" s="1"/>
  <c r="AQ261" i="1"/>
  <c r="AR261" i="1" s="1"/>
  <c r="AQ258" i="1"/>
  <c r="AR258" i="1" s="1"/>
  <c r="AQ257" i="1"/>
  <c r="AR257" i="1" s="1"/>
  <c r="AQ255" i="1"/>
  <c r="AR255" i="1" s="1"/>
  <c r="AQ248" i="1"/>
  <c r="AR248" i="1" s="1"/>
  <c r="AQ245" i="1"/>
  <c r="AR245" i="1" s="1"/>
  <c r="AQ243" i="1"/>
  <c r="AR243" i="1" s="1"/>
  <c r="AQ237" i="1"/>
  <c r="AR237" i="1" s="1"/>
  <c r="AQ231" i="1"/>
  <c r="AR231" i="1" s="1"/>
  <c r="AQ233" i="1"/>
  <c r="AR233" i="1" s="1"/>
  <c r="AQ229" i="1"/>
  <c r="AR229" i="1" s="1"/>
  <c r="AQ222" i="1"/>
  <c r="AR222" i="1" s="1"/>
  <c r="AQ218" i="1"/>
  <c r="AR218" i="1" s="1"/>
  <c r="AQ214" i="1"/>
  <c r="AR214" i="1" s="1"/>
  <c r="AQ212" i="1"/>
  <c r="AR212" i="1" s="1"/>
  <c r="AQ208" i="1"/>
  <c r="AR208" i="1" s="1"/>
  <c r="AQ207" i="1"/>
  <c r="AR207" i="1" s="1"/>
  <c r="AQ205" i="1"/>
  <c r="AR205" i="1" s="1"/>
  <c r="AQ203" i="1"/>
  <c r="AR203" i="1" s="1"/>
  <c r="AQ201" i="1"/>
  <c r="AR201" i="1" s="1"/>
  <c r="AQ195" i="1"/>
  <c r="AR195" i="1" s="1"/>
  <c r="AQ194" i="1"/>
  <c r="AR194" i="1" s="1"/>
  <c r="AQ192" i="1"/>
  <c r="AR192" i="1" s="1"/>
  <c r="AQ191" i="1"/>
  <c r="AR191" i="1" s="1"/>
  <c r="AQ186" i="1"/>
  <c r="AR186" i="1" s="1"/>
  <c r="AQ184" i="1"/>
  <c r="AR184" i="1" s="1"/>
  <c r="AQ189" i="1"/>
  <c r="AR189" i="1" s="1"/>
  <c r="AQ179" i="1"/>
  <c r="AR179" i="1" s="1"/>
  <c r="AQ180" i="1"/>
  <c r="AR180" i="1" s="1"/>
  <c r="AQ177" i="1"/>
  <c r="AR177" i="1" s="1"/>
  <c r="AQ175" i="1"/>
  <c r="AR175" i="1" s="1"/>
  <c r="AQ172" i="1"/>
  <c r="AR172" i="1" s="1"/>
  <c r="AG153" i="1"/>
  <c r="AO153" i="1" s="1"/>
  <c r="AG118" i="1"/>
  <c r="AG87" i="1"/>
  <c r="AP87" i="1" s="1"/>
  <c r="AG83" i="1"/>
  <c r="AG84" i="1"/>
  <c r="AO84" i="1" s="1"/>
  <c r="AG43" i="1"/>
  <c r="AO43" i="1" s="1"/>
  <c r="AG31" i="1"/>
  <c r="AO31" i="1" s="1"/>
  <c r="AB892" i="1"/>
  <c r="AB804" i="1"/>
  <c r="AB740" i="1"/>
  <c r="AB652" i="1"/>
  <c r="AB924" i="1"/>
  <c r="Y860" i="1"/>
  <c r="AB820" i="1"/>
  <c r="Y788" i="1"/>
  <c r="Y756" i="1"/>
  <c r="AB724" i="1"/>
  <c r="AB676" i="1"/>
  <c r="AG16" i="1"/>
  <c r="AG4" i="1"/>
  <c r="AP4" i="1" s="1"/>
  <c r="X936" i="1"/>
  <c r="Z936" i="1" s="1"/>
  <c r="X934" i="1"/>
  <c r="X932" i="1"/>
  <c r="Z932" i="1" s="1"/>
  <c r="X928" i="1"/>
  <c r="Z928" i="1" s="1"/>
  <c r="X920" i="1"/>
  <c r="Z920" i="1" s="1"/>
  <c r="X916" i="1"/>
  <c r="Z916" i="1" s="1"/>
  <c r="X912" i="1"/>
  <c r="Z912" i="1" s="1"/>
  <c r="X904" i="1"/>
  <c r="Z904" i="1" s="1"/>
  <c r="X900" i="1"/>
  <c r="X896" i="1"/>
  <c r="X888" i="1"/>
  <c r="Z888" i="1" s="1"/>
  <c r="X884" i="1"/>
  <c r="X880" i="1"/>
  <c r="Z880" i="1" s="1"/>
  <c r="X872" i="1"/>
  <c r="X870" i="1"/>
  <c r="AC870" i="1" s="1"/>
  <c r="X868" i="1"/>
  <c r="Z868" i="1" s="1"/>
  <c r="X866" i="1"/>
  <c r="AC866" i="1" s="1"/>
  <c r="X864" i="1"/>
  <c r="X862" i="1"/>
  <c r="AC862" i="1" s="1"/>
  <c r="X858" i="1"/>
  <c r="Z858" i="1" s="1"/>
  <c r="X856" i="1"/>
  <c r="Y856" i="1" s="1"/>
  <c r="X852" i="1"/>
  <c r="X848" i="1"/>
  <c r="Y848" i="1" s="1"/>
  <c r="X846" i="1"/>
  <c r="Z846" i="1" s="1"/>
  <c r="X842" i="1"/>
  <c r="X840" i="1"/>
  <c r="X832" i="1"/>
  <c r="Z832" i="1" s="1"/>
  <c r="X830" i="1"/>
  <c r="X826" i="1"/>
  <c r="Z826" i="1" s="1"/>
  <c r="X824" i="1"/>
  <c r="Z824" i="1" s="1"/>
  <c r="X818" i="1"/>
  <c r="X816" i="1"/>
  <c r="Z816" i="1" s="1"/>
  <c r="X808" i="1"/>
  <c r="Z808" i="1" s="1"/>
  <c r="X802" i="1"/>
  <c r="X800" i="1"/>
  <c r="Z800" i="1" s="1"/>
  <c r="X798" i="1"/>
  <c r="Z798" i="1" s="1"/>
  <c r="X794" i="1"/>
  <c r="Z794" i="1" s="1"/>
  <c r="X792" i="1"/>
  <c r="Z792" i="1" s="1"/>
  <c r="X790" i="1"/>
  <c r="Y790" i="1" s="1"/>
  <c r="X786" i="1"/>
  <c r="X784" i="1"/>
  <c r="Z784" i="1" s="1"/>
  <c r="X782" i="1"/>
  <c r="Z782" i="1" s="1"/>
  <c r="X776" i="1"/>
  <c r="Y776" i="1" s="1"/>
  <c r="X768" i="1"/>
  <c r="X762" i="1"/>
  <c r="Y762" i="1" s="1"/>
  <c r="X760" i="1"/>
  <c r="Z760" i="1" s="1"/>
  <c r="X758" i="1"/>
  <c r="Z758" i="1" s="1"/>
  <c r="X754" i="1"/>
  <c r="X752" i="1"/>
  <c r="AC752" i="1" s="1"/>
  <c r="X750" i="1"/>
  <c r="Z750" i="1" s="1"/>
  <c r="X746" i="1"/>
  <c r="X744" i="1"/>
  <c r="X736" i="1"/>
  <c r="Z736" i="1" s="1"/>
  <c r="X728" i="1"/>
  <c r="Z728" i="1" s="1"/>
  <c r="X722" i="1"/>
  <c r="AC722" i="1" s="1"/>
  <c r="X720" i="1"/>
  <c r="Z720" i="1" s="1"/>
  <c r="X718" i="1"/>
  <c r="AC718" i="1" s="1"/>
  <c r="X714" i="1"/>
  <c r="Z714" i="1" s="1"/>
  <c r="X712" i="1"/>
  <c r="Y712" i="1" s="1"/>
  <c r="X704" i="1"/>
  <c r="Z704" i="1" s="1"/>
  <c r="X694" i="1"/>
  <c r="X686" i="1"/>
  <c r="Z686" i="1" s="1"/>
  <c r="X682" i="1"/>
  <c r="X680" i="1"/>
  <c r="X672" i="1"/>
  <c r="Z672" i="1" s="1"/>
  <c r="X670" i="1"/>
  <c r="X666" i="1"/>
  <c r="X664" i="1"/>
  <c r="Y664" i="1" s="1"/>
  <c r="X656" i="1"/>
  <c r="AC656" i="1" s="1"/>
  <c r="X654" i="1"/>
  <c r="X650" i="1"/>
  <c r="Z650" i="1" s="1"/>
  <c r="X648" i="1"/>
  <c r="X642" i="1"/>
  <c r="X640" i="1"/>
  <c r="X638" i="1"/>
  <c r="X634" i="1"/>
  <c r="X632" i="1"/>
  <c r="AC632" i="1" s="1"/>
  <c r="X546" i="1"/>
  <c r="X538" i="1"/>
  <c r="Y538" i="1" s="1"/>
  <c r="Z538" i="1" s="1"/>
  <c r="X522" i="1"/>
  <c r="X500" i="1"/>
  <c r="X498" i="1"/>
  <c r="Y498" i="1" s="1"/>
  <c r="X492" i="1"/>
  <c r="Y492" i="1" s="1"/>
  <c r="X481" i="1"/>
  <c r="Y481" i="1" s="1"/>
  <c r="X477" i="1"/>
  <c r="X453" i="1"/>
  <c r="Y453" i="1" s="1"/>
  <c r="AG447" i="1"/>
  <c r="AP447" i="1" s="1"/>
  <c r="X447" i="1"/>
  <c r="Y447" i="1" s="1"/>
  <c r="Z447" i="1" s="1"/>
  <c r="X441" i="1"/>
  <c r="Y441" i="1" s="1"/>
  <c r="X422" i="1"/>
  <c r="X400" i="1"/>
  <c r="Y400" i="1" s="1"/>
  <c r="X398" i="1"/>
  <c r="X396" i="1"/>
  <c r="Y396" i="1" s="1"/>
  <c r="X394" i="1"/>
  <c r="Y394" i="1" s="1"/>
  <c r="X388" i="1"/>
  <c r="Y388" i="1" s="1"/>
  <c r="X372" i="1"/>
  <c r="Y372" i="1" s="1"/>
  <c r="X353" i="1"/>
  <c r="Y353" i="1" s="1"/>
  <c r="X345" i="1"/>
  <c r="Y345" i="1" s="1"/>
  <c r="X341" i="1"/>
  <c r="Y341" i="1" s="1"/>
  <c r="X332" i="1"/>
  <c r="Y332" i="1" s="1"/>
  <c r="X300" i="1"/>
  <c r="Y300" i="1" s="1"/>
  <c r="X298" i="1"/>
  <c r="X244" i="1"/>
  <c r="Y244" i="1" s="1"/>
  <c r="X232" i="1"/>
  <c r="X228" i="1"/>
  <c r="Y228" i="1" s="1"/>
  <c r="X220" i="1"/>
  <c r="X212" i="1"/>
  <c r="Y212" i="1" s="1"/>
  <c r="X188" i="1"/>
  <c r="Y188" i="1" s="1"/>
  <c r="X165" i="1"/>
  <c r="Y165" i="1" s="1"/>
  <c r="X139" i="1"/>
  <c r="Y139" i="1" s="1"/>
  <c r="AG20" i="1"/>
  <c r="X20" i="1"/>
  <c r="Y20" i="1" s="1"/>
  <c r="Z20" i="1" s="1"/>
  <c r="AG18" i="1"/>
  <c r="AO18" i="1" s="1"/>
  <c r="X18" i="1"/>
  <c r="AG14" i="1"/>
  <c r="X14" i="1"/>
  <c r="AG12" i="1"/>
  <c r="X12" i="1"/>
  <c r="Y12" i="1" s="1"/>
  <c r="Z12" i="1" s="1"/>
  <c r="AG10" i="1"/>
  <c r="AP10" i="1" s="1"/>
  <c r="X10" i="1"/>
  <c r="Y10" i="1" s="1"/>
  <c r="Z10" i="1" s="1"/>
  <c r="AG8" i="1"/>
  <c r="X8" i="1"/>
  <c r="Y8" i="1" s="1"/>
  <c r="Z8" i="1" s="1"/>
  <c r="AG6" i="1"/>
  <c r="AP6" i="1" s="1"/>
  <c r="X6" i="1"/>
  <c r="AB940" i="1"/>
  <c r="AB908" i="1"/>
  <c r="AB876" i="1"/>
  <c r="Y844" i="1"/>
  <c r="Y828" i="1"/>
  <c r="AB812" i="1"/>
  <c r="Y796" i="1"/>
  <c r="AB780" i="1"/>
  <c r="AB764" i="1"/>
  <c r="Y748" i="1"/>
  <c r="AB732" i="1"/>
  <c r="Y716" i="1"/>
  <c r="AB700" i="1"/>
  <c r="AB418" i="1"/>
  <c r="X941" i="1"/>
  <c r="AC941" i="1" s="1"/>
  <c r="X939" i="1"/>
  <c r="X937" i="1"/>
  <c r="AC937" i="1" s="1"/>
  <c r="X935" i="1"/>
  <c r="X933" i="1"/>
  <c r="AC933" i="1" s="1"/>
  <c r="X931" i="1"/>
  <c r="X929" i="1"/>
  <c r="AC929" i="1" s="1"/>
  <c r="X927" i="1"/>
  <c r="X925" i="1"/>
  <c r="AC925" i="1" s="1"/>
  <c r="X923" i="1"/>
  <c r="X921" i="1"/>
  <c r="AC921" i="1" s="1"/>
  <c r="X919" i="1"/>
  <c r="X917" i="1"/>
  <c r="AC917" i="1" s="1"/>
  <c r="X915" i="1"/>
  <c r="X913" i="1"/>
  <c r="AC913" i="1" s="1"/>
  <c r="X911" i="1"/>
  <c r="AC911" i="1" s="1"/>
  <c r="X909" i="1"/>
  <c r="AC909" i="1" s="1"/>
  <c r="X907" i="1"/>
  <c r="X905" i="1"/>
  <c r="AC905" i="1" s="1"/>
  <c r="X903" i="1"/>
  <c r="X901" i="1"/>
  <c r="AC901" i="1" s="1"/>
  <c r="X899" i="1"/>
  <c r="X897" i="1"/>
  <c r="AC897" i="1" s="1"/>
  <c r="X895" i="1"/>
  <c r="X893" i="1"/>
  <c r="AC893" i="1" s="1"/>
  <c r="X891" i="1"/>
  <c r="X889" i="1"/>
  <c r="AC889" i="1" s="1"/>
  <c r="X887" i="1"/>
  <c r="X885" i="1"/>
  <c r="AC885" i="1" s="1"/>
  <c r="X883" i="1"/>
  <c r="X881" i="1"/>
  <c r="AC881" i="1" s="1"/>
  <c r="X879" i="1"/>
  <c r="X877" i="1"/>
  <c r="AC877" i="1" s="1"/>
  <c r="X875" i="1"/>
  <c r="X873" i="1"/>
  <c r="AC873" i="1" s="1"/>
  <c r="X871" i="1"/>
  <c r="X869" i="1"/>
  <c r="AC869" i="1" s="1"/>
  <c r="X867" i="1"/>
  <c r="X865" i="1"/>
  <c r="AC865" i="1" s="1"/>
  <c r="X863" i="1"/>
  <c r="X861" i="1"/>
  <c r="AC861" i="1" s="1"/>
  <c r="X859" i="1"/>
  <c r="X857" i="1"/>
  <c r="AC857" i="1" s="1"/>
  <c r="X855" i="1"/>
  <c r="X853" i="1"/>
  <c r="AC853" i="1" s="1"/>
  <c r="X851" i="1"/>
  <c r="X849" i="1"/>
  <c r="AC849" i="1" s="1"/>
  <c r="X847" i="1"/>
  <c r="X845" i="1"/>
  <c r="AC845" i="1" s="1"/>
  <c r="X843" i="1"/>
  <c r="AA843" i="1" s="1"/>
  <c r="X841" i="1"/>
  <c r="AC841" i="1" s="1"/>
  <c r="X839" i="1"/>
  <c r="X837" i="1"/>
  <c r="AC837" i="1" s="1"/>
  <c r="X835" i="1"/>
  <c r="X833" i="1"/>
  <c r="AC833" i="1" s="1"/>
  <c r="X831" i="1"/>
  <c r="X829" i="1"/>
  <c r="AC829" i="1" s="1"/>
  <c r="X827" i="1"/>
  <c r="X825" i="1"/>
  <c r="AC825" i="1" s="1"/>
  <c r="X823" i="1"/>
  <c r="X821" i="1"/>
  <c r="AC821" i="1" s="1"/>
  <c r="X819" i="1"/>
  <c r="X817" i="1"/>
  <c r="AC817" i="1" s="1"/>
  <c r="X815" i="1"/>
  <c r="X813" i="1"/>
  <c r="AC813" i="1" s="1"/>
  <c r="X811" i="1"/>
  <c r="X809" i="1"/>
  <c r="AC809" i="1" s="1"/>
  <c r="X807" i="1"/>
  <c r="X805" i="1"/>
  <c r="AC805" i="1" s="1"/>
  <c r="X803" i="1"/>
  <c r="X801" i="1"/>
  <c r="AC801" i="1" s="1"/>
  <c r="X799" i="1"/>
  <c r="X797" i="1"/>
  <c r="AC797" i="1" s="1"/>
  <c r="X795" i="1"/>
  <c r="X793" i="1"/>
  <c r="AC793" i="1" s="1"/>
  <c r="X791" i="1"/>
  <c r="X789" i="1"/>
  <c r="AC789" i="1" s="1"/>
  <c r="X787" i="1"/>
  <c r="X785" i="1"/>
  <c r="AC785" i="1" s="1"/>
  <c r="X783" i="1"/>
  <c r="Z783" i="1" s="1"/>
  <c r="X781" i="1"/>
  <c r="AC781" i="1" s="1"/>
  <c r="X779" i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AC693" i="1" s="1"/>
  <c r="X691" i="1"/>
  <c r="Z691" i="1" s="1"/>
  <c r="X689" i="1"/>
  <c r="Z689" i="1" s="1"/>
  <c r="X687" i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X665" i="1"/>
  <c r="Z665" i="1" s="1"/>
  <c r="X663" i="1"/>
  <c r="Y663" i="1" s="1"/>
  <c r="X661" i="1"/>
  <c r="X653" i="1"/>
  <c r="X645" i="1"/>
  <c r="X637" i="1"/>
  <c r="Z637" i="1" s="1"/>
  <c r="X607" i="1"/>
  <c r="X114" i="1"/>
  <c r="Y114" i="1" s="1"/>
  <c r="X106" i="1"/>
  <c r="X65" i="1"/>
  <c r="Y65" i="1" s="1"/>
  <c r="X29" i="1"/>
  <c r="Y29" i="1" s="1"/>
  <c r="AG21" i="1"/>
  <c r="AP21" i="1" s="1"/>
  <c r="X21" i="1"/>
  <c r="Y21" i="1" s="1"/>
  <c r="Z21" i="1" s="1"/>
  <c r="AG19" i="1"/>
  <c r="AP19" i="1" s="1"/>
  <c r="X19" i="1"/>
  <c r="Y19" i="1" s="1"/>
  <c r="Z19" i="1" s="1"/>
  <c r="AG17" i="1"/>
  <c r="AO17" i="1" s="1"/>
  <c r="X17" i="1"/>
  <c r="Y17" i="1" s="1"/>
  <c r="Z17" i="1" s="1"/>
  <c r="AG15" i="1"/>
  <c r="AO15" i="1" s="1"/>
  <c r="X15" i="1"/>
  <c r="Y15" i="1" s="1"/>
  <c r="Z15" i="1" s="1"/>
  <c r="AG13" i="1"/>
  <c r="AO13" i="1" s="1"/>
  <c r="X13" i="1"/>
  <c r="X11" i="1"/>
  <c r="Y11" i="1" s="1"/>
  <c r="AG9" i="1"/>
  <c r="AP9" i="1" s="1"/>
  <c r="X9" i="1"/>
  <c r="Y9" i="1" s="1"/>
  <c r="Z9" i="1" s="1"/>
  <c r="AG7" i="1"/>
  <c r="AP7" i="1" s="1"/>
  <c r="X7" i="1"/>
  <c r="Y7" i="1" s="1"/>
  <c r="Z7" i="1" s="1"/>
  <c r="AG5" i="1"/>
  <c r="AO5" i="1" s="1"/>
  <c r="X5" i="1"/>
  <c r="Y5" i="1" s="1"/>
  <c r="Z5" i="1" s="1"/>
  <c r="AG3" i="1"/>
  <c r="AO3" i="1" s="1"/>
  <c r="X3" i="1"/>
  <c r="Y3" i="1" s="1"/>
  <c r="Z3" i="1" s="1"/>
  <c r="X630" i="1"/>
  <c r="Y630" i="1" s="1"/>
  <c r="AQ629" i="1"/>
  <c r="AR629" i="1" s="1"/>
  <c r="X629" i="1"/>
  <c r="Y629" i="1" s="1"/>
  <c r="AQ626" i="1"/>
  <c r="AR626" i="1" s="1"/>
  <c r="AP627" i="1"/>
  <c r="X624" i="1"/>
  <c r="AP624" i="1"/>
  <c r="AP622" i="1"/>
  <c r="AQ624" i="1"/>
  <c r="AR624" i="1" s="1"/>
  <c r="X621" i="1"/>
  <c r="Y621" i="1" s="1"/>
  <c r="AP621" i="1"/>
  <c r="AQ621" i="1"/>
  <c r="AR621" i="1" s="1"/>
  <c r="AP619" i="1"/>
  <c r="AQ619" i="1"/>
  <c r="AR619" i="1" s="1"/>
  <c r="AQ616" i="1"/>
  <c r="AR616" i="1" s="1"/>
  <c r="AP617" i="1"/>
  <c r="X616" i="1"/>
  <c r="Y616" i="1" s="1"/>
  <c r="X613" i="1"/>
  <c r="AP613" i="1"/>
  <c r="AQ613" i="1"/>
  <c r="AR613" i="1" s="1"/>
  <c r="AP611" i="1"/>
  <c r="AQ611" i="1"/>
  <c r="AR611" i="1" s="1"/>
  <c r="AP609" i="1"/>
  <c r="AP610" i="1"/>
  <c r="AP608" i="1"/>
  <c r="AQ608" i="1"/>
  <c r="AR608" i="1" s="1"/>
  <c r="AQ605" i="1"/>
  <c r="AR605" i="1" s="1"/>
  <c r="X602" i="1"/>
  <c r="AP602" i="1"/>
  <c r="AP600" i="1"/>
  <c r="AP598" i="1"/>
  <c r="AP596" i="1"/>
  <c r="X599" i="1"/>
  <c r="AQ596" i="1"/>
  <c r="AR596" i="1" s="1"/>
  <c r="AP593" i="1"/>
  <c r="AQ593" i="1"/>
  <c r="AR593" i="1" s="1"/>
  <c r="AQ590" i="1"/>
  <c r="AR590" i="1" s="1"/>
  <c r="AQ578" i="1"/>
  <c r="AR578" i="1" s="1"/>
  <c r="AP583" i="1"/>
  <c r="AP581" i="1"/>
  <c r="AP579" i="1"/>
  <c r="AB60" i="1"/>
  <c r="AC60" i="1" s="1"/>
  <c r="AP571" i="1"/>
  <c r="AQ566" i="1"/>
  <c r="AR566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65" i="1"/>
  <c r="AR465" i="1" s="1"/>
  <c r="AP463" i="1"/>
  <c r="AP461" i="1"/>
  <c r="AP459" i="1"/>
  <c r="AP458" i="1"/>
  <c r="AP456" i="1"/>
  <c r="AP454" i="1"/>
  <c r="AQ454" i="1"/>
  <c r="AR454" i="1" s="1"/>
  <c r="AQ442" i="1"/>
  <c r="AR442" i="1" s="1"/>
  <c r="AG451" i="1"/>
  <c r="AO451" i="1" s="1"/>
  <c r="AG449" i="1"/>
  <c r="AP449" i="1" s="1"/>
  <c r="AG445" i="1"/>
  <c r="AG443" i="1"/>
  <c r="AO443" i="1" s="1"/>
  <c r="AQ439" i="1"/>
  <c r="AR439" i="1" s="1"/>
  <c r="AQ434" i="1"/>
  <c r="AR434" i="1" s="1"/>
  <c r="AQ431" i="1"/>
  <c r="AR431" i="1" s="1"/>
  <c r="AQ423" i="1"/>
  <c r="AR423" i="1" s="1"/>
  <c r="AQ410" i="1"/>
  <c r="AR410" i="1" s="1"/>
  <c r="AQ399" i="1"/>
  <c r="AR399" i="1" s="1"/>
  <c r="AQ397" i="1"/>
  <c r="AR397" i="1" s="1"/>
  <c r="AQ395" i="1"/>
  <c r="AR395" i="1" s="1"/>
  <c r="AQ386" i="1"/>
  <c r="AR386" i="1" s="1"/>
  <c r="AQ384" i="1"/>
  <c r="AR384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90" i="1"/>
  <c r="AP90" i="1" s="1"/>
  <c r="AG88" i="1"/>
  <c r="AO88" i="1" s="1"/>
  <c r="AG86" i="1"/>
  <c r="AP86" i="1" s="1"/>
  <c r="AG82" i="1"/>
  <c r="AG80" i="1"/>
  <c r="AP80" i="1" s="1"/>
  <c r="AG78" i="1"/>
  <c r="AG76" i="1"/>
  <c r="AP76" i="1" s="1"/>
  <c r="AG72" i="1"/>
  <c r="AG70" i="1"/>
  <c r="AP70" i="1" s="1"/>
  <c r="AG68" i="1"/>
  <c r="AG66" i="1"/>
  <c r="AG64" i="1"/>
  <c r="AO64" i="1" s="1"/>
  <c r="AG62" i="1"/>
  <c r="AP62" i="1" s="1"/>
  <c r="AG59" i="1"/>
  <c r="AO59" i="1" s="1"/>
  <c r="AG55" i="1"/>
  <c r="AO55" i="1" s="1"/>
  <c r="AG53" i="1"/>
  <c r="AG51" i="1"/>
  <c r="AO51" i="1" s="1"/>
  <c r="AG49" i="1"/>
  <c r="AP49" i="1" s="1"/>
  <c r="AG47" i="1"/>
  <c r="AO47" i="1" s="1"/>
  <c r="AG45" i="1"/>
  <c r="AG41" i="1"/>
  <c r="AO41" i="1" s="1"/>
  <c r="AG39" i="1"/>
  <c r="AP39" i="1" s="1"/>
  <c r="AG36" i="1"/>
  <c r="AO36" i="1" s="1"/>
  <c r="AG34" i="1"/>
  <c r="AG32" i="1"/>
  <c r="AG30" i="1"/>
  <c r="AG28" i="1"/>
  <c r="AQ392" i="1"/>
  <c r="AR392" i="1" s="1"/>
  <c r="AQ419" i="1"/>
  <c r="AR419" i="1" s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3" i="1"/>
  <c r="AP23" i="1" s="1"/>
  <c r="Y942" i="1"/>
  <c r="AB942" i="1"/>
  <c r="Y938" i="1"/>
  <c r="AB938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74" i="1"/>
  <c r="AB874" i="1"/>
  <c r="Y854" i="1"/>
  <c r="AB854" i="1"/>
  <c r="Y850" i="1"/>
  <c r="AB850" i="1"/>
  <c r="Y838" i="1"/>
  <c r="AB838" i="1"/>
  <c r="Y834" i="1"/>
  <c r="AB834" i="1"/>
  <c r="Y822" i="1"/>
  <c r="AB822" i="1"/>
  <c r="Y814" i="1"/>
  <c r="AB814" i="1"/>
  <c r="Y810" i="1"/>
  <c r="AB810" i="1"/>
  <c r="Y806" i="1"/>
  <c r="AB806" i="1"/>
  <c r="Y778" i="1"/>
  <c r="AB778" i="1"/>
  <c r="Y774" i="1"/>
  <c r="AB774" i="1"/>
  <c r="Y770" i="1"/>
  <c r="AB770" i="1"/>
  <c r="Y766" i="1"/>
  <c r="AB766" i="1"/>
  <c r="Y742" i="1"/>
  <c r="AB742" i="1"/>
  <c r="Y738" i="1"/>
  <c r="AB738" i="1"/>
  <c r="Y734" i="1"/>
  <c r="AB734" i="1"/>
  <c r="Y730" i="1"/>
  <c r="AB730" i="1"/>
  <c r="Y726" i="1"/>
  <c r="AB726" i="1"/>
  <c r="Y710" i="1"/>
  <c r="AB710" i="1"/>
  <c r="Y706" i="1"/>
  <c r="AB706" i="1"/>
  <c r="Y702" i="1"/>
  <c r="AB702" i="1"/>
  <c r="Y698" i="1"/>
  <c r="AB698" i="1"/>
  <c r="Y690" i="1"/>
  <c r="AB690" i="1"/>
  <c r="Y678" i="1"/>
  <c r="AB678" i="1"/>
  <c r="Y674" i="1"/>
  <c r="AB674" i="1"/>
  <c r="Y662" i="1"/>
  <c r="Z662" i="1" s="1"/>
  <c r="Y658" i="1"/>
  <c r="Z658" i="1" s="1"/>
  <c r="Y646" i="1"/>
  <c r="Z646" i="1" s="1"/>
  <c r="Y626" i="1"/>
  <c r="Y622" i="1"/>
  <c r="Y618" i="1"/>
  <c r="Z618" i="1" s="1"/>
  <c r="AA618" i="1" s="1"/>
  <c r="AB618" i="1" s="1"/>
  <c r="AC618" i="1" s="1"/>
  <c r="Y614" i="1"/>
  <c r="Z614" i="1" s="1"/>
  <c r="AA614" i="1" s="1"/>
  <c r="AB614" i="1" s="1"/>
  <c r="AC614" i="1" s="1"/>
  <c r="Y608" i="1"/>
  <c r="Z608" i="1" s="1"/>
  <c r="AA608" i="1" s="1"/>
  <c r="AB608" i="1" s="1"/>
  <c r="AC608" i="1" s="1"/>
  <c r="Y604" i="1"/>
  <c r="Z604" i="1" s="1"/>
  <c r="Y600" i="1"/>
  <c r="Z600" i="1" s="1"/>
  <c r="Y596" i="1"/>
  <c r="Z596" i="1" s="1"/>
  <c r="AA596" i="1" s="1"/>
  <c r="Y592" i="1"/>
  <c r="Z592" i="1" s="1"/>
  <c r="Y588" i="1"/>
  <c r="Z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AA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AA516" i="1" s="1"/>
  <c r="Y512" i="1"/>
  <c r="Z512" i="1" s="1"/>
  <c r="AB659" i="1"/>
  <c r="AA659" i="1"/>
  <c r="AB657" i="1"/>
  <c r="AA657" i="1"/>
  <c r="AB625" i="1"/>
  <c r="AA625" i="1"/>
  <c r="AB595" i="1"/>
  <c r="AA595" i="1"/>
  <c r="AB489" i="1"/>
  <c r="AA489" i="1"/>
  <c r="AB464" i="1"/>
  <c r="AA464" i="1"/>
  <c r="AB348" i="1"/>
  <c r="AA348" i="1"/>
  <c r="AB289" i="1"/>
  <c r="AA289" i="1"/>
  <c r="AB183" i="1"/>
  <c r="AA183" i="1"/>
  <c r="AB109" i="1"/>
  <c r="AA109" i="1"/>
  <c r="AA715" i="1"/>
  <c r="AA652" i="1"/>
  <c r="AA418" i="1"/>
  <c r="Y696" i="1"/>
  <c r="AB696" i="1"/>
  <c r="Y692" i="1"/>
  <c r="AB692" i="1"/>
  <c r="Y688" i="1"/>
  <c r="AB688" i="1"/>
  <c r="Y684" i="1"/>
  <c r="AB684" i="1"/>
  <c r="Y668" i="1"/>
  <c r="Z668" i="1" s="1"/>
  <c r="Y628" i="1"/>
  <c r="Y620" i="1"/>
  <c r="Z620" i="1" s="1"/>
  <c r="Y612" i="1"/>
  <c r="Z612" i="1" s="1"/>
  <c r="Y610" i="1"/>
  <c r="Z610" i="1" s="1"/>
  <c r="Y606" i="1"/>
  <c r="Y598" i="1"/>
  <c r="Z598" i="1" s="1"/>
  <c r="Y594" i="1"/>
  <c r="Z594" i="1" s="1"/>
  <c r="Y590" i="1"/>
  <c r="Y586" i="1"/>
  <c r="Z586" i="1" s="1"/>
  <c r="Y582" i="1"/>
  <c r="Y578" i="1"/>
  <c r="Z578" i="1" s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Z550" i="1" s="1"/>
  <c r="Y542" i="1"/>
  <c r="Y534" i="1"/>
  <c r="Z534" i="1" s="1"/>
  <c r="Y530" i="1"/>
  <c r="Z530" i="1" s="1"/>
  <c r="Y526" i="1"/>
  <c r="Z526" i="1" s="1"/>
  <c r="AA942" i="1"/>
  <c r="AA940" i="1"/>
  <c r="AA938" i="1"/>
  <c r="AA930" i="1"/>
  <c r="AA926" i="1"/>
  <c r="AA924" i="1"/>
  <c r="AA922" i="1"/>
  <c r="AA918" i="1"/>
  <c r="AA914" i="1"/>
  <c r="AA910" i="1"/>
  <c r="AA908" i="1"/>
  <c r="AA906" i="1"/>
  <c r="AA902" i="1"/>
  <c r="AA898" i="1"/>
  <c r="AA894" i="1"/>
  <c r="AA892" i="1"/>
  <c r="AA890" i="1"/>
  <c r="AA886" i="1"/>
  <c r="AA882" i="1"/>
  <c r="AA878" i="1"/>
  <c r="AA876" i="1"/>
  <c r="AA874" i="1"/>
  <c r="AA860" i="1"/>
  <c r="AA854" i="1"/>
  <c r="AA850" i="1"/>
  <c r="AA844" i="1"/>
  <c r="AA838" i="1"/>
  <c r="AA836" i="1"/>
  <c r="AA834" i="1"/>
  <c r="AA828" i="1"/>
  <c r="AA822" i="1"/>
  <c r="AA820" i="1"/>
  <c r="AA814" i="1"/>
  <c r="AA812" i="1"/>
  <c r="AA810" i="1"/>
  <c r="AA806" i="1"/>
  <c r="AA804" i="1"/>
  <c r="AA796" i="1"/>
  <c r="AA788" i="1"/>
  <c r="AA780" i="1"/>
  <c r="AA778" i="1"/>
  <c r="AA774" i="1"/>
  <c r="AA772" i="1"/>
  <c r="AA770" i="1"/>
  <c r="AA766" i="1"/>
  <c r="AA764" i="1"/>
  <c r="AA756" i="1"/>
  <c r="AA748" i="1"/>
  <c r="AA742" i="1"/>
  <c r="AA740" i="1"/>
  <c r="AA738" i="1"/>
  <c r="AA734" i="1"/>
  <c r="AA732" i="1"/>
  <c r="AA730" i="1"/>
  <c r="AA726" i="1"/>
  <c r="AA724" i="1"/>
  <c r="AA716" i="1"/>
  <c r="AA710" i="1"/>
  <c r="AA708" i="1"/>
  <c r="AA706" i="1"/>
  <c r="AA702" i="1"/>
  <c r="AA700" i="1"/>
  <c r="AA698" i="1"/>
  <c r="AA696" i="1"/>
  <c r="AA692" i="1"/>
  <c r="AA690" i="1"/>
  <c r="AA688" i="1"/>
  <c r="AA684" i="1"/>
  <c r="AA678" i="1"/>
  <c r="AA676" i="1"/>
  <c r="AA674" i="1"/>
  <c r="AA588" i="1"/>
  <c r="AA580" i="1"/>
  <c r="AB860" i="1"/>
  <c r="AB844" i="1"/>
  <c r="AB828" i="1"/>
  <c r="AB796" i="1"/>
  <c r="AB788" i="1"/>
  <c r="AB756" i="1"/>
  <c r="AB748" i="1"/>
  <c r="AB716" i="1"/>
  <c r="AG26" i="1"/>
  <c r="AP26" i="1" s="1"/>
  <c r="AG24" i="1"/>
  <c r="AO24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89" i="1"/>
  <c r="AO89" i="1"/>
  <c r="AP85" i="1"/>
  <c r="AO85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8" i="1"/>
  <c r="AO38" i="1"/>
  <c r="AP32" i="1"/>
  <c r="AO32" i="1"/>
  <c r="AP30" i="1"/>
  <c r="AO30" i="1"/>
  <c r="AQ26" i="1"/>
  <c r="AR26" i="1" s="1"/>
  <c r="AP22" i="1"/>
  <c r="AO22" i="1"/>
  <c r="AP14" i="1"/>
  <c r="AO14" i="1"/>
  <c r="AQ12" i="1"/>
  <c r="AR12" i="1" s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P134" i="1"/>
  <c r="AO134" i="1"/>
  <c r="AP126" i="1"/>
  <c r="AO126" i="1"/>
  <c r="AP121" i="1"/>
  <c r="AP113" i="1"/>
  <c r="AO113" i="1"/>
  <c r="AP111" i="1"/>
  <c r="AO111" i="1"/>
  <c r="AP109" i="1"/>
  <c r="AO109" i="1"/>
  <c r="AO103" i="1"/>
  <c r="AO94" i="1"/>
  <c r="AO86" i="1"/>
  <c r="AP82" i="1"/>
  <c r="AO82" i="1"/>
  <c r="AP78" i="1"/>
  <c r="AO78" i="1"/>
  <c r="AO76" i="1"/>
  <c r="AP74" i="1"/>
  <c r="AO74" i="1"/>
  <c r="AP72" i="1"/>
  <c r="AO72" i="1"/>
  <c r="AP66" i="1"/>
  <c r="AO66" i="1"/>
  <c r="AP53" i="1"/>
  <c r="AO53" i="1"/>
  <c r="AP51" i="1"/>
  <c r="AP41" i="1"/>
  <c r="AP35" i="1"/>
  <c r="AO35" i="1"/>
  <c r="AP33" i="1"/>
  <c r="AO33" i="1"/>
  <c r="AP31" i="1"/>
  <c r="AP29" i="1"/>
  <c r="AO29" i="1"/>
  <c r="AP27" i="1"/>
  <c r="AO27" i="1"/>
  <c r="AP25" i="1"/>
  <c r="AO25" i="1"/>
  <c r="AQ23" i="1"/>
  <c r="AR23" i="1" s="1"/>
  <c r="AQ17" i="1"/>
  <c r="AR17" i="1" s="1"/>
  <c r="AP11" i="1"/>
  <c r="AO11" i="1"/>
  <c r="AQ5" i="1"/>
  <c r="AR5" i="1" s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0" i="1"/>
  <c r="AC924" i="1"/>
  <c r="AC908" i="1"/>
  <c r="AC892" i="1"/>
  <c r="AC876" i="1"/>
  <c r="AC858" i="1"/>
  <c r="AC836" i="1"/>
  <c r="AC820" i="1"/>
  <c r="AC812" i="1"/>
  <c r="AC804" i="1"/>
  <c r="AC798" i="1"/>
  <c r="AC780" i="1"/>
  <c r="AC772" i="1"/>
  <c r="AC764" i="1"/>
  <c r="AC740" i="1"/>
  <c r="AC732" i="1"/>
  <c r="AC728" i="1"/>
  <c r="AC724" i="1"/>
  <c r="AC714" i="1"/>
  <c r="AC708" i="1"/>
  <c r="AC704" i="1"/>
  <c r="AC700" i="1"/>
  <c r="AC686" i="1"/>
  <c r="AC676" i="1"/>
  <c r="AC652" i="1"/>
  <c r="AC847" i="1"/>
  <c r="AC719" i="1"/>
  <c r="AC659" i="1"/>
  <c r="AC657" i="1"/>
  <c r="AC625" i="1"/>
  <c r="AC595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Y483" i="1"/>
  <c r="Z483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Y413" i="1"/>
  <c r="Z413" i="1" s="1"/>
  <c r="Y411" i="1"/>
  <c r="Y409" i="1"/>
  <c r="Z409" i="1" s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Y391" i="1"/>
  <c r="Z391" i="1" s="1"/>
  <c r="AA391" i="1" s="1"/>
  <c r="Y389" i="1"/>
  <c r="Z389" i="1" s="1"/>
  <c r="Y387" i="1"/>
  <c r="Z387" i="1" s="1"/>
  <c r="Y385" i="1"/>
  <c r="Z385" i="1" s="1"/>
  <c r="AA385" i="1" s="1"/>
  <c r="Y383" i="1"/>
  <c r="Z383" i="1" s="1"/>
  <c r="AA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AA359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59" i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AA43" i="1" s="1"/>
  <c r="Y41" i="1"/>
  <c r="Z41" i="1" s="1"/>
  <c r="Y39" i="1"/>
  <c r="Z39" i="1" s="1"/>
  <c r="Y35" i="1"/>
  <c r="Z35" i="1" s="1"/>
  <c r="Y33" i="1"/>
  <c r="Z33" i="1" s="1"/>
  <c r="Y31" i="1"/>
  <c r="Z31" i="1" s="1"/>
  <c r="Y27" i="1"/>
  <c r="Z27" i="1" s="1"/>
  <c r="Y25" i="1"/>
  <c r="Y23" i="1"/>
  <c r="Z23" i="1" s="1"/>
  <c r="Y13" i="1"/>
  <c r="Z13" i="1" s="1"/>
  <c r="Y940" i="1"/>
  <c r="Y924" i="1"/>
  <c r="Y908" i="1"/>
  <c r="Y892" i="1"/>
  <c r="Y876" i="1"/>
  <c r="Y858" i="1"/>
  <c r="Y836" i="1"/>
  <c r="Y820" i="1"/>
  <c r="Y812" i="1"/>
  <c r="Y804" i="1"/>
  <c r="Y798" i="1"/>
  <c r="Y780" i="1"/>
  <c r="Y772" i="1"/>
  <c r="Y764" i="1"/>
  <c r="Y740" i="1"/>
  <c r="Y732" i="1"/>
  <c r="Y728" i="1"/>
  <c r="Y724" i="1"/>
  <c r="Y714" i="1"/>
  <c r="Y708" i="1"/>
  <c r="Y704" i="1"/>
  <c r="Y700" i="1"/>
  <c r="Y686" i="1"/>
  <c r="Y676" i="1"/>
  <c r="Y660" i="1"/>
  <c r="Y652" i="1"/>
  <c r="Y648" i="1"/>
  <c r="Y644" i="1"/>
  <c r="Z644" i="1" s="1"/>
  <c r="Y640" i="1"/>
  <c r="Y636" i="1"/>
  <c r="Z636" i="1" s="1"/>
  <c r="Y634" i="1"/>
  <c r="AC942" i="1"/>
  <c r="AC938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68" i="1"/>
  <c r="AC860" i="1"/>
  <c r="AC854" i="1"/>
  <c r="AC850" i="1"/>
  <c r="AC844" i="1"/>
  <c r="AC838" i="1"/>
  <c r="AC834" i="1"/>
  <c r="AC828" i="1"/>
  <c r="AC822" i="1"/>
  <c r="AC814" i="1"/>
  <c r="AC810" i="1"/>
  <c r="AC806" i="1"/>
  <c r="AC796" i="1"/>
  <c r="AC788" i="1"/>
  <c r="AC778" i="1"/>
  <c r="AC774" i="1"/>
  <c r="AC770" i="1"/>
  <c r="AC766" i="1"/>
  <c r="AC756" i="1"/>
  <c r="AC748" i="1"/>
  <c r="AC742" i="1"/>
  <c r="AC738" i="1"/>
  <c r="AC734" i="1"/>
  <c r="AC730" i="1"/>
  <c r="AC726" i="1"/>
  <c r="AC716" i="1"/>
  <c r="AC710" i="1"/>
  <c r="AC706" i="1"/>
  <c r="AC702" i="1"/>
  <c r="AC698" i="1"/>
  <c r="AC696" i="1"/>
  <c r="AC692" i="1"/>
  <c r="AC690" i="1"/>
  <c r="AC688" i="1"/>
  <c r="AC684" i="1"/>
  <c r="AC678" i="1"/>
  <c r="AC674" i="1"/>
  <c r="AA572" i="1"/>
  <c r="AA564" i="1"/>
  <c r="AA562" i="1"/>
  <c r="AA560" i="1"/>
  <c r="AB560" i="1" s="1"/>
  <c r="AC560" i="1" s="1"/>
  <c r="AA556" i="1"/>
  <c r="AB556" i="1" s="1"/>
  <c r="AC556" i="1" s="1"/>
  <c r="AA540" i="1"/>
  <c r="AB540" i="1" s="1"/>
  <c r="AC540" i="1" s="1"/>
  <c r="AA532" i="1"/>
  <c r="Y508" i="1"/>
  <c r="Z508" i="1" s="1"/>
  <c r="Y506" i="1"/>
  <c r="Z506" i="1" s="1"/>
  <c r="Y504" i="1"/>
  <c r="Z504" i="1" s="1"/>
  <c r="Y502" i="1"/>
  <c r="Z502" i="1" s="1"/>
  <c r="Y496" i="1"/>
  <c r="Z496" i="1" s="1"/>
  <c r="Y494" i="1"/>
  <c r="Z494" i="1" s="1"/>
  <c r="Y490" i="1"/>
  <c r="Z490" i="1" s="1"/>
  <c r="Y488" i="1"/>
  <c r="Z488" i="1" s="1"/>
  <c r="Y486" i="1"/>
  <c r="Z486" i="1" s="1"/>
  <c r="Y484" i="1"/>
  <c r="Z484" i="1" s="1"/>
  <c r="Y482" i="1"/>
  <c r="Z482" i="1" s="1"/>
  <c r="Y479" i="1"/>
  <c r="Z479" i="1" s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1" i="1"/>
  <c r="Z451" i="1" s="1"/>
  <c r="Y449" i="1"/>
  <c r="Z449" i="1" s="1"/>
  <c r="Y445" i="1"/>
  <c r="Z445" i="1" s="1"/>
  <c r="Y443" i="1"/>
  <c r="Z443" i="1" s="1"/>
  <c r="Y439" i="1"/>
  <c r="Z439" i="1" s="1"/>
  <c r="Y437" i="1"/>
  <c r="Y435" i="1"/>
  <c r="Z435" i="1" s="1"/>
  <c r="Y432" i="1"/>
  <c r="Z432" i="1" s="1"/>
  <c r="Y430" i="1"/>
  <c r="Z430" i="1" s="1"/>
  <c r="AA430" i="1" s="1"/>
  <c r="Y428" i="1"/>
  <c r="Y426" i="1"/>
  <c r="Z426" i="1" s="1"/>
  <c r="Y424" i="1"/>
  <c r="Z424" i="1" s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398" i="1"/>
  <c r="Y392" i="1"/>
  <c r="Z392" i="1" s="1"/>
  <c r="Y390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7" i="1"/>
  <c r="Z357" i="1" s="1"/>
  <c r="Y355" i="1"/>
  <c r="Z355" i="1" s="1"/>
  <c r="Y351" i="1"/>
  <c r="Z351" i="1" s="1"/>
  <c r="Y349" i="1"/>
  <c r="Z349" i="1" s="1"/>
  <c r="Y347" i="1"/>
  <c r="Z347" i="1" s="1"/>
  <c r="Y343" i="1"/>
  <c r="Z343" i="1" s="1"/>
  <c r="Y339" i="1"/>
  <c r="Z339" i="1" s="1"/>
  <c r="Y336" i="1"/>
  <c r="Y334" i="1"/>
  <c r="Z334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3" i="1"/>
  <c r="Z63" i="1" s="1"/>
  <c r="Y61" i="1"/>
  <c r="Z61" i="1" s="1"/>
  <c r="Y58" i="1"/>
  <c r="Z58" i="1" s="1"/>
  <c r="Y54" i="1"/>
  <c r="Z54" i="1" s="1"/>
  <c r="Y52" i="1"/>
  <c r="Z52" i="1" s="1"/>
  <c r="Y50" i="1"/>
  <c r="Y48" i="1"/>
  <c r="Z48" i="1" s="1"/>
  <c r="Y46" i="1"/>
  <c r="Z46" i="1" s="1"/>
  <c r="Y44" i="1"/>
  <c r="Z44" i="1" s="1"/>
  <c r="Y42" i="1"/>
  <c r="Z42" i="1" s="1"/>
  <c r="Y40" i="1"/>
  <c r="Z40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18" i="1"/>
  <c r="Z18" i="1" s="1"/>
  <c r="Y16" i="1"/>
  <c r="Z16" i="1" s="1"/>
  <c r="Y14" i="1"/>
  <c r="Z14" i="1" s="1"/>
  <c r="Y6" i="1"/>
  <c r="Z6" i="1" s="1"/>
  <c r="Y4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5" i="1"/>
  <c r="Y661" i="1"/>
  <c r="Y659" i="1"/>
  <c r="Y657" i="1"/>
  <c r="Y655" i="1"/>
  <c r="Z655" i="1" s="1"/>
  <c r="Y651" i="1"/>
  <c r="AA651" i="1" s="1"/>
  <c r="AB651" i="1" s="1"/>
  <c r="AC651" i="1" s="1"/>
  <c r="Y649" i="1"/>
  <c r="Z649" i="1" s="1"/>
  <c r="Y647" i="1"/>
  <c r="Z647" i="1" s="1"/>
  <c r="Y645" i="1"/>
  <c r="Y643" i="1"/>
  <c r="Z643" i="1" s="1"/>
  <c r="Y641" i="1"/>
  <c r="Z641" i="1" s="1"/>
  <c r="Y639" i="1"/>
  <c r="Z639" i="1" s="1"/>
  <c r="Y635" i="1"/>
  <c r="Z635" i="1" s="1"/>
  <c r="AA635" i="1" s="1"/>
  <c r="Y633" i="1"/>
  <c r="Z633" i="1" s="1"/>
  <c r="Y631" i="1"/>
  <c r="Y627" i="1"/>
  <c r="Z627" i="1" s="1"/>
  <c r="Y625" i="1"/>
  <c r="Y623" i="1"/>
  <c r="Y619" i="1"/>
  <c r="Z619" i="1" s="1"/>
  <c r="Y617" i="1"/>
  <c r="Z617" i="1" s="1"/>
  <c r="Y615" i="1"/>
  <c r="Z615" i="1" s="1"/>
  <c r="AA615" i="1" s="1"/>
  <c r="Y611" i="1"/>
  <c r="Z611" i="1" s="1"/>
  <c r="Y609" i="1"/>
  <c r="Z609" i="1" s="1"/>
  <c r="Y605" i="1"/>
  <c r="Z605" i="1" s="1"/>
  <c r="AA605" i="1" s="1"/>
  <c r="Y603" i="1"/>
  <c r="Z603" i="1" s="1"/>
  <c r="AA603" i="1" s="1"/>
  <c r="Y601" i="1"/>
  <c r="Y597" i="1"/>
  <c r="Z597" i="1" s="1"/>
  <c r="Y595" i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Z565" i="1" s="1"/>
  <c r="Y563" i="1"/>
  <c r="Y561" i="1"/>
  <c r="Z561" i="1" s="1"/>
  <c r="Y559" i="1"/>
  <c r="Z559" i="1" s="1"/>
  <c r="Y557" i="1"/>
  <c r="Z557" i="1" s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Z537" i="1" s="1"/>
  <c r="Y535" i="1"/>
  <c r="Z535" i="1" s="1"/>
  <c r="Y533" i="1"/>
  <c r="Z533" i="1" s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Z807" i="1" l="1"/>
  <c r="Y807" i="1"/>
  <c r="AC720" i="1"/>
  <c r="AC760" i="1"/>
  <c r="AC792" i="1"/>
  <c r="Y750" i="1"/>
  <c r="Y782" i="1"/>
  <c r="Y816" i="1"/>
  <c r="Y824" i="1"/>
  <c r="Y846" i="1"/>
  <c r="Y904" i="1"/>
  <c r="Y916" i="1"/>
  <c r="Y928" i="1"/>
  <c r="AC783" i="1"/>
  <c r="AC750" i="1"/>
  <c r="AC782" i="1"/>
  <c r="AC816" i="1"/>
  <c r="AC824" i="1"/>
  <c r="AC846" i="1"/>
  <c r="AC904" i="1"/>
  <c r="AC916" i="1"/>
  <c r="AC928" i="1"/>
  <c r="Z687" i="1"/>
  <c r="AC687" i="1"/>
  <c r="Z751" i="1"/>
  <c r="AC751" i="1"/>
  <c r="Z779" i="1"/>
  <c r="AA779" i="1"/>
  <c r="Z787" i="1"/>
  <c r="Y787" i="1"/>
  <c r="Z791" i="1"/>
  <c r="Y791" i="1"/>
  <c r="Z795" i="1"/>
  <c r="Y795" i="1"/>
  <c r="Z799" i="1"/>
  <c r="Y799" i="1"/>
  <c r="Z803" i="1"/>
  <c r="Y803" i="1"/>
  <c r="Z811" i="1"/>
  <c r="Y811" i="1"/>
  <c r="Z815" i="1"/>
  <c r="AC815" i="1"/>
  <c r="Y815" i="1"/>
  <c r="Z819" i="1"/>
  <c r="Y819" i="1"/>
  <c r="Z823" i="1"/>
  <c r="Y823" i="1"/>
  <c r="Z827" i="1"/>
  <c r="Y827" i="1"/>
  <c r="Z831" i="1"/>
  <c r="Y831" i="1"/>
  <c r="Z835" i="1"/>
  <c r="Y835" i="1"/>
  <c r="Z839" i="1"/>
  <c r="Y839" i="1"/>
  <c r="Z843" i="1"/>
  <c r="Y843" i="1"/>
  <c r="Z847" i="1"/>
  <c r="Y847" i="1"/>
  <c r="Z851" i="1"/>
  <c r="Y851" i="1"/>
  <c r="Z855" i="1"/>
  <c r="Y855" i="1"/>
  <c r="Z859" i="1"/>
  <c r="Y859" i="1"/>
  <c r="Z863" i="1"/>
  <c r="Y863" i="1"/>
  <c r="Z867" i="1"/>
  <c r="Y867" i="1"/>
  <c r="Z871" i="1"/>
  <c r="Y871" i="1"/>
  <c r="Z875" i="1"/>
  <c r="Y875" i="1"/>
  <c r="Z879" i="1"/>
  <c r="AC879" i="1"/>
  <c r="Y879" i="1"/>
  <c r="Z883" i="1"/>
  <c r="Y883" i="1"/>
  <c r="Z887" i="1"/>
  <c r="Y887" i="1"/>
  <c r="Z891" i="1"/>
  <c r="Y891" i="1"/>
  <c r="Z895" i="1"/>
  <c r="Y895" i="1"/>
  <c r="Z899" i="1"/>
  <c r="Y899" i="1"/>
  <c r="Z903" i="1"/>
  <c r="Y903" i="1"/>
  <c r="Z907" i="1"/>
  <c r="AA907" i="1"/>
  <c r="Y907" i="1"/>
  <c r="Z911" i="1"/>
  <c r="Y911" i="1"/>
  <c r="Z915" i="1"/>
  <c r="Y915" i="1"/>
  <c r="Z919" i="1"/>
  <c r="Y919" i="1"/>
  <c r="Z923" i="1"/>
  <c r="Y923" i="1"/>
  <c r="Z927" i="1"/>
  <c r="AC927" i="1"/>
  <c r="Y927" i="1"/>
  <c r="Z931" i="1"/>
  <c r="Y931" i="1"/>
  <c r="Z935" i="1"/>
  <c r="Y935" i="1"/>
  <c r="Z939" i="1"/>
  <c r="Y939" i="1"/>
  <c r="Z398" i="1"/>
  <c r="Y398" i="1"/>
  <c r="Z422" i="1"/>
  <c r="AC422" i="1"/>
  <c r="Z670" i="1"/>
  <c r="AC670" i="1"/>
  <c r="Y670" i="1"/>
  <c r="Z680" i="1"/>
  <c r="AC680" i="1"/>
  <c r="Y680" i="1"/>
  <c r="Z744" i="1"/>
  <c r="AC744" i="1"/>
  <c r="Y744" i="1"/>
  <c r="Z754" i="1"/>
  <c r="AC754" i="1"/>
  <c r="Y754" i="1"/>
  <c r="Z768" i="1"/>
  <c r="AC768" i="1"/>
  <c r="Y768" i="1"/>
  <c r="Z786" i="1"/>
  <c r="AC786" i="1"/>
  <c r="Y786" i="1"/>
  <c r="Z802" i="1"/>
  <c r="AC802" i="1"/>
  <c r="Y802" i="1"/>
  <c r="Z830" i="1"/>
  <c r="AC830" i="1"/>
  <c r="Y830" i="1"/>
  <c r="Z840" i="1"/>
  <c r="AC840" i="1"/>
  <c r="Y840" i="1"/>
  <c r="Z852" i="1"/>
  <c r="AC852" i="1"/>
  <c r="Y852" i="1"/>
  <c r="Z864" i="1"/>
  <c r="AA864" i="1"/>
  <c r="AC864" i="1"/>
  <c r="Z872" i="1"/>
  <c r="AB872" i="1"/>
  <c r="AC872" i="1"/>
  <c r="Y872" i="1"/>
  <c r="Z884" i="1"/>
  <c r="AC884" i="1"/>
  <c r="Y884" i="1"/>
  <c r="Z896" i="1"/>
  <c r="AC896" i="1"/>
  <c r="Y896" i="1"/>
  <c r="Z934" i="1"/>
  <c r="AC934" i="1"/>
  <c r="Y934" i="1"/>
  <c r="AA536" i="1"/>
  <c r="AB536" i="1" s="1"/>
  <c r="AC536" i="1" s="1"/>
  <c r="AA568" i="1"/>
  <c r="AA576" i="1"/>
  <c r="AC671" i="1"/>
  <c r="AC703" i="1"/>
  <c r="AC735" i="1"/>
  <c r="AC767" i="1"/>
  <c r="AC799" i="1"/>
  <c r="AC831" i="1"/>
  <c r="AC863" i="1"/>
  <c r="AC895" i="1"/>
  <c r="AP15" i="1"/>
  <c r="AO21" i="1"/>
  <c r="AP47" i="1"/>
  <c r="AO62" i="1"/>
  <c r="AO80" i="1"/>
  <c r="AO90" i="1"/>
  <c r="AO98" i="1"/>
  <c r="AO107" i="1"/>
  <c r="AO138" i="1"/>
  <c r="AA884" i="1"/>
  <c r="AB728" i="1"/>
  <c r="AA675" i="1"/>
  <c r="AA747" i="1"/>
  <c r="AA811" i="1"/>
  <c r="AA875" i="1"/>
  <c r="AA939" i="1"/>
  <c r="Y667" i="1"/>
  <c r="Z667" i="1" s="1"/>
  <c r="AA668" i="1"/>
  <c r="AB668" i="1"/>
  <c r="AC668" i="1" s="1"/>
  <c r="AA662" i="1"/>
  <c r="AB662" i="1" s="1"/>
  <c r="AC662" i="1" s="1"/>
  <c r="Z663" i="1"/>
  <c r="Z660" i="1"/>
  <c r="AB660" i="1" s="1"/>
  <c r="AC660" i="1" s="1"/>
  <c r="AA660" i="1"/>
  <c r="Z661" i="1"/>
  <c r="Z664" i="1"/>
  <c r="AA664" i="1" s="1"/>
  <c r="AB664" i="1" s="1"/>
  <c r="AC664" i="1" s="1"/>
  <c r="AA658" i="1"/>
  <c r="AB658" i="1"/>
  <c r="AC658" i="1" s="1"/>
  <c r="Z654" i="1"/>
  <c r="AA654" i="1" s="1"/>
  <c r="AB654" i="1" s="1"/>
  <c r="AC654" i="1" s="1"/>
  <c r="Y654" i="1"/>
  <c r="AA655" i="1"/>
  <c r="AB655" i="1" s="1"/>
  <c r="AC655" i="1" s="1"/>
  <c r="AA646" i="1"/>
  <c r="AB646" i="1" s="1"/>
  <c r="AC646" i="1" s="1"/>
  <c r="Z640" i="1"/>
  <c r="AA640" i="1" s="1"/>
  <c r="AA644" i="1"/>
  <c r="AA639" i="1"/>
  <c r="AB639" i="1" s="1"/>
  <c r="AC639" i="1" s="1"/>
  <c r="AA641" i="1"/>
  <c r="AB641" i="1" s="1"/>
  <c r="AC641" i="1" s="1"/>
  <c r="AA643" i="1"/>
  <c r="AA647" i="1"/>
  <c r="AB647" i="1" s="1"/>
  <c r="AC647" i="1" s="1"/>
  <c r="AA649" i="1"/>
  <c r="AB649" i="1" s="1"/>
  <c r="AC649" i="1" s="1"/>
  <c r="Z645" i="1"/>
  <c r="AB644" i="1"/>
  <c r="AC644" i="1" s="1"/>
  <c r="AB643" i="1"/>
  <c r="AC643" i="1" s="1"/>
  <c r="Z648" i="1"/>
  <c r="AA633" i="1"/>
  <c r="AA636" i="1"/>
  <c r="AB633" i="1"/>
  <c r="AC633" i="1" s="1"/>
  <c r="AB635" i="1"/>
  <c r="AC635" i="1" s="1"/>
  <c r="Z634" i="1"/>
  <c r="AA634" i="1" s="1"/>
  <c r="AB636" i="1"/>
  <c r="AC636" i="1" s="1"/>
  <c r="AA631" i="1"/>
  <c r="Z631" i="1"/>
  <c r="AB631" i="1" s="1"/>
  <c r="AC631" i="1" s="1"/>
  <c r="AA628" i="1"/>
  <c r="Z628" i="1"/>
  <c r="AB628" i="1"/>
  <c r="AC628" i="1" s="1"/>
  <c r="Z623" i="1"/>
  <c r="AA620" i="1"/>
  <c r="AB620" i="1" s="1"/>
  <c r="AC620" i="1" s="1"/>
  <c r="AB615" i="1"/>
  <c r="AC615" i="1" s="1"/>
  <c r="AA612" i="1"/>
  <c r="AB612" i="1" s="1"/>
  <c r="AC612" i="1" s="1"/>
  <c r="AA604" i="1"/>
  <c r="AB604" i="1" s="1"/>
  <c r="AC604" i="1" s="1"/>
  <c r="AA598" i="1"/>
  <c r="AB598" i="1" s="1"/>
  <c r="AC598" i="1" s="1"/>
  <c r="AA592" i="1"/>
  <c r="AB592" i="1" s="1"/>
  <c r="AC592" i="1" s="1"/>
  <c r="AA589" i="1"/>
  <c r="AB589" i="1" s="1"/>
  <c r="AC589" i="1" s="1"/>
  <c r="AA585" i="1"/>
  <c r="AA577" i="1"/>
  <c r="AB577" i="1" s="1"/>
  <c r="AC577" i="1" s="1"/>
  <c r="AA565" i="1"/>
  <c r="AB565" i="1" s="1"/>
  <c r="AC565" i="1" s="1"/>
  <c r="AA550" i="1"/>
  <c r="AB550" i="1" s="1"/>
  <c r="AC550" i="1" s="1"/>
  <c r="AA557" i="1"/>
  <c r="AB557" i="1" s="1"/>
  <c r="AC557" i="1" s="1"/>
  <c r="AB548" i="1"/>
  <c r="AC548" i="1" s="1"/>
  <c r="AA544" i="1"/>
  <c r="AB544" i="1" s="1"/>
  <c r="AC544" i="1" s="1"/>
  <c r="Z542" i="1"/>
  <c r="Z539" i="1"/>
  <c r="AA539" i="1" s="1"/>
  <c r="AA537" i="1"/>
  <c r="AB537" i="1" s="1"/>
  <c r="AC537" i="1" s="1"/>
  <c r="AA533" i="1"/>
  <c r="Z531" i="1"/>
  <c r="AA531" i="1" s="1"/>
  <c r="AB533" i="1"/>
  <c r="AC533" i="1" s="1"/>
  <c r="AA520" i="1"/>
  <c r="AB516" i="1"/>
  <c r="AC516" i="1" s="1"/>
  <c r="AA501" i="1"/>
  <c r="AB501" i="1" s="1"/>
  <c r="AC501" i="1" s="1"/>
  <c r="AA505" i="1"/>
  <c r="AB505" i="1" s="1"/>
  <c r="AC505" i="1" s="1"/>
  <c r="Y632" i="1"/>
  <c r="Y650" i="1"/>
  <c r="Y758" i="1"/>
  <c r="Y826" i="1"/>
  <c r="Y832" i="1"/>
  <c r="Y866" i="1"/>
  <c r="Y912" i="1"/>
  <c r="Y920" i="1"/>
  <c r="AC679" i="1"/>
  <c r="AC695" i="1"/>
  <c r="AC711" i="1"/>
  <c r="AC727" i="1"/>
  <c r="AC743" i="1"/>
  <c r="AC759" i="1"/>
  <c r="AC775" i="1"/>
  <c r="AC791" i="1"/>
  <c r="AC807" i="1"/>
  <c r="AC823" i="1"/>
  <c r="AC839" i="1"/>
  <c r="AC855" i="1"/>
  <c r="AC871" i="1"/>
  <c r="AC887" i="1"/>
  <c r="AC903" i="1"/>
  <c r="AC919" i="1"/>
  <c r="AC935" i="1"/>
  <c r="AP13" i="1"/>
  <c r="AP17" i="1"/>
  <c r="AO19" i="1"/>
  <c r="AP84" i="1"/>
  <c r="AP24" i="1"/>
  <c r="AA699" i="1"/>
  <c r="AA731" i="1"/>
  <c r="AA763" i="1"/>
  <c r="AA795" i="1"/>
  <c r="AA827" i="1"/>
  <c r="AA859" i="1"/>
  <c r="AA891" i="1"/>
  <c r="AA923" i="1"/>
  <c r="Y637" i="1"/>
  <c r="Y653" i="1"/>
  <c r="Z653" i="1" s="1"/>
  <c r="AA653" i="1" s="1"/>
  <c r="AC63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P119" i="1"/>
  <c r="AO87" i="1"/>
  <c r="AA691" i="1"/>
  <c r="AA707" i="1"/>
  <c r="AA723" i="1"/>
  <c r="AA739" i="1"/>
  <c r="AA755" i="1"/>
  <c r="AA771" i="1"/>
  <c r="AA787" i="1"/>
  <c r="AA803" i="1"/>
  <c r="AA819" i="1"/>
  <c r="AA835" i="1"/>
  <c r="AA851" i="1"/>
  <c r="AA867" i="1"/>
  <c r="AA883" i="1"/>
  <c r="AA899" i="1"/>
  <c r="AA915" i="1"/>
  <c r="AA931" i="1"/>
  <c r="AP115" i="1"/>
  <c r="AO10" i="1"/>
  <c r="AP18" i="1"/>
  <c r="AP125" i="1"/>
  <c r="AP153" i="1"/>
  <c r="AB776" i="1"/>
  <c r="AB936" i="1"/>
  <c r="AA683" i="1"/>
  <c r="AA695" i="1"/>
  <c r="AA703" i="1"/>
  <c r="AA711" i="1"/>
  <c r="AA719" i="1"/>
  <c r="AA727" i="1"/>
  <c r="AA735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Z498" i="1"/>
  <c r="Z492" i="1"/>
  <c r="AA486" i="1"/>
  <c r="AB486" i="1" s="1"/>
  <c r="AC486" i="1" s="1"/>
  <c r="AO23" i="1"/>
  <c r="AP55" i="1"/>
  <c r="AO70" i="1"/>
  <c r="AO117" i="1"/>
  <c r="AO130" i="1"/>
  <c r="AO4" i="1"/>
  <c r="AP36" i="1"/>
  <c r="AO127" i="1"/>
  <c r="AA686" i="1"/>
  <c r="AA720" i="1"/>
  <c r="AA868" i="1"/>
  <c r="AB760" i="1"/>
  <c r="AB824" i="1"/>
  <c r="AB896" i="1"/>
  <c r="AA483" i="1"/>
  <c r="AB483" i="1" s="1"/>
  <c r="AC483" i="1" s="1"/>
  <c r="Z481" i="1"/>
  <c r="AA481" i="1" s="1"/>
  <c r="AB481" i="1" s="1"/>
  <c r="AC481" i="1" s="1"/>
  <c r="AA479" i="1"/>
  <c r="AB479" i="1" s="1"/>
  <c r="AC479" i="1" s="1"/>
  <c r="AC784" i="1"/>
  <c r="AC800" i="1"/>
  <c r="AC665" i="1"/>
  <c r="AC669" i="1"/>
  <c r="AC673" i="1"/>
  <c r="AC677" i="1"/>
  <c r="AC681" i="1"/>
  <c r="AC685" i="1"/>
  <c r="AC689" i="1"/>
  <c r="AC650" i="1"/>
  <c r="AC758" i="1"/>
  <c r="AC826" i="1"/>
  <c r="AC832" i="1"/>
  <c r="AC912" i="1"/>
  <c r="AC920" i="1"/>
  <c r="AO39" i="1"/>
  <c r="AP43" i="1"/>
  <c r="AP92" i="1"/>
  <c r="Y477" i="1"/>
  <c r="Z477" i="1" s="1"/>
  <c r="Y500" i="1"/>
  <c r="Z500" i="1" s="1"/>
  <c r="AC936" i="1"/>
  <c r="Y666" i="1"/>
  <c r="Y672" i="1"/>
  <c r="Y722" i="1"/>
  <c r="Y736" i="1"/>
  <c r="Y794" i="1"/>
  <c r="Y808" i="1"/>
  <c r="Y880" i="1"/>
  <c r="Y888" i="1"/>
  <c r="AP5" i="1"/>
  <c r="AO7" i="1"/>
  <c r="AP101" i="1"/>
  <c r="AP128" i="1"/>
  <c r="AO128" i="1"/>
  <c r="AP12" i="1"/>
  <c r="AO12" i="1"/>
  <c r="AO20" i="1"/>
  <c r="AP20" i="1"/>
  <c r="Z682" i="1"/>
  <c r="AC682" i="1"/>
  <c r="Z694" i="1"/>
  <c r="AC694" i="1"/>
  <c r="Z746" i="1"/>
  <c r="AC746" i="1"/>
  <c r="Z818" i="1"/>
  <c r="AC818" i="1"/>
  <c r="Z842" i="1"/>
  <c r="AC842" i="1"/>
  <c r="Z900" i="1"/>
  <c r="AC900" i="1"/>
  <c r="AO16" i="1"/>
  <c r="AP16" i="1"/>
  <c r="Y607" i="1"/>
  <c r="Z607" i="1" s="1"/>
  <c r="AA607" i="1" s="1"/>
  <c r="AB607" i="1" s="1"/>
  <c r="AC607" i="1" s="1"/>
  <c r="AA538" i="1"/>
  <c r="AB538" i="1" s="1"/>
  <c r="AC538" i="1" s="1"/>
  <c r="AC932" i="1"/>
  <c r="Y638" i="1"/>
  <c r="Z638" i="1" s="1"/>
  <c r="Y642" i="1"/>
  <c r="Z642" i="1" s="1"/>
  <c r="Y656" i="1"/>
  <c r="Y682" i="1"/>
  <c r="Y694" i="1"/>
  <c r="Y718" i="1"/>
  <c r="Y746" i="1"/>
  <c r="Y818" i="1"/>
  <c r="Y842" i="1"/>
  <c r="Y862" i="1"/>
  <c r="Y870" i="1"/>
  <c r="Y900" i="1"/>
  <c r="AC672" i="1"/>
  <c r="AC736" i="1"/>
  <c r="AC794" i="1"/>
  <c r="AC808" i="1"/>
  <c r="AC880" i="1"/>
  <c r="AC888" i="1"/>
  <c r="AP3" i="1"/>
  <c r="AO9" i="1"/>
  <c r="AO49" i="1"/>
  <c r="AP59" i="1"/>
  <c r="AP64" i="1"/>
  <c r="AP88" i="1"/>
  <c r="AP96" i="1"/>
  <c r="AP105" i="1"/>
  <c r="AO447" i="1"/>
  <c r="AO6" i="1"/>
  <c r="AP45" i="1"/>
  <c r="AO45" i="1"/>
  <c r="AO68" i="1"/>
  <c r="AP68" i="1"/>
  <c r="AP8" i="1"/>
  <c r="AO8" i="1"/>
  <c r="Z712" i="1"/>
  <c r="AC712" i="1"/>
  <c r="Z762" i="1"/>
  <c r="AC762" i="1"/>
  <c r="Z776" i="1"/>
  <c r="AC776" i="1"/>
  <c r="Z790" i="1"/>
  <c r="AC790" i="1"/>
  <c r="Z848" i="1"/>
  <c r="AC848" i="1"/>
  <c r="Z856" i="1"/>
  <c r="AC856" i="1"/>
  <c r="AO118" i="1"/>
  <c r="AP118" i="1"/>
  <c r="AA492" i="1"/>
  <c r="AA800" i="1"/>
  <c r="AA826" i="1"/>
  <c r="AP148" i="1"/>
  <c r="AO148" i="1"/>
  <c r="AO28" i="1"/>
  <c r="AP28" i="1"/>
  <c r="AP135" i="1"/>
  <c r="AO135" i="1"/>
  <c r="AP445" i="1"/>
  <c r="AO445" i="1"/>
  <c r="Z693" i="1"/>
  <c r="AA693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632" i="1"/>
  <c r="AA632" i="1"/>
  <c r="Z656" i="1"/>
  <c r="AA656" i="1"/>
  <c r="Z666" i="1"/>
  <c r="AA666" i="1" s="1"/>
  <c r="AB666" i="1" s="1"/>
  <c r="AC666" i="1" s="1"/>
  <c r="Z718" i="1"/>
  <c r="AA718" i="1"/>
  <c r="Z722" i="1"/>
  <c r="AA722" i="1"/>
  <c r="Z752" i="1"/>
  <c r="AA752" i="1"/>
  <c r="Z862" i="1"/>
  <c r="AA862" i="1"/>
  <c r="Z866" i="1"/>
  <c r="AA866" i="1"/>
  <c r="Z870" i="1"/>
  <c r="AA870" i="1"/>
  <c r="AO83" i="1"/>
  <c r="AP83" i="1"/>
  <c r="AA474" i="1"/>
  <c r="AB474" i="1" s="1"/>
  <c r="AC474" i="1" s="1"/>
  <c r="AA472" i="1"/>
  <c r="AB472" i="1" s="1"/>
  <c r="AC472" i="1" s="1"/>
  <c r="AA470" i="1"/>
  <c r="AB470" i="1" s="1"/>
  <c r="AC470" i="1" s="1"/>
  <c r="AA468" i="1"/>
  <c r="AB468" i="1" s="1"/>
  <c r="AC468" i="1" s="1"/>
  <c r="Z453" i="1"/>
  <c r="AA453" i="1" s="1"/>
  <c r="AB453" i="1" s="1"/>
  <c r="AC453" i="1" s="1"/>
  <c r="AO449" i="1"/>
  <c r="Z441" i="1"/>
  <c r="AA441" i="1" s="1"/>
  <c r="AB441" i="1" s="1"/>
  <c r="AC441" i="1" s="1"/>
  <c r="AP443" i="1"/>
  <c r="AA438" i="1"/>
  <c r="AB438" i="1" s="1"/>
  <c r="AC438" i="1" s="1"/>
  <c r="AB430" i="1"/>
  <c r="AC430" i="1" s="1"/>
  <c r="AO143" i="1"/>
  <c r="AA682" i="1"/>
  <c r="AA694" i="1"/>
  <c r="AA784" i="1"/>
  <c r="AA842" i="1"/>
  <c r="AB808" i="1"/>
  <c r="AB856" i="1"/>
  <c r="AB888" i="1"/>
  <c r="AB920" i="1"/>
  <c r="AB637" i="1"/>
  <c r="AB868" i="1"/>
  <c r="AA670" i="1"/>
  <c r="AA680" i="1"/>
  <c r="AA704" i="1"/>
  <c r="AA714" i="1"/>
  <c r="AA750" i="1"/>
  <c r="AA754" i="1"/>
  <c r="AA760" i="1"/>
  <c r="AA782" i="1"/>
  <c r="AA786" i="1"/>
  <c r="AA792" i="1"/>
  <c r="AA798" i="1"/>
  <c r="AA802" i="1"/>
  <c r="AA830" i="1"/>
  <c r="AA846" i="1"/>
  <c r="AA852" i="1"/>
  <c r="AA858" i="1"/>
  <c r="AA916" i="1"/>
  <c r="AA934" i="1"/>
  <c r="Y546" i="1"/>
  <c r="Z546" i="1" s="1"/>
  <c r="AA546" i="1" s="1"/>
  <c r="AB720" i="1"/>
  <c r="AB744" i="1"/>
  <c r="AB768" i="1"/>
  <c r="AB792" i="1"/>
  <c r="AB816" i="1"/>
  <c r="AB840" i="1"/>
  <c r="AB864" i="1"/>
  <c r="AB904" i="1"/>
  <c r="AB928" i="1"/>
  <c r="AA398" i="1"/>
  <c r="AA422" i="1"/>
  <c r="AA498" i="1"/>
  <c r="AA648" i="1"/>
  <c r="AB648" i="1" s="1"/>
  <c r="AC648" i="1" s="1"/>
  <c r="AA663" i="1"/>
  <c r="AA671" i="1"/>
  <c r="AA679" i="1"/>
  <c r="AA687" i="1"/>
  <c r="Z400" i="1"/>
  <c r="AA400" i="1" s="1"/>
  <c r="AB400" i="1" s="1"/>
  <c r="AC400" i="1" s="1"/>
  <c r="Z411" i="1"/>
  <c r="AA411" i="1" s="1"/>
  <c r="AA409" i="1"/>
  <c r="AB409" i="1" s="1"/>
  <c r="AC409" i="1" s="1"/>
  <c r="AA413" i="1"/>
  <c r="AB413" i="1" s="1"/>
  <c r="AC413" i="1" s="1"/>
  <c r="AB383" i="1"/>
  <c r="AC383" i="1" s="1"/>
  <c r="AB385" i="1"/>
  <c r="AC385" i="1" s="1"/>
  <c r="AB391" i="1"/>
  <c r="AC391" i="1" s="1"/>
  <c r="Z388" i="1"/>
  <c r="AA388" i="1" s="1"/>
  <c r="AB388" i="1" s="1"/>
  <c r="AC388" i="1" s="1"/>
  <c r="Z396" i="1"/>
  <c r="AA396" i="1" s="1"/>
  <c r="Z394" i="1"/>
  <c r="AA394" i="1" s="1"/>
  <c r="AB394" i="1" s="1"/>
  <c r="AC394" i="1" s="1"/>
  <c r="Z372" i="1"/>
  <c r="AA372" i="1" s="1"/>
  <c r="AB372" i="1" s="1"/>
  <c r="AC372" i="1" s="1"/>
  <c r="AB359" i="1"/>
  <c r="AC359" i="1" s="1"/>
  <c r="Z353" i="1"/>
  <c r="AA353" i="1" s="1"/>
  <c r="Z345" i="1"/>
  <c r="AA345" i="1" s="1"/>
  <c r="AB345" i="1" s="1"/>
  <c r="AC345" i="1" s="1"/>
  <c r="Z341" i="1"/>
  <c r="AA341" i="1" s="1"/>
  <c r="AB341" i="1" s="1"/>
  <c r="AC341" i="1" s="1"/>
  <c r="Z332" i="1"/>
  <c r="AA332" i="1" s="1"/>
  <c r="AB332" i="1" s="1"/>
  <c r="AC332" i="1" s="1"/>
  <c r="AA323" i="1"/>
  <c r="AB323" i="1" s="1"/>
  <c r="AC323" i="1" s="1"/>
  <c r="AP131" i="1"/>
  <c r="AB932" i="1"/>
  <c r="AA650" i="1"/>
  <c r="AA672" i="1"/>
  <c r="AA712" i="1"/>
  <c r="AA746" i="1"/>
  <c r="AA758" i="1"/>
  <c r="AA762" i="1"/>
  <c r="AA790" i="1"/>
  <c r="AA794" i="1"/>
  <c r="AA818" i="1"/>
  <c r="AA900" i="1"/>
  <c r="AA932" i="1"/>
  <c r="AA936" i="1"/>
  <c r="AB736" i="1"/>
  <c r="AB752" i="1"/>
  <c r="AB784" i="1"/>
  <c r="AB800" i="1"/>
  <c r="AB832" i="1"/>
  <c r="AB848" i="1"/>
  <c r="AB880" i="1"/>
  <c r="AB912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 s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 s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4" i="1"/>
  <c r="AB84" i="1" s="1"/>
  <c r="AC84" i="1" s="1"/>
  <c r="AA74" i="1"/>
  <c r="AB74" i="1" s="1"/>
  <c r="AC74" i="1" s="1"/>
  <c r="Z65" i="1"/>
  <c r="AA65" i="1" s="1"/>
  <c r="AB65" i="1" s="1"/>
  <c r="AC65" i="1" s="1"/>
  <c r="AA54" i="1"/>
  <c r="AB54" i="1" s="1"/>
  <c r="AC54" i="1" s="1"/>
  <c r="AB43" i="1"/>
  <c r="AC43" i="1" s="1"/>
  <c r="AA40" i="1"/>
  <c r="AB40" i="1" s="1"/>
  <c r="AC40" i="1" s="1"/>
  <c r="AA27" i="1"/>
  <c r="AB27" i="1" s="1"/>
  <c r="AC27" i="1" s="1"/>
  <c r="Z29" i="1"/>
  <c r="AA16" i="1"/>
  <c r="AB16" i="1" s="1"/>
  <c r="AC16" i="1" s="1"/>
  <c r="AA22" i="1"/>
  <c r="AB22" i="1" s="1"/>
  <c r="AC22" i="1" s="1"/>
  <c r="Z11" i="1"/>
  <c r="AA11" i="1" s="1"/>
  <c r="AB11" i="1" s="1"/>
  <c r="AC11" i="1" s="1"/>
  <c r="Z25" i="1"/>
  <c r="AA25" i="1" s="1"/>
  <c r="Z4" i="1"/>
  <c r="AA29" i="1"/>
  <c r="AA665" i="1"/>
  <c r="AA669" i="1"/>
  <c r="AA673" i="1"/>
  <c r="AA677" i="1"/>
  <c r="AA681" i="1"/>
  <c r="AA685" i="1"/>
  <c r="AA689" i="1"/>
  <c r="AB29" i="1"/>
  <c r="AC29" i="1" s="1"/>
  <c r="AA637" i="1"/>
  <c r="AA645" i="1"/>
  <c r="AB645" i="1" s="1"/>
  <c r="AC645" i="1" s="1"/>
  <c r="AA661" i="1"/>
  <c r="AB661" i="1" s="1"/>
  <c r="AC661" i="1" s="1"/>
  <c r="AB663" i="1"/>
  <c r="AC663" i="1" s="1"/>
  <c r="AB665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396" i="1"/>
  <c r="AC396" i="1" s="1"/>
  <c r="AB398" i="1"/>
  <c r="AB422" i="1"/>
  <c r="AB492" i="1"/>
  <c r="AC492" i="1" s="1"/>
  <c r="AB498" i="1"/>
  <c r="AC498" i="1" s="1"/>
  <c r="Y522" i="1"/>
  <c r="Z522" i="1" s="1"/>
  <c r="AB632" i="1"/>
  <c r="AB650" i="1"/>
  <c r="AB656" i="1"/>
  <c r="AB670" i="1"/>
  <c r="AB672" i="1"/>
  <c r="AB680" i="1"/>
  <c r="AB682" i="1"/>
  <c r="AB686" i="1"/>
  <c r="AB694" i="1"/>
  <c r="AB704" i="1"/>
  <c r="AB712" i="1"/>
  <c r="AB714" i="1"/>
  <c r="AB718" i="1"/>
  <c r="Y720" i="1"/>
  <c r="AB722" i="1"/>
  <c r="AA728" i="1"/>
  <c r="AA736" i="1"/>
  <c r="AA744" i="1"/>
  <c r="AB746" i="1"/>
  <c r="AB750" i="1"/>
  <c r="Y752" i="1"/>
  <c r="AB754" i="1"/>
  <c r="AB758" i="1"/>
  <c r="Y760" i="1"/>
  <c r="AB762" i="1"/>
  <c r="AA768" i="1"/>
  <c r="AA776" i="1"/>
  <c r="AB782" i="1"/>
  <c r="Y784" i="1"/>
  <c r="AB786" i="1"/>
  <c r="AB790" i="1"/>
  <c r="Y792" i="1"/>
  <c r="AB794" i="1"/>
  <c r="AB798" i="1"/>
  <c r="Y800" i="1"/>
  <c r="AB802" i="1"/>
  <c r="AA808" i="1"/>
  <c r="AA816" i="1"/>
  <c r="AB818" i="1"/>
  <c r="AA824" i="1"/>
  <c r="AB826" i="1"/>
  <c r="AB830" i="1"/>
  <c r="AA832" i="1"/>
  <c r="AA840" i="1"/>
  <c r="AB842" i="1"/>
  <c r="AB846" i="1"/>
  <c r="AA848" i="1"/>
  <c r="AB852" i="1"/>
  <c r="AA856" i="1"/>
  <c r="AB858" i="1"/>
  <c r="AB862" i="1"/>
  <c r="Y864" i="1"/>
  <c r="AB866" i="1"/>
  <c r="Y868" i="1"/>
  <c r="AB870" i="1"/>
  <c r="AA872" i="1"/>
  <c r="AA880" i="1"/>
  <c r="AB884" i="1"/>
  <c r="AA888" i="1"/>
  <c r="AA896" i="1"/>
  <c r="AB900" i="1"/>
  <c r="AA904" i="1"/>
  <c r="AA912" i="1"/>
  <c r="AB916" i="1"/>
  <c r="AA920" i="1"/>
  <c r="AA928" i="1"/>
  <c r="Y932" i="1"/>
  <c r="AB934" i="1"/>
  <c r="Y936" i="1"/>
  <c r="Z630" i="1"/>
  <c r="AA630" i="1" s="1"/>
  <c r="AB630" i="1" s="1"/>
  <c r="AC630" i="1" s="1"/>
  <c r="Z629" i="1"/>
  <c r="AA629" i="1" s="1"/>
  <c r="Z626" i="1"/>
  <c r="AA626" i="1" s="1"/>
  <c r="AA627" i="1"/>
  <c r="AB627" i="1" s="1"/>
  <c r="AC627" i="1" s="1"/>
  <c r="Y624" i="1"/>
  <c r="Z622" i="1"/>
  <c r="AA622" i="1" s="1"/>
  <c r="Z621" i="1"/>
  <c r="AB621" i="1"/>
  <c r="AC621" i="1" s="1"/>
  <c r="AA621" i="1"/>
  <c r="AA619" i="1"/>
  <c r="AB619" i="1" s="1"/>
  <c r="AC619" i="1" s="1"/>
  <c r="AA617" i="1"/>
  <c r="AB617" i="1" s="1"/>
  <c r="AC617" i="1" s="1"/>
  <c r="Z616" i="1"/>
  <c r="AA616" i="1" s="1"/>
  <c r="AB616" i="1" s="1"/>
  <c r="AC616" i="1" s="1"/>
  <c r="Y613" i="1"/>
  <c r="Z613" i="1" s="1"/>
  <c r="AA613" i="1" s="1"/>
  <c r="AA611" i="1"/>
  <c r="AB611" i="1" s="1"/>
  <c r="AC611" i="1" s="1"/>
  <c r="AA609" i="1"/>
  <c r="AB609" i="1" s="1"/>
  <c r="AC609" i="1" s="1"/>
  <c r="AA610" i="1"/>
  <c r="AB610" i="1" s="1"/>
  <c r="AC610" i="1" s="1"/>
  <c r="Z606" i="1"/>
  <c r="AA606" i="1" s="1"/>
  <c r="AB605" i="1"/>
  <c r="AC605" i="1" s="1"/>
  <c r="AA597" i="1"/>
  <c r="AB597" i="1" s="1"/>
  <c r="AC597" i="1" s="1"/>
  <c r="Z601" i="1"/>
  <c r="Y599" i="1"/>
  <c r="Z599" i="1" s="1"/>
  <c r="AA599" i="1" s="1"/>
  <c r="AA600" i="1"/>
  <c r="AB600" i="1" s="1"/>
  <c r="AC600" i="1" s="1"/>
  <c r="Y602" i="1"/>
  <c r="Z602" i="1" s="1"/>
  <c r="AA602" i="1" s="1"/>
  <c r="AB603" i="1"/>
  <c r="AC603" i="1" s="1"/>
  <c r="AB596" i="1"/>
  <c r="AC596" i="1" s="1"/>
  <c r="AA594" i="1"/>
  <c r="AB594" i="1" s="1"/>
  <c r="AC594" i="1" s="1"/>
  <c r="AA593" i="1"/>
  <c r="AB593" i="1" s="1"/>
  <c r="AC593" i="1" s="1"/>
  <c r="Z590" i="1"/>
  <c r="AA590" i="1" s="1"/>
  <c r="AB590" i="1" s="1"/>
  <c r="AC590" i="1" s="1"/>
  <c r="AA591" i="1"/>
  <c r="AB591" i="1" s="1"/>
  <c r="AC591" i="1" s="1"/>
  <c r="AA587" i="1"/>
  <c r="AB587" i="1" s="1"/>
  <c r="AC587" i="1" s="1"/>
  <c r="AA584" i="1"/>
  <c r="AB584" i="1" s="1"/>
  <c r="AC584" i="1" s="1"/>
  <c r="AB585" i="1"/>
  <c r="AC585" i="1" s="1"/>
  <c r="AB588" i="1"/>
  <c r="AC588" i="1" s="1"/>
  <c r="AA586" i="1"/>
  <c r="AB586" i="1" s="1"/>
  <c r="AC586" i="1" s="1"/>
  <c r="Z563" i="1"/>
  <c r="AA563" i="1" s="1"/>
  <c r="AB563" i="1" s="1"/>
  <c r="AC563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9" i="1"/>
  <c r="AA59" i="1" s="1"/>
  <c r="AB59" i="1" s="1"/>
  <c r="AC59" i="1" s="1"/>
  <c r="Z128" i="1"/>
  <c r="AA128" i="1" s="1"/>
  <c r="AB128" i="1" s="1"/>
  <c r="AC128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79" i="1"/>
  <c r="AA581" i="1"/>
  <c r="AB581" i="1" s="1"/>
  <c r="AC581" i="1" s="1"/>
  <c r="AB580" i="1"/>
  <c r="AC580" i="1" s="1"/>
  <c r="AA578" i="1"/>
  <c r="AB578" i="1" s="1"/>
  <c r="AC578" i="1" s="1"/>
  <c r="Z260" i="1"/>
  <c r="AA260" i="1" s="1"/>
  <c r="AB260" i="1" s="1"/>
  <c r="AC260" i="1" s="1"/>
  <c r="Z360" i="1"/>
  <c r="AA360" i="1" s="1"/>
  <c r="AB360" i="1" s="1"/>
  <c r="AC360" i="1" s="1"/>
  <c r="Z521" i="1"/>
  <c r="AA521" i="1" s="1"/>
  <c r="AB521" i="1" s="1"/>
  <c r="AC521" i="1" s="1"/>
  <c r="Z553" i="1"/>
  <c r="AA553" i="1" s="1"/>
  <c r="AB553" i="1" s="1"/>
  <c r="AC553" i="1" s="1"/>
  <c r="Z50" i="1"/>
  <c r="AA50" i="1" s="1"/>
  <c r="AB50" i="1" s="1"/>
  <c r="AC50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AB288" i="1" s="1"/>
  <c r="AC288" i="1" s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Z566" i="1"/>
  <c r="AA566" i="1" s="1"/>
  <c r="AB566" i="1" s="1"/>
  <c r="AC566" i="1" s="1"/>
  <c r="Z574" i="1"/>
  <c r="AA574" i="1" s="1"/>
  <c r="AB574" i="1" s="1"/>
  <c r="AC574" i="1" s="1"/>
  <c r="Z582" i="1"/>
  <c r="AB579" i="1"/>
  <c r="AC579" i="1" s="1"/>
  <c r="AA583" i="1"/>
  <c r="AB583" i="1" s="1"/>
  <c r="AC583" i="1" s="1"/>
  <c r="AB572" i="1"/>
  <c r="AC572" i="1" s="1"/>
  <c r="AA567" i="1"/>
  <c r="AB567" i="1" s="1"/>
  <c r="AC567" i="1" s="1"/>
  <c r="AA575" i="1"/>
  <c r="AB568" i="1"/>
  <c r="AC568" i="1" s="1"/>
  <c r="AB576" i="1"/>
  <c r="AC576" i="1" s="1"/>
  <c r="AB575" i="1"/>
  <c r="AC575" i="1" s="1"/>
  <c r="AA569" i="1"/>
  <c r="AB569" i="1" s="1"/>
  <c r="AC569" i="1" s="1"/>
  <c r="AA571" i="1"/>
  <c r="AA573" i="1"/>
  <c r="AB573" i="1" s="1"/>
  <c r="AC573" i="1" s="1"/>
  <c r="AA570" i="1"/>
  <c r="AB570" i="1" s="1"/>
  <c r="AC570" i="1" s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1" i="1"/>
  <c r="AB471" i="1" s="1"/>
  <c r="AC471" i="1" s="1"/>
  <c r="AA504" i="1"/>
  <c r="AB504" i="1" s="1"/>
  <c r="AC504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B186" i="1" s="1"/>
  <c r="AC186" i="1" s="1"/>
  <c r="AA246" i="1"/>
  <c r="AB246" i="1" s="1"/>
  <c r="AC246" i="1" s="1"/>
  <c r="AA268" i="1"/>
  <c r="AB268" i="1" s="1"/>
  <c r="AC268" i="1" s="1"/>
  <c r="AA290" i="1"/>
  <c r="AB290" i="1" s="1"/>
  <c r="AC290" i="1" s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87" i="1"/>
  <c r="AB187" i="1" s="1"/>
  <c r="AC187" i="1" s="1"/>
  <c r="AA201" i="1"/>
  <c r="AB201" i="1" s="1"/>
  <c r="AC201" i="1" s="1"/>
  <c r="AA219" i="1"/>
  <c r="AB219" i="1" s="1"/>
  <c r="AC219" i="1" s="1"/>
  <c r="AA239" i="1"/>
  <c r="AB239" i="1" s="1"/>
  <c r="AC239" i="1" s="1"/>
  <c r="AA297" i="1"/>
  <c r="AB297" i="1" s="1"/>
  <c r="AC297" i="1" s="1"/>
  <c r="AA331" i="1"/>
  <c r="AB331" i="1" s="1"/>
  <c r="AC331" i="1" s="1"/>
  <c r="AA340" i="1"/>
  <c r="AB340" i="1" s="1"/>
  <c r="AC340" i="1" s="1"/>
  <c r="AA352" i="1"/>
  <c r="AB352" i="1" s="1"/>
  <c r="AC352" i="1" s="1"/>
  <c r="AA365" i="1"/>
  <c r="AB365" i="1" s="1"/>
  <c r="AC365" i="1" s="1"/>
  <c r="AA379" i="1"/>
  <c r="AB379" i="1" s="1"/>
  <c r="AC379" i="1" s="1"/>
  <c r="AA389" i="1"/>
  <c r="AB389" i="1" s="1"/>
  <c r="AC389" i="1" s="1"/>
  <c r="AA401" i="1"/>
  <c r="AA427" i="1"/>
  <c r="AB427" i="1" s="1"/>
  <c r="AC427" i="1" s="1"/>
  <c r="AA416" i="1"/>
  <c r="AA168" i="1"/>
  <c r="AB168" i="1" s="1"/>
  <c r="AC168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B243" i="1" s="1"/>
  <c r="AC243" i="1" s="1"/>
  <c r="AA249" i="1"/>
  <c r="AB249" i="1" s="1"/>
  <c r="AC249" i="1" s="1"/>
  <c r="AA327" i="1"/>
  <c r="AA335" i="1"/>
  <c r="AA356" i="1"/>
  <c r="AB356" i="1" s="1"/>
  <c r="AC356" i="1" s="1"/>
  <c r="AA361" i="1"/>
  <c r="AB361" i="1" s="1"/>
  <c r="AC361" i="1" s="1"/>
  <c r="AA369" i="1"/>
  <c r="AB369" i="1" s="1"/>
  <c r="AC369" i="1" s="1"/>
  <c r="AA375" i="1"/>
  <c r="AB375" i="1" s="1"/>
  <c r="AC375" i="1" s="1"/>
  <c r="AB401" i="1"/>
  <c r="AC401" i="1" s="1"/>
  <c r="AA405" i="1"/>
  <c r="AB405" i="1" s="1"/>
  <c r="AC405" i="1" s="1"/>
  <c r="AA421" i="1"/>
  <c r="AB421" i="1" s="1"/>
  <c r="AC421" i="1" s="1"/>
  <c r="AA423" i="1"/>
  <c r="AB423" i="1" s="1"/>
  <c r="AC423" i="1" s="1"/>
  <c r="AA431" i="1"/>
  <c r="AA425" i="1"/>
  <c r="AA429" i="1"/>
  <c r="AA424" i="1"/>
  <c r="AB424" i="1" s="1"/>
  <c r="AC424" i="1" s="1"/>
  <c r="AA420" i="1"/>
  <c r="AB420" i="1" s="1"/>
  <c r="AC420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A374" i="1"/>
  <c r="AA382" i="1"/>
  <c r="AB382" i="1" s="1"/>
  <c r="AC382" i="1" s="1"/>
  <c r="AA380" i="1"/>
  <c r="AB380" i="1" s="1"/>
  <c r="AC380" i="1" s="1"/>
  <c r="AA378" i="1"/>
  <c r="AA377" i="1"/>
  <c r="AA364" i="1"/>
  <c r="AB364" i="1" s="1"/>
  <c r="AC364" i="1" s="1"/>
  <c r="AA363" i="1"/>
  <c r="AA371" i="1"/>
  <c r="AA362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A196" i="1"/>
  <c r="AB196" i="1" s="1"/>
  <c r="AC196" i="1" s="1"/>
  <c r="AA195" i="1"/>
  <c r="AA193" i="1"/>
  <c r="AB193" i="1" s="1"/>
  <c r="AC193" i="1" s="1"/>
  <c r="AA190" i="1"/>
  <c r="AA178" i="1"/>
  <c r="AB178" i="1" s="1"/>
  <c r="AC178" i="1" s="1"/>
  <c r="AA166" i="1"/>
  <c r="AA170" i="1"/>
  <c r="AB170" i="1" s="1"/>
  <c r="AC170" i="1" s="1"/>
  <c r="AA167" i="1"/>
  <c r="AA171" i="1"/>
  <c r="AA169" i="1"/>
  <c r="AB169" i="1" s="1"/>
  <c r="AC169" i="1" s="1"/>
  <c r="AA172" i="1"/>
  <c r="AB172" i="1" s="1"/>
  <c r="AC172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7" i="1"/>
  <c r="AB87" i="1" s="1"/>
  <c r="AC87" i="1" s="1"/>
  <c r="AA91" i="1"/>
  <c r="AB91" i="1" s="1"/>
  <c r="AC91" i="1" s="1"/>
  <c r="AA89" i="1"/>
  <c r="AB89" i="1" s="1"/>
  <c r="AC89" i="1" s="1"/>
  <c r="AA86" i="1"/>
  <c r="AA90" i="1"/>
  <c r="AA92" i="1"/>
  <c r="AA94" i="1"/>
  <c r="AA93" i="1"/>
  <c r="AA77" i="1"/>
  <c r="AB77" i="1" s="1"/>
  <c r="AC77" i="1" s="1"/>
  <c r="AA78" i="1"/>
  <c r="AB78" i="1" s="1"/>
  <c r="AC78" i="1" s="1"/>
  <c r="AA80" i="1"/>
  <c r="AA82" i="1"/>
  <c r="AB82" i="1" s="1"/>
  <c r="AC82" i="1" s="1"/>
  <c r="AA81" i="1"/>
  <c r="AA79" i="1"/>
  <c r="AB79" i="1" s="1"/>
  <c r="AC79" i="1" s="1"/>
  <c r="AA83" i="1"/>
  <c r="AB83" i="1" s="1"/>
  <c r="AC83" i="1" s="1"/>
  <c r="AA76" i="1"/>
  <c r="AB76" i="1" s="1"/>
  <c r="AC76" i="1" s="1"/>
  <c r="AA75" i="1"/>
  <c r="AA72" i="1"/>
  <c r="AB72" i="1" s="1"/>
  <c r="AC72" i="1" s="1"/>
  <c r="AA70" i="1"/>
  <c r="AA69" i="1"/>
  <c r="AB69" i="1" s="1"/>
  <c r="AC69" i="1" s="1"/>
  <c r="AA68" i="1"/>
  <c r="AB68" i="1" s="1"/>
  <c r="AC68" i="1" s="1"/>
  <c r="AA7" i="1"/>
  <c r="AB7" i="1" s="1"/>
  <c r="AC7" i="1" s="1"/>
  <c r="AA23" i="1"/>
  <c r="AB23" i="1" s="1"/>
  <c r="AC23" i="1" s="1"/>
  <c r="AA9" i="1"/>
  <c r="AB9" i="1" s="1"/>
  <c r="AC9" i="1" s="1"/>
  <c r="AA13" i="1"/>
  <c r="AB13" i="1" s="1"/>
  <c r="AC13" i="1" s="1"/>
  <c r="AA24" i="1"/>
  <c r="AB24" i="1" s="1"/>
  <c r="AC24" i="1" s="1"/>
  <c r="AA12" i="1"/>
  <c r="AB12" i="1" s="1"/>
  <c r="AC12" i="1" s="1"/>
  <c r="AA21" i="1"/>
  <c r="AB21" i="1" s="1"/>
  <c r="AC21" i="1" s="1"/>
  <c r="AA15" i="1"/>
  <c r="AB15" i="1" s="1"/>
  <c r="AC15" i="1" s="1"/>
  <c r="AA5" i="1"/>
  <c r="AB5" i="1" s="1"/>
  <c r="AC5" i="1" s="1"/>
  <c r="AA18" i="1"/>
  <c r="AB18" i="1" s="1"/>
  <c r="AC18" i="1" s="1"/>
  <c r="AA3" i="1"/>
  <c r="AB3" i="1" s="1"/>
  <c r="AC3" i="1" s="1"/>
  <c r="AA19" i="1"/>
  <c r="AB19" i="1" s="1"/>
  <c r="AC19" i="1" s="1"/>
  <c r="AA8" i="1"/>
  <c r="AB8" i="1" s="1"/>
  <c r="AC8" i="1" s="1"/>
  <c r="AA64" i="1"/>
  <c r="AB64" i="1" s="1"/>
  <c r="AC64" i="1" s="1"/>
  <c r="AA62" i="1"/>
  <c r="AB62" i="1" s="1"/>
  <c r="AC62" i="1" s="1"/>
  <c r="AA61" i="1"/>
  <c r="AB61" i="1" s="1"/>
  <c r="AC61" i="1" s="1"/>
  <c r="AA55" i="1"/>
  <c r="AB55" i="1" s="1"/>
  <c r="AC55" i="1" s="1"/>
  <c r="AA52" i="1"/>
  <c r="AB52" i="1" s="1"/>
  <c r="AC52" i="1" s="1"/>
  <c r="AA49" i="1"/>
  <c r="AB49" i="1" s="1"/>
  <c r="AC49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1" i="1"/>
  <c r="AB41" i="1" s="1"/>
  <c r="AC41" i="1" s="1"/>
  <c r="AA39" i="1"/>
  <c r="AA38" i="1"/>
  <c r="AB38" i="1" s="1"/>
  <c r="AC38" i="1" s="1"/>
  <c r="AA36" i="1"/>
  <c r="AB36" i="1" s="1"/>
  <c r="AC36" i="1" s="1"/>
  <c r="AA35" i="1"/>
  <c r="AA32" i="1"/>
  <c r="AB32" i="1" s="1"/>
  <c r="AC32" i="1" s="1"/>
  <c r="AA31" i="1"/>
  <c r="AB31" i="1" s="1"/>
  <c r="AC31" i="1" s="1"/>
  <c r="AA30" i="1"/>
  <c r="AB30" i="1" s="1"/>
  <c r="AC30" i="1" s="1"/>
  <c r="AA28" i="1"/>
  <c r="AB28" i="1" s="1"/>
  <c r="AC28" i="1" s="1"/>
  <c r="AO26" i="1"/>
  <c r="A3" i="1"/>
  <c r="AA667" i="1" l="1"/>
  <c r="AB667" i="1" s="1"/>
  <c r="AC667" i="1" s="1"/>
  <c r="AB653" i="1"/>
  <c r="AC653" i="1" s="1"/>
  <c r="AA638" i="1"/>
  <c r="AB638" i="1"/>
  <c r="AC638" i="1" s="1"/>
  <c r="AA642" i="1"/>
  <c r="AB642" i="1"/>
  <c r="AC642" i="1" s="1"/>
  <c r="AB640" i="1"/>
  <c r="AC640" i="1" s="1"/>
  <c r="AB634" i="1"/>
  <c r="AC634" i="1" s="1"/>
  <c r="AA623" i="1"/>
  <c r="AB623" i="1" s="1"/>
  <c r="AC623" i="1" s="1"/>
  <c r="AA582" i="1"/>
  <c r="AB582" i="1" s="1"/>
  <c r="AC582" i="1" s="1"/>
  <c r="AA542" i="1"/>
  <c r="AB542" i="1" s="1"/>
  <c r="AC542" i="1" s="1"/>
  <c r="AB546" i="1"/>
  <c r="AC546" i="1" s="1"/>
  <c r="AB539" i="1"/>
  <c r="AC539" i="1" s="1"/>
  <c r="AB531" i="1"/>
  <c r="AC531" i="1" s="1"/>
  <c r="AA522" i="1"/>
  <c r="AB522" i="1"/>
  <c r="AC522" i="1" s="1"/>
  <c r="AA500" i="1"/>
  <c r="AB500" i="1" s="1"/>
  <c r="AC500" i="1" s="1"/>
  <c r="AA477" i="1"/>
  <c r="AB477" i="1" s="1"/>
  <c r="AC477" i="1" s="1"/>
  <c r="AB353" i="1"/>
  <c r="AC353" i="1" s="1"/>
  <c r="AB244" i="1"/>
  <c r="AC244" i="1" s="1"/>
  <c r="AB411" i="1"/>
  <c r="AC411" i="1" s="1"/>
  <c r="AB298" i="1"/>
  <c r="AC298" i="1" s="1"/>
  <c r="AA232" i="1"/>
  <c r="AB232" i="1" s="1"/>
  <c r="AC232" i="1" s="1"/>
  <c r="AB207" i="1"/>
  <c r="AC207" i="1" s="1"/>
  <c r="AB139" i="1"/>
  <c r="AC139" i="1" s="1"/>
  <c r="AB106" i="1"/>
  <c r="AC106" i="1" s="1"/>
  <c r="AA4" i="1"/>
  <c r="AB4" i="1" s="1"/>
  <c r="AC4" i="1" s="1"/>
  <c r="AB25" i="1"/>
  <c r="AC25" i="1" s="1"/>
  <c r="AB629" i="1"/>
  <c r="AC629" i="1" s="1"/>
  <c r="AB626" i="1"/>
  <c r="AC626" i="1" s="1"/>
  <c r="Z624" i="1"/>
  <c r="AA624" i="1" s="1"/>
  <c r="AB622" i="1"/>
  <c r="AC622" i="1" s="1"/>
  <c r="AB613" i="1"/>
  <c r="AC613" i="1" s="1"/>
  <c r="AB606" i="1"/>
  <c r="AC606" i="1" s="1"/>
  <c r="AB602" i="1"/>
  <c r="AC602" i="1" s="1"/>
  <c r="AB599" i="1"/>
  <c r="AC599" i="1" s="1"/>
  <c r="AA601" i="1"/>
  <c r="AB601" i="1" s="1"/>
  <c r="AC601" i="1" s="1"/>
  <c r="AB571" i="1"/>
  <c r="AC571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3" i="1"/>
  <c r="AB443" i="1" s="1"/>
  <c r="AC443" i="1" s="1"/>
  <c r="AA476" i="1"/>
  <c r="AB476" i="1" s="1"/>
  <c r="AC476" i="1" s="1"/>
  <c r="AB509" i="1"/>
  <c r="AC509" i="1" s="1"/>
  <c r="AB466" i="1"/>
  <c r="AC466" i="1" s="1"/>
  <c r="AA446" i="1"/>
  <c r="AB446" i="1" s="1"/>
  <c r="AC446" i="1" s="1"/>
  <c r="AB129" i="1"/>
  <c r="AC129" i="1" s="1"/>
  <c r="AB294" i="1"/>
  <c r="AC294" i="1" s="1"/>
  <c r="AA469" i="1"/>
  <c r="AB469" i="1" s="1"/>
  <c r="AC469" i="1" s="1"/>
  <c r="AB475" i="1"/>
  <c r="AC475" i="1" s="1"/>
  <c r="AB480" i="1"/>
  <c r="AC480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60" i="1"/>
  <c r="AB160" i="1" s="1"/>
  <c r="AC160" i="1" s="1"/>
  <c r="AB171" i="1"/>
  <c r="AC171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6" i="1"/>
  <c r="AB366" i="1" s="1"/>
  <c r="AC366" i="1" s="1"/>
  <c r="AB378" i="1"/>
  <c r="AC378" i="1" s="1"/>
  <c r="AA155" i="1"/>
  <c r="AB155" i="1" s="1"/>
  <c r="AC155" i="1" s="1"/>
  <c r="AB167" i="1"/>
  <c r="AC167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90" i="1"/>
  <c r="AC90" i="1" s="1"/>
  <c r="AB86" i="1"/>
  <c r="AC86" i="1" s="1"/>
  <c r="AA88" i="1"/>
  <c r="AB88" i="1" s="1"/>
  <c r="AC88" i="1" s="1"/>
  <c r="AB92" i="1"/>
  <c r="AC92" i="1" s="1"/>
  <c r="AA85" i="1"/>
  <c r="AB85" i="1" s="1"/>
  <c r="AC85" i="1" s="1"/>
  <c r="AB81" i="1"/>
  <c r="AC81" i="1" s="1"/>
  <c r="AB80" i="1"/>
  <c r="AC80" i="1" s="1"/>
  <c r="AB75" i="1"/>
  <c r="AC75" i="1" s="1"/>
  <c r="AA73" i="1"/>
  <c r="AB73" i="1" s="1"/>
  <c r="AC73" i="1" s="1"/>
  <c r="AA71" i="1"/>
  <c r="AB71" i="1" s="1"/>
  <c r="AC71" i="1" s="1"/>
  <c r="AB70" i="1"/>
  <c r="AC70" i="1" s="1"/>
  <c r="AA67" i="1"/>
  <c r="AB67" i="1" s="1"/>
  <c r="AC67" i="1" s="1"/>
  <c r="AA66" i="1"/>
  <c r="AB66" i="1" s="1"/>
  <c r="AC66" i="1" s="1"/>
  <c r="AA20" i="1"/>
  <c r="AB20" i="1" s="1"/>
  <c r="AC20" i="1" s="1"/>
  <c r="AA10" i="1"/>
  <c r="AB10" i="1" s="1"/>
  <c r="AC10" i="1" s="1"/>
  <c r="AA14" i="1"/>
  <c r="AB14" i="1" s="1"/>
  <c r="AC14" i="1" s="1"/>
  <c r="AA6" i="1"/>
  <c r="AB6" i="1" s="1"/>
  <c r="AC6" i="1" s="1"/>
  <c r="AA17" i="1"/>
  <c r="AB17" i="1" s="1"/>
  <c r="AC17" i="1" s="1"/>
  <c r="AA63" i="1"/>
  <c r="AB63" i="1" s="1"/>
  <c r="AC63" i="1" s="1"/>
  <c r="AA58" i="1"/>
  <c r="AB58" i="1" s="1"/>
  <c r="AC58" i="1" s="1"/>
  <c r="AA53" i="1"/>
  <c r="AB53" i="1" s="1"/>
  <c r="AC53" i="1" s="1"/>
  <c r="AA51" i="1"/>
  <c r="AB51" i="1" s="1"/>
  <c r="AC51" i="1" s="1"/>
  <c r="AA48" i="1"/>
  <c r="AB48" i="1" s="1"/>
  <c r="AC48" i="1" s="1"/>
  <c r="AA42" i="1"/>
  <c r="AB42" i="1" s="1"/>
  <c r="AC42" i="1" s="1"/>
  <c r="AB39" i="1"/>
  <c r="AC39" i="1" s="1"/>
  <c r="AB35" i="1"/>
  <c r="AC35" i="1" s="1"/>
  <c r="AA33" i="1"/>
  <c r="AB33" i="1" s="1"/>
  <c r="AC33" i="1" s="1"/>
  <c r="AA26" i="1"/>
  <c r="AB26" i="1" s="1"/>
  <c r="AC26" i="1" s="1"/>
  <c r="A4" i="1"/>
  <c r="AB624" i="1" l="1"/>
  <c r="AC624" i="1" s="1"/>
  <c r="B22" i="1"/>
  <c r="C22" i="1" s="1"/>
  <c r="B21" i="1"/>
  <c r="AJ4" i="1"/>
  <c r="A5" i="1"/>
  <c r="D4" i="1"/>
  <c r="B108" i="1" l="1"/>
  <c r="C108" i="1" s="1"/>
  <c r="B111" i="1"/>
  <c r="C111" i="1" s="1"/>
  <c r="A6" i="1"/>
  <c r="A7" i="1"/>
  <c r="B113" i="1" l="1"/>
  <c r="C113" i="1" s="1"/>
  <c r="A8" i="1"/>
  <c r="A9" i="1"/>
  <c r="A10" i="1"/>
  <c r="A11" i="1"/>
  <c r="AJ11" i="1"/>
  <c r="D11" i="1"/>
  <c r="A12" i="1"/>
  <c r="B116" i="1" l="1"/>
  <c r="C116" i="1" s="1"/>
  <c r="A13" i="1"/>
  <c r="B118" i="1" l="1"/>
  <c r="C118" i="1" s="1"/>
  <c r="A14" i="1"/>
  <c r="B119" i="1" l="1"/>
  <c r="C119" i="1" s="1"/>
  <c r="A15" i="1"/>
  <c r="B120" i="1" l="1"/>
  <c r="C120" i="1" s="1"/>
  <c r="A16" i="1"/>
  <c r="B122" i="1" l="1"/>
  <c r="C122" i="1" s="1"/>
  <c r="AJ16" i="1"/>
  <c r="A17" i="1"/>
  <c r="D16" i="1"/>
  <c r="AJ26" i="1" l="1"/>
  <c r="D26" i="1"/>
  <c r="AU26" i="1" s="1"/>
  <c r="A18" i="1"/>
  <c r="A19" i="1"/>
  <c r="A20" i="1"/>
  <c r="A21" i="1"/>
  <c r="A22" i="1"/>
  <c r="D22" i="1"/>
  <c r="AJ22" i="1"/>
  <c r="A23" i="1"/>
  <c r="B16" i="1" l="1"/>
  <c r="C16" i="1" s="1"/>
  <c r="B11" i="1"/>
  <c r="C11" i="1" s="1"/>
  <c r="B4" i="1"/>
  <c r="C4" i="1" s="1"/>
  <c r="D30" i="1"/>
  <c r="AU30" i="1" s="1"/>
  <c r="AJ30" i="1"/>
  <c r="A24" i="1"/>
  <c r="AI22" i="1"/>
  <c r="A25" i="1"/>
  <c r="A26" i="1" s="1"/>
  <c r="D25" i="1"/>
  <c r="B515" i="1" l="1"/>
  <c r="B516" i="1"/>
  <c r="C516" i="1" s="1"/>
  <c r="B518" i="1"/>
  <c r="B520" i="1"/>
  <c r="B521" i="1"/>
  <c r="C521" i="1" s="1"/>
  <c r="B525" i="1"/>
  <c r="C525" i="1" s="1"/>
  <c r="B527" i="1"/>
  <c r="C527" i="1" s="1"/>
  <c r="B528" i="1"/>
  <c r="B530" i="1"/>
  <c r="C530" i="1" s="1"/>
  <c r="B531" i="1"/>
  <c r="C531" i="1" s="1"/>
  <c r="B533" i="1"/>
  <c r="C533" i="1" s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2" i="1"/>
  <c r="B563" i="1"/>
  <c r="C563" i="1" s="1"/>
  <c r="B564" i="1"/>
  <c r="C564" i="1" s="1"/>
  <c r="B567" i="1"/>
  <c r="B571" i="1"/>
  <c r="C571" i="1" s="1"/>
  <c r="B572" i="1"/>
  <c r="B573" i="1"/>
  <c r="C573" i="1" s="1"/>
  <c r="B575" i="1"/>
  <c r="B577" i="1"/>
  <c r="C577" i="1" s="1"/>
  <c r="B579" i="1"/>
  <c r="C579" i="1" s="1"/>
  <c r="B582" i="1"/>
  <c r="C582" i="1" s="1"/>
  <c r="B583" i="1"/>
  <c r="B584" i="1"/>
  <c r="C584" i="1" s="1"/>
  <c r="B586" i="1"/>
  <c r="B588" i="1"/>
  <c r="C588" i="1" s="1"/>
  <c r="B595" i="1"/>
  <c r="C595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B604" i="1"/>
  <c r="C604" i="1" s="1"/>
  <c r="B607" i="1"/>
  <c r="C607" i="1" s="1"/>
  <c r="B609" i="1"/>
  <c r="C609" i="1" s="1"/>
  <c r="B610" i="1"/>
  <c r="C610" i="1" s="1"/>
  <c r="B612" i="1"/>
  <c r="C612" i="1" s="1"/>
  <c r="B615" i="1"/>
  <c r="C615" i="1" s="1"/>
  <c r="B617" i="1"/>
  <c r="C617" i="1" s="1"/>
  <c r="B620" i="1"/>
  <c r="C620" i="1" s="1"/>
  <c r="B622" i="1"/>
  <c r="B625" i="1"/>
  <c r="C625" i="1" s="1"/>
  <c r="B627" i="1"/>
  <c r="C627" i="1" s="1"/>
  <c r="B630" i="1"/>
  <c r="C630" i="1" s="1"/>
  <c r="B632" i="1"/>
  <c r="C632" i="1" s="1"/>
  <c r="B634" i="1"/>
  <c r="C634" i="1" s="1"/>
  <c r="B635" i="1"/>
  <c r="C635" i="1" s="1"/>
  <c r="B636" i="1"/>
  <c r="C636" i="1" s="1"/>
  <c r="B637" i="1"/>
  <c r="C637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2" i="1"/>
  <c r="C652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4" i="1"/>
  <c r="C744" i="1" s="1"/>
  <c r="B745" i="1"/>
  <c r="B746" i="1"/>
  <c r="C746" i="1" s="1"/>
  <c r="B747" i="1"/>
  <c r="C747" i="1" s="1"/>
  <c r="B748" i="1"/>
  <c r="C748" i="1" s="1"/>
  <c r="B749" i="1"/>
  <c r="B750" i="1"/>
  <c r="C750" i="1" s="1"/>
  <c r="B751" i="1"/>
  <c r="C751" i="1" s="1"/>
  <c r="B752" i="1"/>
  <c r="C752" i="1" s="1"/>
  <c r="B753" i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B770" i="1"/>
  <c r="C770" i="1" s="1"/>
  <c r="B771" i="1"/>
  <c r="C771" i="1" s="1"/>
  <c r="B772" i="1"/>
  <c r="C772" i="1" s="1"/>
  <c r="B773" i="1"/>
  <c r="B774" i="1"/>
  <c r="C774" i="1" s="1"/>
  <c r="B775" i="1"/>
  <c r="C775" i="1" s="1"/>
  <c r="B776" i="1"/>
  <c r="C776" i="1" s="1"/>
  <c r="B777" i="1"/>
  <c r="B778" i="1"/>
  <c r="C778" i="1" s="1"/>
  <c r="B779" i="1"/>
  <c r="C779" i="1" s="1"/>
  <c r="B780" i="1"/>
  <c r="C780" i="1" s="1"/>
  <c r="B781" i="1"/>
  <c r="B782" i="1"/>
  <c r="C782" i="1" s="1"/>
  <c r="B783" i="1"/>
  <c r="C783" i="1" s="1"/>
  <c r="B784" i="1"/>
  <c r="C784" i="1" s="1"/>
  <c r="B785" i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B794" i="1"/>
  <c r="C794" i="1" s="1"/>
  <c r="B795" i="1"/>
  <c r="C795" i="1" s="1"/>
  <c r="B796" i="1"/>
  <c r="C796" i="1" s="1"/>
  <c r="B797" i="1"/>
  <c r="B798" i="1"/>
  <c r="C798" i="1" s="1"/>
  <c r="B799" i="1"/>
  <c r="C799" i="1" s="1"/>
  <c r="B800" i="1"/>
  <c r="C800" i="1" s="1"/>
  <c r="B801" i="1"/>
  <c r="B802" i="1"/>
  <c r="C802" i="1" s="1"/>
  <c r="B803" i="1"/>
  <c r="C803" i="1" s="1"/>
  <c r="B804" i="1"/>
  <c r="C804" i="1" s="1"/>
  <c r="B805" i="1"/>
  <c r="B806" i="1"/>
  <c r="C806" i="1" s="1"/>
  <c r="B807" i="1"/>
  <c r="C807" i="1" s="1"/>
  <c r="B808" i="1"/>
  <c r="C808" i="1" s="1"/>
  <c r="B809" i="1"/>
  <c r="B810" i="1"/>
  <c r="C810" i="1" s="1"/>
  <c r="B811" i="1"/>
  <c r="C811" i="1" s="1"/>
  <c r="B812" i="1"/>
  <c r="C812" i="1" s="1"/>
  <c r="B813" i="1"/>
  <c r="B814" i="1"/>
  <c r="C814" i="1" s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B822" i="1"/>
  <c r="C822" i="1" s="1"/>
  <c r="B823" i="1"/>
  <c r="C823" i="1" s="1"/>
  <c r="B824" i="1"/>
  <c r="C824" i="1" s="1"/>
  <c r="B825" i="1"/>
  <c r="B826" i="1"/>
  <c r="C826" i="1" s="1"/>
  <c r="B827" i="1"/>
  <c r="C827" i="1" s="1"/>
  <c r="B828" i="1"/>
  <c r="C828" i="1" s="1"/>
  <c r="B829" i="1"/>
  <c r="B830" i="1"/>
  <c r="C830" i="1" s="1"/>
  <c r="B831" i="1"/>
  <c r="C831" i="1" s="1"/>
  <c r="B832" i="1"/>
  <c r="C832" i="1" s="1"/>
  <c r="B833" i="1"/>
  <c r="B834" i="1"/>
  <c r="C834" i="1" s="1"/>
  <c r="B835" i="1"/>
  <c r="C835" i="1" s="1"/>
  <c r="B836" i="1"/>
  <c r="C836" i="1" s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B854" i="1"/>
  <c r="C854" i="1" s="1"/>
  <c r="B855" i="1"/>
  <c r="C855" i="1" s="1"/>
  <c r="B856" i="1"/>
  <c r="C856" i="1" s="1"/>
  <c r="B857" i="1"/>
  <c r="B858" i="1"/>
  <c r="C858" i="1" s="1"/>
  <c r="B859" i="1"/>
  <c r="C859" i="1" s="1"/>
  <c r="B860" i="1"/>
  <c r="C860" i="1" s="1"/>
  <c r="B861" i="1"/>
  <c r="B862" i="1"/>
  <c r="C862" i="1" s="1"/>
  <c r="B863" i="1"/>
  <c r="C863" i="1" s="1"/>
  <c r="B864" i="1"/>
  <c r="C864" i="1" s="1"/>
  <c r="B865" i="1"/>
  <c r="B866" i="1"/>
  <c r="C866" i="1" s="1"/>
  <c r="B867" i="1"/>
  <c r="C867" i="1" s="1"/>
  <c r="B868" i="1"/>
  <c r="C868" i="1" s="1"/>
  <c r="B869" i="1"/>
  <c r="B870" i="1"/>
  <c r="C870" i="1" s="1"/>
  <c r="B871" i="1"/>
  <c r="C871" i="1" s="1"/>
  <c r="B872" i="1"/>
  <c r="C872" i="1" s="1"/>
  <c r="B873" i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B882" i="1"/>
  <c r="C882" i="1" s="1"/>
  <c r="B883" i="1"/>
  <c r="C883" i="1" s="1"/>
  <c r="B884" i="1"/>
  <c r="C884" i="1" s="1"/>
  <c r="B885" i="1"/>
  <c r="B886" i="1"/>
  <c r="C886" i="1" s="1"/>
  <c r="B887" i="1"/>
  <c r="C887" i="1" s="1"/>
  <c r="B888" i="1"/>
  <c r="C888" i="1" s="1"/>
  <c r="B889" i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B898" i="1"/>
  <c r="C898" i="1" s="1"/>
  <c r="B899" i="1"/>
  <c r="C899" i="1" s="1"/>
  <c r="B900" i="1"/>
  <c r="C900" i="1" s="1"/>
  <c r="B901" i="1"/>
  <c r="B902" i="1"/>
  <c r="C902" i="1" s="1"/>
  <c r="B903" i="1"/>
  <c r="C903" i="1" s="1"/>
  <c r="B904" i="1"/>
  <c r="C904" i="1" s="1"/>
  <c r="B905" i="1"/>
  <c r="B906" i="1"/>
  <c r="C906" i="1" s="1"/>
  <c r="B907" i="1"/>
  <c r="C907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B922" i="1"/>
  <c r="C922" i="1" s="1"/>
  <c r="B923" i="1"/>
  <c r="C923" i="1" s="1"/>
  <c r="B924" i="1"/>
  <c r="C924" i="1" s="1"/>
  <c r="B925" i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B934" i="1"/>
  <c r="C934" i="1" s="1"/>
  <c r="B935" i="1"/>
  <c r="C935" i="1" s="1"/>
  <c r="B936" i="1"/>
  <c r="C936" i="1" s="1"/>
  <c r="B937" i="1"/>
  <c r="B938" i="1"/>
  <c r="C938" i="1" s="1"/>
  <c r="B939" i="1"/>
  <c r="C939" i="1" s="1"/>
  <c r="B940" i="1"/>
  <c r="C940" i="1" s="1"/>
  <c r="B941" i="1"/>
  <c r="B942" i="1"/>
  <c r="C942" i="1" s="1"/>
  <c r="C515" i="1"/>
  <c r="C518" i="1"/>
  <c r="C520" i="1"/>
  <c r="C528" i="1"/>
  <c r="C539" i="1"/>
  <c r="C553" i="1"/>
  <c r="C555" i="1"/>
  <c r="C559" i="1"/>
  <c r="C562" i="1"/>
  <c r="C567" i="1"/>
  <c r="C572" i="1"/>
  <c r="C575" i="1"/>
  <c r="C583" i="1"/>
  <c r="C586" i="1"/>
  <c r="C603" i="1"/>
  <c r="C622" i="1"/>
  <c r="C688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AK632" i="1"/>
  <c r="AV632" i="1" s="1"/>
  <c r="AX632" i="1" s="1"/>
  <c r="AK672" i="1"/>
  <c r="AV672" i="1" s="1"/>
  <c r="AX672" i="1" s="1"/>
  <c r="AK678" i="1"/>
  <c r="AV678" i="1" s="1"/>
  <c r="AX678" i="1" s="1"/>
  <c r="AK680" i="1"/>
  <c r="AV680" i="1" s="1"/>
  <c r="AX680" i="1" s="1"/>
  <c r="AK683" i="1"/>
  <c r="AV683" i="1" s="1"/>
  <c r="AX683" i="1" s="1"/>
  <c r="AK687" i="1"/>
  <c r="AV687" i="1" s="1"/>
  <c r="AX687" i="1" s="1"/>
  <c r="AK688" i="1"/>
  <c r="AV688" i="1" s="1"/>
  <c r="AX688" i="1" s="1"/>
  <c r="AK691" i="1"/>
  <c r="AV691" i="1" s="1"/>
  <c r="AX691" i="1" s="1"/>
  <c r="AK694" i="1"/>
  <c r="AV694" i="1" s="1"/>
  <c r="AX694" i="1" s="1"/>
  <c r="AK695" i="1"/>
  <c r="AV695" i="1" s="1"/>
  <c r="AX695" i="1" s="1"/>
  <c r="AK696" i="1"/>
  <c r="AV696" i="1" s="1"/>
  <c r="AX696" i="1" s="1"/>
  <c r="AK699" i="1"/>
  <c r="AV699" i="1" s="1"/>
  <c r="AX699" i="1" s="1"/>
  <c r="AK702" i="1"/>
  <c r="AV702" i="1" s="1"/>
  <c r="AX702" i="1" s="1"/>
  <c r="AK703" i="1"/>
  <c r="AV703" i="1" s="1"/>
  <c r="AX703" i="1" s="1"/>
  <c r="AK704" i="1"/>
  <c r="AV704" i="1" s="1"/>
  <c r="AX704" i="1" s="1"/>
  <c r="AK706" i="1"/>
  <c r="AV706" i="1" s="1"/>
  <c r="AX706" i="1" s="1"/>
  <c r="AK707" i="1"/>
  <c r="AV707" i="1" s="1"/>
  <c r="AX707" i="1" s="1"/>
  <c r="AK710" i="1"/>
  <c r="AV710" i="1" s="1"/>
  <c r="AX710" i="1" s="1"/>
  <c r="AK711" i="1"/>
  <c r="AV711" i="1" s="1"/>
  <c r="AX711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7" i="1"/>
  <c r="AV727" i="1" s="1"/>
  <c r="AX727" i="1" s="1"/>
  <c r="AK728" i="1"/>
  <c r="AV728" i="1" s="1"/>
  <c r="AX728" i="1" s="1"/>
  <c r="AK730" i="1"/>
  <c r="AV730" i="1" s="1"/>
  <c r="AX730" i="1" s="1"/>
  <c r="AK731" i="1"/>
  <c r="AV731" i="1" s="1"/>
  <c r="AX731" i="1" s="1"/>
  <c r="AK734" i="1"/>
  <c r="AV734" i="1" s="1"/>
  <c r="AX734" i="1" s="1"/>
  <c r="AK735" i="1"/>
  <c r="AV735" i="1" s="1"/>
  <c r="AX735" i="1" s="1"/>
  <c r="AK736" i="1"/>
  <c r="AV736" i="1" s="1"/>
  <c r="AX736" i="1" s="1"/>
  <c r="AK738" i="1"/>
  <c r="AV738" i="1" s="1"/>
  <c r="AX738" i="1" s="1"/>
  <c r="AK739" i="1"/>
  <c r="AV739" i="1" s="1"/>
  <c r="AX739" i="1" s="1"/>
  <c r="AK742" i="1"/>
  <c r="AV742" i="1" s="1"/>
  <c r="AX742" i="1" s="1"/>
  <c r="AK743" i="1"/>
  <c r="AV743" i="1" s="1"/>
  <c r="AX743" i="1" s="1"/>
  <c r="AK744" i="1"/>
  <c r="AV744" i="1" s="1"/>
  <c r="AX744" i="1" s="1"/>
  <c r="AK745" i="1"/>
  <c r="AV745" i="1" s="1"/>
  <c r="AX745" i="1" s="1"/>
  <c r="AK746" i="1"/>
  <c r="AV746" i="1" s="1"/>
  <c r="AX746" i="1" s="1"/>
  <c r="AK747" i="1"/>
  <c r="AV747" i="1" s="1"/>
  <c r="AX747" i="1" s="1"/>
  <c r="AK751" i="1"/>
  <c r="AV751" i="1" s="1"/>
  <c r="AX751" i="1" s="1"/>
  <c r="AK752" i="1"/>
  <c r="AV752" i="1" s="1"/>
  <c r="AX752" i="1" s="1"/>
  <c r="AK754" i="1"/>
  <c r="AV754" i="1" s="1"/>
  <c r="AX754" i="1" s="1"/>
  <c r="AK755" i="1"/>
  <c r="AV755" i="1" s="1"/>
  <c r="AX755" i="1" s="1"/>
  <c r="AK759" i="1"/>
  <c r="AV759" i="1" s="1"/>
  <c r="AX759" i="1" s="1"/>
  <c r="AK760" i="1"/>
  <c r="AV760" i="1" s="1"/>
  <c r="AX760" i="1" s="1"/>
  <c r="AK762" i="1"/>
  <c r="AV762" i="1" s="1"/>
  <c r="AX762" i="1" s="1"/>
  <c r="AK763" i="1"/>
  <c r="AV763" i="1" s="1"/>
  <c r="AX763" i="1" s="1"/>
  <c r="AK765" i="1"/>
  <c r="AV765" i="1" s="1"/>
  <c r="AX765" i="1" s="1"/>
  <c r="AK767" i="1"/>
  <c r="AV767" i="1" s="1"/>
  <c r="AX767" i="1" s="1"/>
  <c r="AK768" i="1"/>
  <c r="AV768" i="1" s="1"/>
  <c r="AX768" i="1" s="1"/>
  <c r="AK769" i="1"/>
  <c r="AV769" i="1" s="1"/>
  <c r="AX769" i="1" s="1"/>
  <c r="AK770" i="1"/>
  <c r="AV770" i="1" s="1"/>
  <c r="AX770" i="1" s="1"/>
  <c r="AK771" i="1"/>
  <c r="AV771" i="1" s="1"/>
  <c r="AX771" i="1" s="1"/>
  <c r="AK773" i="1"/>
  <c r="AV773" i="1" s="1"/>
  <c r="AX773" i="1" s="1"/>
  <c r="AK775" i="1"/>
  <c r="AV775" i="1" s="1"/>
  <c r="AX775" i="1" s="1"/>
  <c r="AK776" i="1"/>
  <c r="AV776" i="1" s="1"/>
  <c r="AX776" i="1" s="1"/>
  <c r="AK777" i="1"/>
  <c r="AV777" i="1" s="1"/>
  <c r="AX777" i="1" s="1"/>
  <c r="AK778" i="1"/>
  <c r="AV778" i="1" s="1"/>
  <c r="AX778" i="1" s="1"/>
  <c r="AK779" i="1"/>
  <c r="AV779" i="1" s="1"/>
  <c r="AX779" i="1" s="1"/>
  <c r="AK781" i="1"/>
  <c r="AV781" i="1" s="1"/>
  <c r="AX781" i="1" s="1"/>
  <c r="AK783" i="1"/>
  <c r="AV783" i="1" s="1"/>
  <c r="AX783" i="1" s="1"/>
  <c r="AK784" i="1"/>
  <c r="AV784" i="1" s="1"/>
  <c r="AX784" i="1" s="1"/>
  <c r="AK785" i="1"/>
  <c r="AV785" i="1" s="1"/>
  <c r="AX785" i="1" s="1"/>
  <c r="AK786" i="1"/>
  <c r="AV786" i="1" s="1"/>
  <c r="AX786" i="1" s="1"/>
  <c r="AK787" i="1"/>
  <c r="AV787" i="1" s="1"/>
  <c r="AX787" i="1" s="1"/>
  <c r="AK789" i="1"/>
  <c r="AV789" i="1" s="1"/>
  <c r="AX789" i="1" s="1"/>
  <c r="AK791" i="1"/>
  <c r="AV791" i="1" s="1"/>
  <c r="AX791" i="1" s="1"/>
  <c r="AK792" i="1"/>
  <c r="AV792" i="1" s="1"/>
  <c r="AX792" i="1" s="1"/>
  <c r="AK793" i="1"/>
  <c r="AV793" i="1" s="1"/>
  <c r="AX793" i="1" s="1"/>
  <c r="AK794" i="1"/>
  <c r="AV794" i="1" s="1"/>
  <c r="AX794" i="1" s="1"/>
  <c r="AK795" i="1"/>
  <c r="AV795" i="1" s="1"/>
  <c r="AX795" i="1" s="1"/>
  <c r="AK797" i="1"/>
  <c r="AV797" i="1" s="1"/>
  <c r="AX797" i="1" s="1"/>
  <c r="AK799" i="1"/>
  <c r="AV799" i="1" s="1"/>
  <c r="AX799" i="1" s="1"/>
  <c r="AK800" i="1"/>
  <c r="AV800" i="1" s="1"/>
  <c r="AX800" i="1" s="1"/>
  <c r="AK801" i="1"/>
  <c r="AV801" i="1" s="1"/>
  <c r="AX801" i="1" s="1"/>
  <c r="AK802" i="1"/>
  <c r="AV802" i="1" s="1"/>
  <c r="AX802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3" i="1"/>
  <c r="AV813" i="1" s="1"/>
  <c r="AX813" i="1" s="1"/>
  <c r="AK815" i="1"/>
  <c r="AV815" i="1" s="1"/>
  <c r="AX815" i="1" s="1"/>
  <c r="AK816" i="1"/>
  <c r="AV816" i="1" s="1"/>
  <c r="AX816" i="1" s="1"/>
  <c r="AK817" i="1"/>
  <c r="AV817" i="1" s="1"/>
  <c r="AX817" i="1" s="1"/>
  <c r="AK818" i="1"/>
  <c r="AV818" i="1" s="1"/>
  <c r="AX818" i="1" s="1"/>
  <c r="AK819" i="1"/>
  <c r="AV819" i="1" s="1"/>
  <c r="AX819" i="1" s="1"/>
  <c r="AK821" i="1"/>
  <c r="AV821" i="1" s="1"/>
  <c r="AX821" i="1" s="1"/>
  <c r="AK823" i="1"/>
  <c r="AV823" i="1" s="1"/>
  <c r="AX823" i="1" s="1"/>
  <c r="AK824" i="1"/>
  <c r="AV824" i="1" s="1"/>
  <c r="AX824" i="1" s="1"/>
  <c r="AK825" i="1"/>
  <c r="AV825" i="1" s="1"/>
  <c r="AX825" i="1" s="1"/>
  <c r="AK826" i="1"/>
  <c r="AV826" i="1" s="1"/>
  <c r="AX826" i="1" s="1"/>
  <c r="AK827" i="1"/>
  <c r="AV827" i="1" s="1"/>
  <c r="AX827" i="1" s="1"/>
  <c r="AK829" i="1"/>
  <c r="AV829" i="1" s="1"/>
  <c r="AX829" i="1" s="1"/>
  <c r="AK831" i="1"/>
  <c r="AV831" i="1" s="1"/>
  <c r="AX831" i="1" s="1"/>
  <c r="AK833" i="1"/>
  <c r="AV833" i="1" s="1"/>
  <c r="AX833" i="1" s="1"/>
  <c r="AK834" i="1"/>
  <c r="AV834" i="1" s="1"/>
  <c r="AX834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3" i="1"/>
  <c r="AV853" i="1" s="1"/>
  <c r="AX853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59" i="1"/>
  <c r="AV859" i="1" s="1"/>
  <c r="AX859" i="1" s="1"/>
  <c r="AK861" i="1"/>
  <c r="AV861" i="1" s="1"/>
  <c r="AX861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7" i="1"/>
  <c r="AV877" i="1" s="1"/>
  <c r="AX877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3" i="1"/>
  <c r="AV883" i="1" s="1"/>
  <c r="AX883" i="1" s="1"/>
  <c r="AK885" i="1"/>
  <c r="AV885" i="1" s="1"/>
  <c r="AX885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1" i="1"/>
  <c r="AV891" i="1" s="1"/>
  <c r="AX891" i="1" s="1"/>
  <c r="AK893" i="1"/>
  <c r="AV893" i="1" s="1"/>
  <c r="AX893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5" i="1"/>
  <c r="AV925" i="1" s="1"/>
  <c r="AX925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1" i="1"/>
  <c r="AV941" i="1" s="1"/>
  <c r="AX941" i="1" s="1"/>
  <c r="AK942" i="1"/>
  <c r="AV942" i="1" s="1"/>
  <c r="AX942" i="1" s="1"/>
  <c r="AM565" i="1"/>
  <c r="AM618" i="1"/>
  <c r="AM623" i="1"/>
  <c r="AM625" i="1"/>
  <c r="AM632" i="1"/>
  <c r="AM637" i="1"/>
  <c r="AM650" i="1"/>
  <c r="AM652" i="1"/>
  <c r="AM657" i="1"/>
  <c r="AM659" i="1"/>
  <c r="AM665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J32" i="1"/>
  <c r="D32" i="1"/>
  <c r="AU32" i="1" s="1"/>
  <c r="AI4" i="1"/>
  <c r="AI16" i="1"/>
  <c r="AJ25" i="1"/>
  <c r="AI11" i="1"/>
  <c r="A27" i="1"/>
  <c r="A28" i="1"/>
  <c r="AJ27" i="1"/>
  <c r="D27" i="1"/>
  <c r="AU27" i="1" l="1"/>
  <c r="AI940" i="1"/>
  <c r="AK940" i="1"/>
  <c r="AV940" i="1" s="1"/>
  <c r="AX940" i="1" s="1"/>
  <c r="AI932" i="1"/>
  <c r="AK932" i="1"/>
  <c r="AV932" i="1" s="1"/>
  <c r="AX932" i="1" s="1"/>
  <c r="AI926" i="1"/>
  <c r="AK926" i="1"/>
  <c r="AV926" i="1" s="1"/>
  <c r="AX926" i="1" s="1"/>
  <c r="AI924" i="1"/>
  <c r="AK924" i="1"/>
  <c r="AV924" i="1" s="1"/>
  <c r="AX924" i="1" s="1"/>
  <c r="AI916" i="1"/>
  <c r="AK916" i="1"/>
  <c r="AV916" i="1" s="1"/>
  <c r="AX916" i="1" s="1"/>
  <c r="AI908" i="1"/>
  <c r="AK908" i="1"/>
  <c r="AV908" i="1" s="1"/>
  <c r="AX908" i="1" s="1"/>
  <c r="AI900" i="1"/>
  <c r="AK900" i="1"/>
  <c r="AV900" i="1" s="1"/>
  <c r="AX900" i="1" s="1"/>
  <c r="AI894" i="1"/>
  <c r="AK894" i="1"/>
  <c r="AV894" i="1" s="1"/>
  <c r="AX894" i="1" s="1"/>
  <c r="AI892" i="1"/>
  <c r="AK892" i="1"/>
  <c r="AV892" i="1" s="1"/>
  <c r="AX892" i="1" s="1"/>
  <c r="AI886" i="1"/>
  <c r="AK886" i="1"/>
  <c r="AV886" i="1" s="1"/>
  <c r="AX886" i="1" s="1"/>
  <c r="AI884" i="1"/>
  <c r="AK884" i="1"/>
  <c r="AV884" i="1" s="1"/>
  <c r="AX884" i="1" s="1"/>
  <c r="AI878" i="1"/>
  <c r="AK878" i="1"/>
  <c r="AV878" i="1" s="1"/>
  <c r="AX878" i="1" s="1"/>
  <c r="AI876" i="1"/>
  <c r="AK876" i="1"/>
  <c r="AV876" i="1" s="1"/>
  <c r="AX876" i="1" s="1"/>
  <c r="AI868" i="1"/>
  <c r="AK868" i="1"/>
  <c r="AV868" i="1" s="1"/>
  <c r="AX868" i="1" s="1"/>
  <c r="AI862" i="1"/>
  <c r="AK862" i="1"/>
  <c r="AV862" i="1" s="1"/>
  <c r="AX862" i="1" s="1"/>
  <c r="AI860" i="1"/>
  <c r="AK860" i="1"/>
  <c r="AV860" i="1" s="1"/>
  <c r="AX860" i="1" s="1"/>
  <c r="AI854" i="1"/>
  <c r="AK854" i="1"/>
  <c r="AV854" i="1" s="1"/>
  <c r="AX854" i="1" s="1"/>
  <c r="AI852" i="1"/>
  <c r="AK852" i="1"/>
  <c r="AV852" i="1" s="1"/>
  <c r="AX852" i="1" s="1"/>
  <c r="AI844" i="1"/>
  <c r="AK844" i="1"/>
  <c r="AV844" i="1" s="1"/>
  <c r="AX844" i="1" s="1"/>
  <c r="AI838" i="1"/>
  <c r="AK838" i="1"/>
  <c r="AV838" i="1" s="1"/>
  <c r="AX838" i="1" s="1"/>
  <c r="AI836" i="1"/>
  <c r="AK836" i="1"/>
  <c r="AV836" i="1" s="1"/>
  <c r="AX836" i="1" s="1"/>
  <c r="AI832" i="1"/>
  <c r="AK832" i="1"/>
  <c r="AV832" i="1" s="1"/>
  <c r="AX832" i="1" s="1"/>
  <c r="AI830" i="1"/>
  <c r="AK830" i="1"/>
  <c r="AV830" i="1" s="1"/>
  <c r="AX830" i="1" s="1"/>
  <c r="AI828" i="1"/>
  <c r="AK828" i="1"/>
  <c r="AV828" i="1" s="1"/>
  <c r="AX828" i="1" s="1"/>
  <c r="AI822" i="1"/>
  <c r="AK822" i="1"/>
  <c r="AV822" i="1" s="1"/>
  <c r="AX822" i="1" s="1"/>
  <c r="AI820" i="1"/>
  <c r="AK820" i="1"/>
  <c r="AV820" i="1" s="1"/>
  <c r="AX820" i="1" s="1"/>
  <c r="AI814" i="1"/>
  <c r="AK814" i="1"/>
  <c r="AV814" i="1" s="1"/>
  <c r="AX814" i="1" s="1"/>
  <c r="AI812" i="1"/>
  <c r="AK812" i="1"/>
  <c r="AV812" i="1" s="1"/>
  <c r="AX812" i="1" s="1"/>
  <c r="AI804" i="1"/>
  <c r="AK804" i="1"/>
  <c r="AV804" i="1" s="1"/>
  <c r="AX804" i="1" s="1"/>
  <c r="AI798" i="1"/>
  <c r="AK798" i="1"/>
  <c r="AV798" i="1" s="1"/>
  <c r="AX798" i="1" s="1"/>
  <c r="AI796" i="1"/>
  <c r="AK796" i="1"/>
  <c r="AV796" i="1" s="1"/>
  <c r="AX796" i="1" s="1"/>
  <c r="AI790" i="1"/>
  <c r="AK790" i="1"/>
  <c r="AV790" i="1" s="1"/>
  <c r="AX790" i="1" s="1"/>
  <c r="AI788" i="1"/>
  <c r="AK788" i="1"/>
  <c r="AV788" i="1" s="1"/>
  <c r="AX788" i="1" s="1"/>
  <c r="AI782" i="1"/>
  <c r="AK782" i="1"/>
  <c r="AV782" i="1" s="1"/>
  <c r="AX782" i="1" s="1"/>
  <c r="AI780" i="1"/>
  <c r="AK780" i="1"/>
  <c r="AV780" i="1" s="1"/>
  <c r="AX780" i="1" s="1"/>
  <c r="AI774" i="1"/>
  <c r="AK774" i="1"/>
  <c r="AV774" i="1" s="1"/>
  <c r="AX774" i="1" s="1"/>
  <c r="AI772" i="1"/>
  <c r="AK772" i="1"/>
  <c r="AV772" i="1" s="1"/>
  <c r="AX772" i="1" s="1"/>
  <c r="AI766" i="1"/>
  <c r="AK766" i="1"/>
  <c r="AV766" i="1" s="1"/>
  <c r="AX766" i="1" s="1"/>
  <c r="AI764" i="1"/>
  <c r="AK764" i="1"/>
  <c r="AV764" i="1" s="1"/>
  <c r="AX764" i="1" s="1"/>
  <c r="AI758" i="1"/>
  <c r="AK758" i="1"/>
  <c r="AV758" i="1" s="1"/>
  <c r="AX758" i="1" s="1"/>
  <c r="AI756" i="1"/>
  <c r="AK756" i="1"/>
  <c r="AV756" i="1" s="1"/>
  <c r="AX756" i="1" s="1"/>
  <c r="AI750" i="1"/>
  <c r="AK750" i="1"/>
  <c r="AV750" i="1" s="1"/>
  <c r="AX750" i="1" s="1"/>
  <c r="AI748" i="1"/>
  <c r="AK748" i="1"/>
  <c r="AV748" i="1" s="1"/>
  <c r="AX748" i="1" s="1"/>
  <c r="AI740" i="1"/>
  <c r="AK740" i="1"/>
  <c r="AV740" i="1" s="1"/>
  <c r="AX740" i="1" s="1"/>
  <c r="AI732" i="1"/>
  <c r="AK732" i="1"/>
  <c r="AV732" i="1" s="1"/>
  <c r="AX732" i="1" s="1"/>
  <c r="AI726" i="1"/>
  <c r="AK726" i="1"/>
  <c r="AV726" i="1" s="1"/>
  <c r="AX726" i="1" s="1"/>
  <c r="AI724" i="1"/>
  <c r="AK724" i="1"/>
  <c r="AV724" i="1" s="1"/>
  <c r="AX724" i="1" s="1"/>
  <c r="AI722" i="1"/>
  <c r="AK722" i="1"/>
  <c r="AV722" i="1" s="1"/>
  <c r="AX722" i="1" s="1"/>
  <c r="AI716" i="1"/>
  <c r="AK716" i="1"/>
  <c r="AV716" i="1" s="1"/>
  <c r="AX716" i="1" s="1"/>
  <c r="AI708" i="1"/>
  <c r="AK708" i="1"/>
  <c r="AV708" i="1" s="1"/>
  <c r="AX708" i="1" s="1"/>
  <c r="AI700" i="1"/>
  <c r="AK700" i="1"/>
  <c r="AV700" i="1" s="1"/>
  <c r="AX700" i="1" s="1"/>
  <c r="AI698" i="1"/>
  <c r="AK698" i="1"/>
  <c r="AV698" i="1" s="1"/>
  <c r="AX698" i="1" s="1"/>
  <c r="AI692" i="1"/>
  <c r="AK692" i="1"/>
  <c r="AV692" i="1" s="1"/>
  <c r="AX692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76" i="1"/>
  <c r="AK676" i="1"/>
  <c r="AV676" i="1" s="1"/>
  <c r="AX676" i="1" s="1"/>
  <c r="AI674" i="1"/>
  <c r="AK674" i="1"/>
  <c r="AV674" i="1" s="1"/>
  <c r="AX674" i="1" s="1"/>
  <c r="AI670" i="1"/>
  <c r="AK670" i="1"/>
  <c r="AV670" i="1" s="1"/>
  <c r="AX670" i="1" s="1"/>
  <c r="AI652" i="1"/>
  <c r="AK652" i="1"/>
  <c r="AV652" i="1" s="1"/>
  <c r="AX652" i="1" s="1"/>
  <c r="AI650" i="1"/>
  <c r="AK650" i="1"/>
  <c r="AV650" i="1" s="1"/>
  <c r="AX650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7" i="1"/>
  <c r="AK717" i="1"/>
  <c r="AV717" i="1" s="1"/>
  <c r="AX717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5" i="1"/>
  <c r="AK665" i="1"/>
  <c r="AV665" i="1" s="1"/>
  <c r="AX665" i="1" s="1"/>
  <c r="AI659" i="1"/>
  <c r="AK659" i="1"/>
  <c r="AV659" i="1" s="1"/>
  <c r="AX659" i="1" s="1"/>
  <c r="AI657" i="1"/>
  <c r="AK657" i="1"/>
  <c r="AV657" i="1" s="1"/>
  <c r="AX657" i="1" s="1"/>
  <c r="AI637" i="1"/>
  <c r="AK637" i="1"/>
  <c r="AV637" i="1" s="1"/>
  <c r="AX637" i="1" s="1"/>
  <c r="AI625" i="1"/>
  <c r="AK625" i="1"/>
  <c r="AV625" i="1" s="1"/>
  <c r="AX625" i="1" s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59" i="1"/>
  <c r="AI759" i="1"/>
  <c r="AE755" i="1"/>
  <c r="AI755" i="1"/>
  <c r="AE751" i="1"/>
  <c r="AI751" i="1"/>
  <c r="AE747" i="1"/>
  <c r="AI747" i="1"/>
  <c r="AE745" i="1"/>
  <c r="AI745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5" i="1"/>
  <c r="AI715" i="1"/>
  <c r="AE713" i="1"/>
  <c r="AI713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683" i="1"/>
  <c r="AI683" i="1"/>
  <c r="AE942" i="1"/>
  <c r="AI942" i="1"/>
  <c r="AE938" i="1"/>
  <c r="AI938" i="1"/>
  <c r="AE936" i="1"/>
  <c r="AI936" i="1"/>
  <c r="AE934" i="1"/>
  <c r="AI934" i="1"/>
  <c r="AE930" i="1"/>
  <c r="AI930" i="1"/>
  <c r="AE928" i="1"/>
  <c r="AI928" i="1"/>
  <c r="AE922" i="1"/>
  <c r="AI922" i="1"/>
  <c r="AE920" i="1"/>
  <c r="AI920" i="1"/>
  <c r="AE918" i="1"/>
  <c r="AI918" i="1"/>
  <c r="AE914" i="1"/>
  <c r="AI914" i="1"/>
  <c r="AE912" i="1"/>
  <c r="AI912" i="1"/>
  <c r="AE910" i="1"/>
  <c r="AI910" i="1"/>
  <c r="AE906" i="1"/>
  <c r="AI906" i="1"/>
  <c r="AE904" i="1"/>
  <c r="AI904" i="1"/>
  <c r="AE902" i="1"/>
  <c r="AI902" i="1"/>
  <c r="AE898" i="1"/>
  <c r="AI898" i="1"/>
  <c r="AE896" i="1"/>
  <c r="AI896" i="1"/>
  <c r="AE890" i="1"/>
  <c r="AI890" i="1"/>
  <c r="AE888" i="1"/>
  <c r="AI888" i="1"/>
  <c r="AE882" i="1"/>
  <c r="AI882" i="1"/>
  <c r="AE880" i="1"/>
  <c r="AI880" i="1"/>
  <c r="AE874" i="1"/>
  <c r="AI874" i="1"/>
  <c r="AE872" i="1"/>
  <c r="AI872" i="1"/>
  <c r="AE870" i="1"/>
  <c r="AI870" i="1"/>
  <c r="AE866" i="1"/>
  <c r="AI866" i="1"/>
  <c r="AE864" i="1"/>
  <c r="AI864" i="1"/>
  <c r="AE858" i="1"/>
  <c r="AI858" i="1"/>
  <c r="AE856" i="1"/>
  <c r="AI856" i="1"/>
  <c r="AE850" i="1"/>
  <c r="AI850" i="1"/>
  <c r="AE848" i="1"/>
  <c r="AI848" i="1"/>
  <c r="AE846" i="1"/>
  <c r="AI846" i="1"/>
  <c r="AE842" i="1"/>
  <c r="AI842" i="1"/>
  <c r="AE840" i="1"/>
  <c r="AI840" i="1"/>
  <c r="AE834" i="1"/>
  <c r="AI834" i="1"/>
  <c r="AE826" i="1"/>
  <c r="AI826" i="1"/>
  <c r="AE824" i="1"/>
  <c r="AI824" i="1"/>
  <c r="AE818" i="1"/>
  <c r="AI818" i="1"/>
  <c r="AE816" i="1"/>
  <c r="AI816" i="1"/>
  <c r="AE810" i="1"/>
  <c r="AI810" i="1"/>
  <c r="AE808" i="1"/>
  <c r="AI808" i="1"/>
  <c r="AE806" i="1"/>
  <c r="AI806" i="1"/>
  <c r="AE802" i="1"/>
  <c r="AI802" i="1"/>
  <c r="AE800" i="1"/>
  <c r="AI800" i="1"/>
  <c r="AE794" i="1"/>
  <c r="AI794" i="1"/>
  <c r="AE792" i="1"/>
  <c r="AI792" i="1"/>
  <c r="AE786" i="1"/>
  <c r="AI786" i="1"/>
  <c r="AE784" i="1"/>
  <c r="AI784" i="1"/>
  <c r="AE778" i="1"/>
  <c r="AI778" i="1"/>
  <c r="AE776" i="1"/>
  <c r="AI776" i="1"/>
  <c r="AE770" i="1"/>
  <c r="AI770" i="1"/>
  <c r="AE768" i="1"/>
  <c r="AI768" i="1"/>
  <c r="AE762" i="1"/>
  <c r="AI762" i="1"/>
  <c r="AE760" i="1"/>
  <c r="AI760" i="1"/>
  <c r="AE754" i="1"/>
  <c r="AI754" i="1"/>
  <c r="AE752" i="1"/>
  <c r="AI752" i="1"/>
  <c r="AE746" i="1"/>
  <c r="AI746" i="1"/>
  <c r="AE744" i="1"/>
  <c r="AI744" i="1"/>
  <c r="AE742" i="1"/>
  <c r="AI742" i="1"/>
  <c r="AE738" i="1"/>
  <c r="AI738" i="1"/>
  <c r="AE736" i="1"/>
  <c r="AI736" i="1"/>
  <c r="AE734" i="1"/>
  <c r="AI734" i="1"/>
  <c r="AE730" i="1"/>
  <c r="AI730" i="1"/>
  <c r="AE728" i="1"/>
  <c r="AI728" i="1"/>
  <c r="AE720" i="1"/>
  <c r="AI720" i="1"/>
  <c r="AE718" i="1"/>
  <c r="AI718" i="1"/>
  <c r="AE714" i="1"/>
  <c r="AI714" i="1"/>
  <c r="AE712" i="1"/>
  <c r="AI712" i="1"/>
  <c r="AE710" i="1"/>
  <c r="AI710" i="1"/>
  <c r="AE706" i="1"/>
  <c r="AI706" i="1"/>
  <c r="AE704" i="1"/>
  <c r="AI704" i="1"/>
  <c r="AE702" i="1"/>
  <c r="AI702" i="1"/>
  <c r="AE696" i="1"/>
  <c r="AI696" i="1"/>
  <c r="AE694" i="1"/>
  <c r="AI694" i="1"/>
  <c r="AE688" i="1"/>
  <c r="AI688" i="1"/>
  <c r="AE680" i="1"/>
  <c r="AI680" i="1"/>
  <c r="AE678" i="1"/>
  <c r="AI678" i="1"/>
  <c r="AE672" i="1"/>
  <c r="AI672" i="1"/>
  <c r="AE632" i="1"/>
  <c r="AI632" i="1"/>
  <c r="AF940" i="1"/>
  <c r="AE940" i="1"/>
  <c r="AF932" i="1"/>
  <c r="AE932" i="1"/>
  <c r="AF926" i="1"/>
  <c r="AE926" i="1"/>
  <c r="AF924" i="1"/>
  <c r="AE924" i="1"/>
  <c r="AF916" i="1"/>
  <c r="AE916" i="1"/>
  <c r="AF908" i="1"/>
  <c r="AE908" i="1"/>
  <c r="AF900" i="1"/>
  <c r="AE900" i="1"/>
  <c r="AF894" i="1"/>
  <c r="AE894" i="1"/>
  <c r="AF892" i="1"/>
  <c r="AE892" i="1"/>
  <c r="AF886" i="1"/>
  <c r="AE886" i="1"/>
  <c r="AF884" i="1"/>
  <c r="AE884" i="1"/>
  <c r="AF878" i="1"/>
  <c r="AE878" i="1"/>
  <c r="AF876" i="1"/>
  <c r="AE876" i="1"/>
  <c r="AF868" i="1"/>
  <c r="AE868" i="1"/>
  <c r="AF862" i="1"/>
  <c r="AE862" i="1"/>
  <c r="AF860" i="1"/>
  <c r="AE860" i="1"/>
  <c r="AF854" i="1"/>
  <c r="AE854" i="1"/>
  <c r="AF852" i="1"/>
  <c r="AE852" i="1"/>
  <c r="AF844" i="1"/>
  <c r="AE844" i="1"/>
  <c r="AF838" i="1"/>
  <c r="AE838" i="1"/>
  <c r="AF836" i="1"/>
  <c r="AE836" i="1"/>
  <c r="AF832" i="1"/>
  <c r="AE832" i="1"/>
  <c r="AF830" i="1"/>
  <c r="AE830" i="1"/>
  <c r="AF828" i="1"/>
  <c r="AE828" i="1"/>
  <c r="AF822" i="1"/>
  <c r="AE822" i="1"/>
  <c r="AF820" i="1"/>
  <c r="AE820" i="1"/>
  <c r="AF814" i="1"/>
  <c r="AE814" i="1"/>
  <c r="AF812" i="1"/>
  <c r="AE812" i="1"/>
  <c r="AF804" i="1"/>
  <c r="AE804" i="1"/>
  <c r="AF798" i="1"/>
  <c r="AE798" i="1"/>
  <c r="AF796" i="1"/>
  <c r="AE796" i="1"/>
  <c r="AF790" i="1"/>
  <c r="AE790" i="1"/>
  <c r="AF788" i="1"/>
  <c r="AE788" i="1"/>
  <c r="AF782" i="1"/>
  <c r="AE782" i="1"/>
  <c r="AF780" i="1"/>
  <c r="AE780" i="1"/>
  <c r="AF774" i="1"/>
  <c r="AE774" i="1"/>
  <c r="AF772" i="1"/>
  <c r="AE772" i="1"/>
  <c r="AF766" i="1"/>
  <c r="AE766" i="1"/>
  <c r="AF764" i="1"/>
  <c r="AE764" i="1"/>
  <c r="AF758" i="1"/>
  <c r="AE758" i="1"/>
  <c r="AF756" i="1"/>
  <c r="AE756" i="1"/>
  <c r="AF750" i="1"/>
  <c r="AE750" i="1"/>
  <c r="AF748" i="1"/>
  <c r="AE748" i="1"/>
  <c r="AF740" i="1"/>
  <c r="AE740" i="1"/>
  <c r="AF732" i="1"/>
  <c r="AE732" i="1"/>
  <c r="AF726" i="1"/>
  <c r="AE726" i="1"/>
  <c r="AF724" i="1"/>
  <c r="AE724" i="1"/>
  <c r="AF722" i="1"/>
  <c r="AE722" i="1"/>
  <c r="AF716" i="1"/>
  <c r="AE716" i="1"/>
  <c r="AF708" i="1"/>
  <c r="AE708" i="1"/>
  <c r="AF700" i="1"/>
  <c r="AE700" i="1"/>
  <c r="AF698" i="1"/>
  <c r="AE698" i="1"/>
  <c r="AF692" i="1"/>
  <c r="AE692" i="1"/>
  <c r="AF690" i="1"/>
  <c r="AE690" i="1"/>
  <c r="AF686" i="1"/>
  <c r="AE686" i="1"/>
  <c r="AF684" i="1"/>
  <c r="AE684" i="1"/>
  <c r="AF682" i="1"/>
  <c r="AE682" i="1"/>
  <c r="AF676" i="1"/>
  <c r="AE676" i="1"/>
  <c r="AF674" i="1"/>
  <c r="AE674" i="1"/>
  <c r="AF670" i="1"/>
  <c r="AE670" i="1"/>
  <c r="AF652" i="1"/>
  <c r="AE652" i="1"/>
  <c r="AF650" i="1"/>
  <c r="AE650" i="1"/>
  <c r="AF761" i="1"/>
  <c r="AE761" i="1"/>
  <c r="AF757" i="1"/>
  <c r="AE757" i="1"/>
  <c r="AF753" i="1"/>
  <c r="AE753" i="1"/>
  <c r="AF749" i="1"/>
  <c r="AE749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7" i="1"/>
  <c r="AE717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5" i="1"/>
  <c r="AE665" i="1"/>
  <c r="AF659" i="1"/>
  <c r="AE659" i="1"/>
  <c r="AF657" i="1"/>
  <c r="AE657" i="1"/>
  <c r="AF637" i="1"/>
  <c r="AE637" i="1"/>
  <c r="AF625" i="1"/>
  <c r="AE625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59" i="1"/>
  <c r="AF759" i="1"/>
  <c r="AW755" i="1"/>
  <c r="AF755" i="1"/>
  <c r="AW751" i="1"/>
  <c r="AF751" i="1"/>
  <c r="AW747" i="1"/>
  <c r="AF747" i="1"/>
  <c r="AF745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W715" i="1"/>
  <c r="AF715" i="1"/>
  <c r="AF713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683" i="1"/>
  <c r="AF683" i="1"/>
  <c r="AF942" i="1"/>
  <c r="AF938" i="1"/>
  <c r="AF936" i="1"/>
  <c r="AF934" i="1"/>
  <c r="AF930" i="1"/>
  <c r="AF928" i="1"/>
  <c r="AF922" i="1"/>
  <c r="AF920" i="1"/>
  <c r="AF918" i="1"/>
  <c r="AF914" i="1"/>
  <c r="AF912" i="1"/>
  <c r="AF910" i="1"/>
  <c r="AW906" i="1"/>
  <c r="AF906" i="1"/>
  <c r="AF904" i="1"/>
  <c r="AF902" i="1"/>
  <c r="AW898" i="1"/>
  <c r="AF898" i="1"/>
  <c r="AF896" i="1"/>
  <c r="AW890" i="1"/>
  <c r="AF890" i="1"/>
  <c r="AF888" i="1"/>
  <c r="AW882" i="1"/>
  <c r="AF882" i="1"/>
  <c r="AF880" i="1"/>
  <c r="AW874" i="1"/>
  <c r="AF874" i="1"/>
  <c r="AF872" i="1"/>
  <c r="AF870" i="1"/>
  <c r="AW866" i="1"/>
  <c r="AF866" i="1"/>
  <c r="AF864" i="1"/>
  <c r="AW858" i="1"/>
  <c r="AF858" i="1"/>
  <c r="AF856" i="1"/>
  <c r="AW850" i="1"/>
  <c r="AF850" i="1"/>
  <c r="AF848" i="1"/>
  <c r="AF846" i="1"/>
  <c r="AW842" i="1"/>
  <c r="AF842" i="1"/>
  <c r="AF840" i="1"/>
  <c r="AW834" i="1"/>
  <c r="AF834" i="1"/>
  <c r="AW826" i="1"/>
  <c r="AF826" i="1"/>
  <c r="AF824" i="1"/>
  <c r="AW818" i="1"/>
  <c r="AF818" i="1"/>
  <c r="AF816" i="1"/>
  <c r="AW810" i="1"/>
  <c r="AF810" i="1"/>
  <c r="AF808" i="1"/>
  <c r="AF806" i="1"/>
  <c r="AW802" i="1"/>
  <c r="AF802" i="1"/>
  <c r="AF800" i="1"/>
  <c r="AW794" i="1"/>
  <c r="AF794" i="1"/>
  <c r="AF792" i="1"/>
  <c r="AW786" i="1"/>
  <c r="AF786" i="1"/>
  <c r="AF784" i="1"/>
  <c r="AW778" i="1"/>
  <c r="AF778" i="1"/>
  <c r="AF776" i="1"/>
  <c r="AW770" i="1"/>
  <c r="AF770" i="1"/>
  <c r="AF768" i="1"/>
  <c r="AW762" i="1"/>
  <c r="AF762" i="1"/>
  <c r="AF760" i="1"/>
  <c r="AW754" i="1"/>
  <c r="AF754" i="1"/>
  <c r="AF752" i="1"/>
  <c r="AW746" i="1"/>
  <c r="AF746" i="1"/>
  <c r="AF744" i="1"/>
  <c r="AF742" i="1"/>
  <c r="AW738" i="1"/>
  <c r="AF738" i="1"/>
  <c r="AF736" i="1"/>
  <c r="AW734" i="1"/>
  <c r="AF734" i="1"/>
  <c r="AW730" i="1"/>
  <c r="AF730" i="1"/>
  <c r="AF728" i="1"/>
  <c r="AF720" i="1"/>
  <c r="AW718" i="1"/>
  <c r="AF718" i="1"/>
  <c r="AW714" i="1"/>
  <c r="AF714" i="1"/>
  <c r="AF712" i="1"/>
  <c r="AW710" i="1"/>
  <c r="AF710" i="1"/>
  <c r="AW706" i="1"/>
  <c r="AF706" i="1"/>
  <c r="AF704" i="1"/>
  <c r="AW702" i="1"/>
  <c r="AF702" i="1"/>
  <c r="AF696" i="1"/>
  <c r="AF694" i="1"/>
  <c r="AF688" i="1"/>
  <c r="AF680" i="1"/>
  <c r="AF678" i="1"/>
  <c r="AW672" i="1"/>
  <c r="AF672" i="1"/>
  <c r="AF632" i="1"/>
  <c r="AW922" i="1"/>
  <c r="AW938" i="1"/>
  <c r="AW722" i="1"/>
  <c r="AW680" i="1"/>
  <c r="AW930" i="1"/>
  <c r="AW914" i="1"/>
  <c r="AW696" i="1"/>
  <c r="AW632" i="1"/>
  <c r="AW878" i="1"/>
  <c r="AW870" i="1"/>
  <c r="AW862" i="1"/>
  <c r="AW854" i="1"/>
  <c r="AW830" i="1"/>
  <c r="AW822" i="1"/>
  <c r="AW814" i="1"/>
  <c r="AW806" i="1"/>
  <c r="AW798" i="1"/>
  <c r="AW790" i="1"/>
  <c r="AW782" i="1"/>
  <c r="AW774" i="1"/>
  <c r="AW766" i="1"/>
  <c r="AW758" i="1"/>
  <c r="AW750" i="1"/>
  <c r="AW742" i="1"/>
  <c r="AW726" i="1"/>
  <c r="AW688" i="1"/>
  <c r="AW846" i="1"/>
  <c r="AW838" i="1"/>
  <c r="AW942" i="1"/>
  <c r="AW934" i="1"/>
  <c r="AW926" i="1"/>
  <c r="AW918" i="1"/>
  <c r="AW910" i="1"/>
  <c r="AW902" i="1"/>
  <c r="AW894" i="1"/>
  <c r="AW886" i="1"/>
  <c r="AW698" i="1"/>
  <c r="AW694" i="1"/>
  <c r="AW690" i="1"/>
  <c r="AW686" i="1"/>
  <c r="AW682" i="1"/>
  <c r="AW678" i="1"/>
  <c r="AW674" i="1"/>
  <c r="AW670" i="1"/>
  <c r="AW650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2" i="1"/>
  <c r="AW684" i="1"/>
  <c r="AW676" i="1"/>
  <c r="AW652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1" i="1"/>
  <c r="AW679" i="1"/>
  <c r="AW677" i="1"/>
  <c r="AW675" i="1"/>
  <c r="AW673" i="1"/>
  <c r="AW671" i="1"/>
  <c r="AW669" i="1"/>
  <c r="AW665" i="1"/>
  <c r="AW659" i="1"/>
  <c r="AW657" i="1"/>
  <c r="AW637" i="1"/>
  <c r="AW625" i="1"/>
  <c r="G1" i="14"/>
  <c r="D34" i="1"/>
  <c r="AU34" i="1" s="1"/>
  <c r="AJ34" i="1"/>
  <c r="A29" i="1"/>
  <c r="A30" i="1" s="1"/>
  <c r="D28" i="1"/>
  <c r="AJ28" i="1"/>
  <c r="AJ29" i="1"/>
  <c r="AU28" i="1" l="1"/>
  <c r="B446" i="1"/>
  <c r="C446" i="1" s="1"/>
  <c r="D29" i="1"/>
  <c r="A31" i="1"/>
  <c r="D31" i="1"/>
  <c r="AU29" i="1" l="1"/>
  <c r="AU31" i="1"/>
  <c r="B295" i="1"/>
  <c r="C295" i="1" s="1"/>
  <c r="B294" i="1"/>
  <c r="C294" i="1" s="1"/>
  <c r="B293" i="1"/>
  <c r="C293" i="1" s="1"/>
  <c r="A32" i="1"/>
  <c r="A33" i="1"/>
  <c r="AJ33" i="1" s="1"/>
  <c r="A34" i="1"/>
  <c r="AJ31" i="1"/>
  <c r="B80" i="1" l="1"/>
  <c r="C80" i="1" s="1"/>
  <c r="B82" i="1"/>
  <c r="C82" i="1" s="1"/>
  <c r="B84" i="1"/>
  <c r="C84" i="1" s="1"/>
  <c r="B143" i="1"/>
  <c r="C143" i="1" s="1"/>
  <c r="B144" i="1"/>
  <c r="C144" i="1" s="1"/>
  <c r="B147" i="1"/>
  <c r="C147" i="1" s="1"/>
  <c r="B149" i="1"/>
  <c r="C149" i="1" s="1"/>
  <c r="B150" i="1"/>
  <c r="C150" i="1" s="1"/>
  <c r="B151" i="1"/>
  <c r="C151" i="1" s="1"/>
  <c r="B154" i="1"/>
  <c r="C154" i="1" s="1"/>
  <c r="B159" i="1"/>
  <c r="C159" i="1" s="1"/>
  <c r="B163" i="1"/>
  <c r="C163" i="1" s="1"/>
  <c r="B165" i="1"/>
  <c r="C165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2" i="1"/>
  <c r="C362" i="1" s="1"/>
  <c r="B364" i="1"/>
  <c r="C364" i="1" s="1"/>
  <c r="B366" i="1"/>
  <c r="C366" i="1" s="1"/>
  <c r="B368" i="1"/>
  <c r="C368" i="1" s="1"/>
  <c r="B369" i="1"/>
  <c r="C369" i="1" s="1"/>
  <c r="B370" i="1"/>
  <c r="C370" i="1" s="1"/>
  <c r="B374" i="1"/>
  <c r="C374" i="1" s="1"/>
  <c r="B376" i="1"/>
  <c r="C376" i="1" s="1"/>
  <c r="B377" i="1"/>
  <c r="C377" i="1" s="1"/>
  <c r="B380" i="1"/>
  <c r="C380" i="1" s="1"/>
  <c r="B381" i="1"/>
  <c r="C381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8" i="1"/>
  <c r="C418" i="1" s="1"/>
  <c r="B420" i="1"/>
  <c r="C420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9" i="1"/>
  <c r="C459" i="1" s="1"/>
  <c r="B460" i="1"/>
  <c r="C460" i="1" s="1"/>
  <c r="B461" i="1"/>
  <c r="C461" i="1" s="1"/>
  <c r="B463" i="1"/>
  <c r="C463" i="1" s="1"/>
  <c r="B464" i="1"/>
  <c r="C464" i="1" s="1"/>
  <c r="B466" i="1"/>
  <c r="C466" i="1" s="1"/>
  <c r="B479" i="1"/>
  <c r="C479" i="1" s="1"/>
  <c r="B482" i="1"/>
  <c r="C482" i="1" s="1"/>
  <c r="B485" i="1"/>
  <c r="C485" i="1" s="1"/>
  <c r="B488" i="1"/>
  <c r="C488" i="1" s="1"/>
  <c r="B491" i="1"/>
  <c r="C491" i="1" s="1"/>
  <c r="B495" i="1"/>
  <c r="C495" i="1" s="1"/>
  <c r="B501" i="1"/>
  <c r="C501" i="1" s="1"/>
  <c r="B503" i="1"/>
  <c r="C503" i="1" s="1"/>
  <c r="B504" i="1"/>
  <c r="C504" i="1" s="1"/>
  <c r="B505" i="1"/>
  <c r="C505" i="1" s="1"/>
  <c r="B508" i="1"/>
  <c r="C508" i="1" s="1"/>
  <c r="B511" i="1"/>
  <c r="C511" i="1" s="1"/>
  <c r="C344" i="1"/>
  <c r="C356" i="1"/>
  <c r="C407" i="1"/>
  <c r="C449" i="1"/>
  <c r="AK418" i="1"/>
  <c r="AV418" i="1" s="1"/>
  <c r="AX418" i="1" s="1"/>
  <c r="AM205" i="1"/>
  <c r="AM257" i="1"/>
  <c r="AM418" i="1"/>
  <c r="AM498" i="1"/>
  <c r="D33" i="1"/>
  <c r="A35" i="1"/>
  <c r="A36" i="1"/>
  <c r="D36" i="1"/>
  <c r="AJ36" i="1"/>
  <c r="AJ35" i="1"/>
  <c r="D35" i="1"/>
  <c r="AU33" i="1" l="1"/>
  <c r="AU35" i="1"/>
  <c r="AU36" i="1"/>
  <c r="AE418" i="1"/>
  <c r="AI418" i="1"/>
  <c r="AF418" i="1"/>
  <c r="AW418" i="1"/>
  <c r="A37" i="1"/>
  <c r="A38" i="1"/>
  <c r="AJ38" i="1"/>
  <c r="A39" i="1"/>
  <c r="AJ39" i="1"/>
  <c r="D38" i="1"/>
  <c r="D37" i="1"/>
  <c r="AJ37" i="1"/>
  <c r="AU38" i="1" l="1"/>
  <c r="AU37" i="1"/>
  <c r="G1" i="13"/>
  <c r="G13" i="3"/>
  <c r="AJ42" i="1"/>
  <c r="D42" i="1"/>
  <c r="AU42" i="1" s="1"/>
  <c r="A40" i="1"/>
  <c r="AJ40" i="1"/>
  <c r="D39" i="1"/>
  <c r="A41" i="1"/>
  <c r="AJ41" i="1" s="1"/>
  <c r="D41" i="1"/>
  <c r="D40" i="1"/>
  <c r="A42" i="1"/>
  <c r="AU39" i="1" l="1"/>
  <c r="AU40" i="1"/>
  <c r="AU41" i="1"/>
  <c r="F1" i="13"/>
  <c r="A43" i="1"/>
  <c r="AJ43" i="1"/>
  <c r="AJ44" i="1" l="1"/>
  <c r="D44" i="1"/>
  <c r="AU44" i="1" s="1"/>
  <c r="A44" i="1"/>
  <c r="A45" i="1"/>
  <c r="D45" i="1"/>
  <c r="A46" i="1"/>
  <c r="D43" i="1"/>
  <c r="AJ45" i="1"/>
  <c r="AU43" i="1" l="1"/>
  <c r="B7" i="1"/>
  <c r="C7" i="1" s="1"/>
  <c r="B8" i="1"/>
  <c r="C8" i="1" s="1"/>
  <c r="B10" i="1"/>
  <c r="C10" i="1" s="1"/>
  <c r="B18" i="1"/>
  <c r="C18" i="1" s="1"/>
  <c r="B19" i="1"/>
  <c r="C19" i="1" s="1"/>
  <c r="B20" i="1"/>
  <c r="C20" i="1" s="1"/>
  <c r="B24" i="1"/>
  <c r="C24" i="1" s="1"/>
  <c r="B25" i="1"/>
  <c r="C25" i="1" s="1"/>
  <c r="B36" i="1"/>
  <c r="C36" i="1" s="1"/>
  <c r="B38" i="1"/>
  <c r="C38" i="1" s="1"/>
  <c r="B39" i="1"/>
  <c r="C39" i="1" s="1"/>
  <c r="B40" i="1"/>
  <c r="C40" i="1" s="1"/>
  <c r="B42" i="1"/>
  <c r="C42" i="1" s="1"/>
  <c r="B87" i="1"/>
  <c r="C87" i="1" s="1"/>
  <c r="B88" i="1"/>
  <c r="C88" i="1" s="1"/>
  <c r="B89" i="1"/>
  <c r="C89" i="1" s="1"/>
  <c r="B91" i="1"/>
  <c r="C91" i="1" s="1"/>
  <c r="B93" i="1"/>
  <c r="C93" i="1" s="1"/>
  <c r="B95" i="1"/>
  <c r="C95" i="1" s="1"/>
  <c r="B97" i="1"/>
  <c r="C97" i="1" s="1"/>
  <c r="B101" i="1"/>
  <c r="C101" i="1" s="1"/>
  <c r="B105" i="1"/>
  <c r="C105" i="1" s="1"/>
  <c r="B106" i="1"/>
  <c r="C106" i="1" s="1"/>
  <c r="B47" i="1"/>
  <c r="C47" i="1" s="1"/>
  <c r="B63" i="1"/>
  <c r="C63" i="1" s="1"/>
  <c r="B125" i="1"/>
  <c r="C125" i="1" s="1"/>
  <c r="B128" i="1"/>
  <c r="C128" i="1" s="1"/>
  <c r="B129" i="1"/>
  <c r="C129" i="1" s="1"/>
  <c r="B131" i="1"/>
  <c r="C131" i="1" s="1"/>
  <c r="B133" i="1"/>
  <c r="C133" i="1" s="1"/>
  <c r="B134" i="1"/>
  <c r="C134" i="1" s="1"/>
  <c r="B136" i="1"/>
  <c r="C136" i="1" s="1"/>
  <c r="B138" i="1"/>
  <c r="C138" i="1" s="1"/>
  <c r="B68" i="1"/>
  <c r="C68" i="1" s="1"/>
  <c r="B70" i="1"/>
  <c r="C70" i="1" s="1"/>
  <c r="B72" i="1"/>
  <c r="C72" i="1" s="1"/>
  <c r="B74" i="1"/>
  <c r="C74" i="1" s="1"/>
  <c r="B76" i="1"/>
  <c r="C76" i="1" s="1"/>
  <c r="D46" i="1"/>
  <c r="AJ46" i="1"/>
  <c r="A47" i="1"/>
  <c r="AJ47" i="1" s="1"/>
  <c r="D47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48" i="1"/>
  <c r="AJ48" i="1"/>
  <c r="D48" i="1"/>
  <c r="A49" i="1"/>
  <c r="AJ49" i="1"/>
  <c r="A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49" i="1"/>
  <c r="A51" i="1"/>
  <c r="D50" i="1"/>
  <c r="AJ50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3" i="1"/>
  <c r="D53" i="1"/>
  <c r="AU53" i="1" s="1"/>
  <c r="D51" i="1"/>
  <c r="A52" i="1"/>
  <c r="AJ51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3" i="1"/>
  <c r="AJ52" i="1"/>
  <c r="D52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8" i="1"/>
  <c r="D58" i="1"/>
  <c r="AU58" i="1" s="1"/>
  <c r="A54" i="1"/>
  <c r="AJ54" i="1"/>
  <c r="D54" i="1"/>
  <c r="A55" i="1"/>
  <c r="D55" i="1"/>
  <c r="AJ55" i="1"/>
  <c r="A56" i="1"/>
  <c r="AL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7" i="1"/>
  <c r="D57" i="1"/>
  <c r="AJ57" i="1"/>
  <c r="AK57" i="1" l="1"/>
  <c r="B5" i="11"/>
  <c r="AI57" i="1"/>
  <c r="A58" i="1"/>
  <c r="A59" i="1"/>
  <c r="AJ59" i="1"/>
  <c r="A60" i="1"/>
  <c r="D59" i="1"/>
  <c r="D60" i="1"/>
  <c r="A61" i="1"/>
  <c r="AL60" i="1" l="1"/>
  <c r="J5" i="11"/>
  <c r="C5" i="11"/>
  <c r="G5" i="11"/>
  <c r="H5" i="11"/>
  <c r="D5" i="11"/>
  <c r="F5" i="11"/>
  <c r="E5" i="11"/>
  <c r="AJ60" i="1"/>
  <c r="A62" i="1"/>
  <c r="AI60" i="1"/>
  <c r="AJ61" i="1"/>
  <c r="D61" i="1"/>
  <c r="I5" i="11" l="1"/>
  <c r="K5" i="11" s="1"/>
  <c r="L5" i="11" s="1"/>
  <c r="M5" i="11" s="1"/>
  <c r="A63" i="1"/>
  <c r="A64" i="1"/>
  <c r="AJ63" i="1"/>
  <c r="D62" i="1"/>
  <c r="AJ62" i="1"/>
  <c r="B7" i="7" l="1"/>
  <c r="D63" i="1"/>
  <c r="D64" i="1"/>
  <c r="AJ64" i="1"/>
  <c r="A65" i="1"/>
  <c r="D7" i="7" l="1"/>
  <c r="E7" i="7"/>
  <c r="F7" i="7"/>
  <c r="C7" i="7"/>
  <c r="G7" i="7"/>
  <c r="H7" i="7"/>
  <c r="D66" i="1"/>
  <c r="AU66" i="1" s="1"/>
  <c r="D65" i="1"/>
  <c r="A66" i="1"/>
  <c r="AJ65" i="1"/>
  <c r="J7" i="7" l="1"/>
  <c r="I7" i="7"/>
  <c r="AJ66" i="1"/>
  <c r="A67" i="1"/>
  <c r="K7" i="7" l="1"/>
  <c r="L7" i="7" s="1"/>
  <c r="M7" i="7" s="1"/>
  <c r="A68" i="1"/>
  <c r="AJ67" i="1"/>
  <c r="D67" i="1"/>
  <c r="B4" i="11" l="1"/>
  <c r="B5" i="6"/>
  <c r="B6" i="6"/>
  <c r="AJ68" i="1"/>
  <c r="A69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69" i="1"/>
  <c r="A70" i="1"/>
  <c r="AJ69" i="1"/>
  <c r="D70" i="1"/>
  <c r="AJ70" i="1"/>
  <c r="A71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72" i="1"/>
  <c r="AJ71" i="1"/>
  <c r="D71" i="1"/>
  <c r="AI70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2" i="1"/>
  <c r="D72" i="1"/>
  <c r="AU72" i="1" s="1"/>
  <c r="A73" i="1"/>
  <c r="K6" i="7" l="1"/>
  <c r="L6" i="7" s="1"/>
  <c r="M6" i="7" s="1"/>
  <c r="AJ73" i="1"/>
  <c r="D73" i="1"/>
  <c r="A74" i="1"/>
  <c r="B4" i="12" l="1"/>
  <c r="D74" i="1"/>
  <c r="A75" i="1"/>
  <c r="AJ74" i="1"/>
  <c r="C4" i="12" l="1"/>
  <c r="H4" i="12"/>
  <c r="F4" i="12"/>
  <c r="D4" i="12"/>
  <c r="G4" i="12"/>
  <c r="E4" i="12"/>
  <c r="AJ75" i="1"/>
  <c r="A76" i="1"/>
  <c r="AJ76" i="1"/>
  <c r="D75" i="1"/>
  <c r="D76" i="1"/>
  <c r="J4" i="12" l="1"/>
  <c r="A77" i="1"/>
  <c r="D77" i="1"/>
  <c r="AJ77" i="1"/>
  <c r="A78" i="1"/>
  <c r="I4" i="12" l="1"/>
  <c r="K4" i="12" s="1"/>
  <c r="AJ78" i="1"/>
  <c r="D78" i="1"/>
  <c r="AU78" i="1" s="1"/>
  <c r="A79" i="1"/>
  <c r="L4" i="12" l="1"/>
  <c r="M4" i="12" s="1"/>
  <c r="AJ79" i="1"/>
  <c r="A80" i="1"/>
  <c r="D79" i="1"/>
  <c r="B39" i="5" l="1"/>
  <c r="D80" i="1"/>
  <c r="A81" i="1"/>
  <c r="AJ80" i="1"/>
  <c r="I39" i="5" l="1"/>
  <c r="J39" i="5"/>
  <c r="B40" i="5"/>
  <c r="E39" i="5"/>
  <c r="F39" i="5"/>
  <c r="H39" i="5"/>
  <c r="C39" i="5"/>
  <c r="G39" i="5"/>
  <c r="D39" i="5"/>
  <c r="D81" i="1"/>
  <c r="A82" i="1"/>
  <c r="AJ81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2" i="1"/>
  <c r="AU82" i="1" s="1"/>
  <c r="AJ82" i="1"/>
  <c r="A83" i="1"/>
  <c r="J41" i="5" l="1"/>
  <c r="K40" i="5"/>
  <c r="L40" i="5" s="1"/>
  <c r="M40" i="5" s="1"/>
  <c r="B42" i="5"/>
  <c r="F41" i="5"/>
  <c r="D41" i="5"/>
  <c r="H41" i="5"/>
  <c r="E41" i="5"/>
  <c r="C41" i="5"/>
  <c r="G41" i="5"/>
  <c r="A84" i="1"/>
  <c r="AJ83" i="1"/>
  <c r="D83" i="1"/>
  <c r="J42" i="5" l="1"/>
  <c r="I42" i="5"/>
  <c r="B32" i="4"/>
  <c r="D42" i="5"/>
  <c r="C42" i="5"/>
  <c r="F42" i="5"/>
  <c r="H42" i="5"/>
  <c r="B43" i="5"/>
  <c r="E42" i="5"/>
  <c r="G42" i="5"/>
  <c r="A85" i="1"/>
  <c r="AJ84" i="1"/>
  <c r="D84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86" i="1"/>
  <c r="D85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6" i="1"/>
  <c r="AJ86" i="1"/>
  <c r="A87" i="1"/>
  <c r="AJ87" i="1" s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D87" i="1"/>
  <c r="A89" i="1"/>
  <c r="AJ88" i="1"/>
  <c r="D88" i="1"/>
  <c r="B4" i="6" l="1"/>
  <c r="G4" i="6" s="1"/>
  <c r="K35" i="4"/>
  <c r="L35" i="4" s="1"/>
  <c r="M35" i="4" s="1"/>
  <c r="D89" i="1"/>
  <c r="AU89" i="1" s="1"/>
  <c r="AJ89" i="1"/>
  <c r="A90" i="1"/>
  <c r="F4" i="6" l="1"/>
  <c r="D4" i="6"/>
  <c r="C4" i="6"/>
  <c r="H4" i="6"/>
  <c r="E4" i="6"/>
  <c r="J4" i="6"/>
  <c r="A91" i="1"/>
  <c r="D90" i="1"/>
  <c r="AJ90" i="1"/>
  <c r="I4" i="6" l="1"/>
  <c r="K4" i="6" s="1"/>
  <c r="L4" i="6" s="1"/>
  <c r="M4" i="6" s="1"/>
  <c r="I41" i="5"/>
  <c r="K41" i="5" s="1"/>
  <c r="L41" i="5" s="1"/>
  <c r="M41" i="5" s="1"/>
  <c r="D91" i="1"/>
  <c r="AJ91" i="1"/>
  <c r="A92" i="1"/>
  <c r="AJ93" i="1" l="1"/>
  <c r="D93" i="1"/>
  <c r="AU93" i="1" s="1"/>
  <c r="AJ92" i="1"/>
  <c r="A93" i="1"/>
  <c r="A94" i="1"/>
  <c r="D92" i="1"/>
  <c r="AJ97" i="1" l="1"/>
  <c r="D97" i="1"/>
  <c r="AU97" i="1" s="1"/>
  <c r="AJ94" i="1"/>
  <c r="A95" i="1"/>
  <c r="A96" i="1"/>
  <c r="D94" i="1"/>
  <c r="D95" i="1"/>
  <c r="B5" i="7" l="1"/>
  <c r="D96" i="1"/>
  <c r="A97" i="1"/>
  <c r="AJ95" i="1"/>
  <c r="AJ96" i="1"/>
  <c r="C5" i="7" l="1"/>
  <c r="G5" i="7"/>
  <c r="D5" i="7"/>
  <c r="H5" i="7"/>
  <c r="E5" i="7"/>
  <c r="F5" i="7"/>
  <c r="A98" i="1"/>
  <c r="AJ98" i="1"/>
  <c r="D98" i="1"/>
  <c r="AU98" i="1" l="1"/>
  <c r="J5" i="7"/>
  <c r="I5" i="7"/>
  <c r="A99" i="1"/>
  <c r="K5" i="7" l="1"/>
  <c r="L5" i="7" s="1"/>
  <c r="M5" i="7" s="1"/>
  <c r="A100" i="1"/>
  <c r="A101" i="1" s="1"/>
  <c r="D99" i="1"/>
  <c r="AJ99" i="1"/>
  <c r="AU99" i="1" l="1"/>
  <c r="AL100" i="1"/>
  <c r="B5" i="9"/>
  <c r="A102" i="1"/>
  <c r="AJ100" i="1"/>
  <c r="D101" i="1"/>
  <c r="AJ101" i="1"/>
  <c r="D100" i="1"/>
  <c r="AU100" i="1" l="1"/>
  <c r="AU101" i="1"/>
  <c r="I5" i="9"/>
  <c r="G5" i="9"/>
  <c r="D5" i="9"/>
  <c r="C5" i="9"/>
  <c r="H5" i="9"/>
  <c r="F5" i="9"/>
  <c r="J5" i="9"/>
  <c r="E5" i="9"/>
  <c r="AI100" i="1"/>
  <c r="A103" i="1"/>
  <c r="AJ103" i="1"/>
  <c r="D102" i="1"/>
  <c r="AJ102" i="1"/>
  <c r="AI101" i="1"/>
  <c r="D103" i="1"/>
  <c r="AU102" i="1" l="1"/>
  <c r="AU103" i="1"/>
  <c r="K5" i="9"/>
  <c r="A104" i="1"/>
  <c r="A105" i="1"/>
  <c r="D104" i="1"/>
  <c r="A106" i="1"/>
  <c r="AJ105" i="1"/>
  <c r="AJ104" i="1"/>
  <c r="AJ106" i="1"/>
  <c r="AU104" i="1" l="1"/>
  <c r="L5" i="9"/>
  <c r="M5" i="9" s="1"/>
  <c r="D106" i="1"/>
  <c r="A107" i="1"/>
  <c r="AJ107" i="1"/>
  <c r="D107" i="1"/>
  <c r="A108" i="1"/>
  <c r="D105" i="1"/>
  <c r="AU106" i="1" l="1"/>
  <c r="AU105" i="1"/>
  <c r="AU107" i="1"/>
  <c r="B49" i="1"/>
  <c r="C49" i="1" s="1"/>
  <c r="B103" i="1"/>
  <c r="C103" i="1" s="1"/>
  <c r="B14" i="1"/>
  <c r="C14" i="1" s="1"/>
  <c r="B6" i="1"/>
  <c r="C6" i="1" s="1"/>
  <c r="AJ108" i="1"/>
  <c r="A109" i="1"/>
  <c r="D108" i="1"/>
  <c r="B4" i="3" l="1"/>
  <c r="A110" i="1"/>
  <c r="AI108" i="1"/>
  <c r="D111" i="1" l="1"/>
  <c r="AU111" i="1" s="1"/>
  <c r="AJ111" i="1"/>
  <c r="D110" i="1"/>
  <c r="A111" i="1"/>
  <c r="AJ110" i="1"/>
  <c r="AI111" i="1" l="1"/>
  <c r="D113" i="1"/>
  <c r="AU113" i="1" s="1"/>
  <c r="AJ113" i="1"/>
  <c r="A112" i="1"/>
  <c r="AJ112" i="1"/>
  <c r="A113" i="1"/>
  <c r="D112" i="1"/>
  <c r="AU112" i="1" l="1"/>
  <c r="AI113" i="1"/>
  <c r="AJ3" i="1"/>
  <c r="D3" i="1"/>
  <c r="A114" i="1"/>
  <c r="D114" i="1"/>
  <c r="AJ114" i="1"/>
  <c r="A115" i="1"/>
  <c r="AJ115" i="1"/>
  <c r="D115" i="1"/>
  <c r="A116" i="1"/>
  <c r="A21" i="14" l="1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U116" i="1" s="1"/>
  <c r="AJ5" i="1"/>
  <c r="AI115" i="1"/>
  <c r="A117" i="1"/>
  <c r="D5" i="1"/>
  <c r="AM116" i="1" l="1"/>
  <c r="AM3" i="1"/>
  <c r="AM4" i="1" s="1"/>
  <c r="AM5" i="1" s="1"/>
  <c r="AL4" i="1"/>
  <c r="AK116" i="1"/>
  <c r="AV116" i="1" s="1"/>
  <c r="AX116" i="1" s="1"/>
  <c r="AK3" i="1"/>
  <c r="AI116" i="1"/>
  <c r="A118" i="1"/>
  <c r="AJ6" i="1"/>
  <c r="D6" i="1"/>
  <c r="AJ117" i="1"/>
  <c r="D118" i="1"/>
  <c r="A119" i="1"/>
  <c r="D117" i="1"/>
  <c r="AK4" i="1"/>
  <c r="AI3" i="1"/>
  <c r="AJ118" i="1"/>
  <c r="AU117" i="1" l="1"/>
  <c r="AU118" i="1"/>
  <c r="AL6" i="1"/>
  <c r="AJ119" i="1"/>
  <c r="AJ7" i="1"/>
  <c r="A120" i="1"/>
  <c r="AI5" i="1"/>
  <c r="D7" i="1"/>
  <c r="AK5" i="1"/>
  <c r="AI118" i="1"/>
  <c r="D119" i="1"/>
  <c r="AU7" i="1" l="1"/>
  <c r="AU119" i="1"/>
  <c r="AW116" i="1"/>
  <c r="AM6" i="1"/>
  <c r="AL7" i="1"/>
  <c r="D120" i="1"/>
  <c r="AU120" i="1" s="1"/>
  <c r="AJ120" i="1"/>
  <c r="AI6" i="1"/>
  <c r="D8" i="1"/>
  <c r="AJ8" i="1"/>
  <c r="AK6" i="1"/>
  <c r="A121" i="1"/>
  <c r="AI119" i="1"/>
  <c r="AM7" i="1" l="1"/>
  <c r="AM8" i="1" s="1"/>
  <c r="AL8" i="1"/>
  <c r="AI120" i="1"/>
  <c r="AI7" i="1"/>
  <c r="AI8" i="1"/>
  <c r="D121" i="1"/>
  <c r="A122" i="1"/>
  <c r="D9" i="1"/>
  <c r="AJ121" i="1"/>
  <c r="AK7" i="1"/>
  <c r="AJ9" i="1"/>
  <c r="AU121" i="1" l="1"/>
  <c r="AV7" i="1"/>
  <c r="AX7" i="1" s="1"/>
  <c r="AL9" i="1"/>
  <c r="D123" i="1"/>
  <c r="AU123" i="1" s="1"/>
  <c r="AJ123" i="1"/>
  <c r="A123" i="1"/>
  <c r="D10" i="1"/>
  <c r="AJ12" i="1"/>
  <c r="AK8" i="1"/>
  <c r="AJ122" i="1"/>
  <c r="D122" i="1"/>
  <c r="AJ13" i="1"/>
  <c r="D12" i="1"/>
  <c r="AJ10" i="1"/>
  <c r="AI121" i="1"/>
  <c r="D13" i="1"/>
  <c r="AU122" i="1" l="1"/>
  <c r="AL123" i="1"/>
  <c r="AM9" i="1"/>
  <c r="AM10" i="1" s="1"/>
  <c r="AM11" i="1" s="1"/>
  <c r="AM12" i="1" s="1"/>
  <c r="AL13" i="1"/>
  <c r="AL11" i="1"/>
  <c r="AL10" i="1"/>
  <c r="D14" i="1"/>
  <c r="AU14" i="1" s="1"/>
  <c r="AI123" i="1"/>
  <c r="AJ14" i="1"/>
  <c r="AI13" i="1"/>
  <c r="A124" i="1"/>
  <c r="AI9" i="1"/>
  <c r="AI12" i="1"/>
  <c r="AK9" i="1"/>
  <c r="AI10" i="1"/>
  <c r="AI122" i="1"/>
  <c r="AM13" i="1" l="1"/>
  <c r="AL14" i="1"/>
  <c r="AJ124" i="1"/>
  <c r="D124" i="1"/>
  <c r="D15" i="1"/>
  <c r="AJ15" i="1"/>
  <c r="AK10" i="1"/>
  <c r="A125" i="1"/>
  <c r="AM14" i="1" l="1"/>
  <c r="AL16" i="1"/>
  <c r="AI14" i="1"/>
  <c r="AK14" i="1"/>
  <c r="AV14" i="1" s="1"/>
  <c r="AX14" i="1" s="1"/>
  <c r="A126" i="1"/>
  <c r="AI124" i="1"/>
  <c r="AI15" i="1"/>
  <c r="D126" i="1"/>
  <c r="A127" i="1"/>
  <c r="AJ125" i="1"/>
  <c r="D125" i="1"/>
  <c r="D18" i="1"/>
  <c r="AJ18" i="1"/>
  <c r="AJ126" i="1"/>
  <c r="D17" i="1"/>
  <c r="AK11" i="1"/>
  <c r="AJ17" i="1"/>
  <c r="AM15" i="1" l="1"/>
  <c r="AM16" i="1" s="1"/>
  <c r="AM17" i="1" s="1"/>
  <c r="AL18" i="1"/>
  <c r="AK15" i="1"/>
  <c r="D127" i="1"/>
  <c r="A128" i="1"/>
  <c r="AI17" i="1"/>
  <c r="AK12" i="1"/>
  <c r="D128" i="1"/>
  <c r="AJ19" i="1"/>
  <c r="D19" i="1"/>
  <c r="AJ127" i="1"/>
  <c r="AK16" i="1"/>
  <c r="AM18" i="1" l="1"/>
  <c r="AL19" i="1"/>
  <c r="AJ129" i="1"/>
  <c r="D129" i="1"/>
  <c r="AU129" i="1" s="1"/>
  <c r="A129" i="1"/>
  <c r="AK17" i="1"/>
  <c r="AK13" i="1"/>
  <c r="AJ21" i="1"/>
  <c r="A130" i="1"/>
  <c r="D21" i="1"/>
  <c r="D20" i="1"/>
  <c r="AI18" i="1"/>
  <c r="AJ128" i="1"/>
  <c r="AJ20" i="1"/>
  <c r="AM19" i="1" l="1"/>
  <c r="AL21" i="1"/>
  <c r="AL20" i="1"/>
  <c r="AI129" i="1"/>
  <c r="AK18" i="1"/>
  <c r="D130" i="1"/>
  <c r="AJ130" i="1"/>
  <c r="A131" i="1"/>
  <c r="AI19" i="1"/>
  <c r="AK19" i="1"/>
  <c r="AM20" i="1" l="1"/>
  <c r="AL22" i="1"/>
  <c r="A132" i="1"/>
  <c r="D23" i="1"/>
  <c r="AJ23" i="1"/>
  <c r="AK20" i="1"/>
  <c r="AJ24" i="1"/>
  <c r="D24" i="1"/>
  <c r="AJ131" i="1"/>
  <c r="AI20" i="1"/>
  <c r="D131" i="1"/>
  <c r="AL24" i="1" l="1"/>
  <c r="D132" i="1"/>
  <c r="AI23" i="1"/>
  <c r="AI131" i="1"/>
  <c r="A133" i="1"/>
  <c r="AJ132" i="1"/>
  <c r="AL25" i="1" l="1"/>
  <c r="AM26" i="1"/>
  <c r="D133" i="1"/>
  <c r="AI24" i="1"/>
  <c r="A134" i="1"/>
  <c r="AJ133" i="1"/>
  <c r="AK26" i="1" l="1"/>
  <c r="AV26" i="1" s="1"/>
  <c r="AX26" i="1" s="1"/>
  <c r="AM27" i="1"/>
  <c r="AM28" i="1" s="1"/>
  <c r="D134" i="1"/>
  <c r="AU134" i="1" s="1"/>
  <c r="AJ134" i="1"/>
  <c r="AI26" i="1"/>
  <c r="AI25" i="1"/>
  <c r="A135" i="1"/>
  <c r="AK27" i="1" l="1"/>
  <c r="AV27" i="1" s="1"/>
  <c r="AX27" i="1" s="1"/>
  <c r="AJ135" i="1"/>
  <c r="AI28" i="1"/>
  <c r="D135" i="1"/>
  <c r="AI27" i="1"/>
  <c r="A136" i="1"/>
  <c r="A137" i="1" s="1"/>
  <c r="AK28" i="1"/>
  <c r="AV28" i="1" l="1"/>
  <c r="AX28" i="1" s="1"/>
  <c r="AA34" i="1"/>
  <c r="AB34" i="1" s="1"/>
  <c r="AC34" i="1" s="1"/>
  <c r="AP34" i="1"/>
  <c r="AO34" i="1"/>
  <c r="AL29" i="1"/>
  <c r="AM30" i="1"/>
  <c r="AJ136" i="1"/>
  <c r="AJ137" i="1"/>
  <c r="AK29" i="1"/>
  <c r="AI29" i="1"/>
  <c r="D136" i="1"/>
  <c r="D137" i="1"/>
  <c r="A138" i="1"/>
  <c r="AV29" i="1" l="1"/>
  <c r="AX29" i="1" s="1"/>
  <c r="AK30" i="1"/>
  <c r="AV30" i="1" s="1"/>
  <c r="AX30" i="1" s="1"/>
  <c r="AW28" i="1"/>
  <c r="AM31" i="1"/>
  <c r="AI30" i="1"/>
  <c r="AJ138" i="1"/>
  <c r="AI136" i="1"/>
  <c r="D138" i="1"/>
  <c r="A139" i="1"/>
  <c r="AL32" i="1" l="1"/>
  <c r="AM32" i="1"/>
  <c r="AM33" i="1" s="1"/>
  <c r="AK31" i="1"/>
  <c r="AV31" i="1" s="1"/>
  <c r="AX31" i="1" s="1"/>
  <c r="AI31" i="1"/>
  <c r="AJ139" i="1"/>
  <c r="D139" i="1"/>
  <c r="A140" i="1"/>
  <c r="AI138" i="1"/>
  <c r="AM34" i="1" l="1"/>
  <c r="D140" i="1"/>
  <c r="AU140" i="1" s="1"/>
  <c r="AK32" i="1"/>
  <c r="AV32" i="1" s="1"/>
  <c r="AX32" i="1" s="1"/>
  <c r="AI32" i="1"/>
  <c r="AJ140" i="1"/>
  <c r="AI33" i="1"/>
  <c r="A141" i="1"/>
  <c r="AL34" i="1" l="1"/>
  <c r="AK33" i="1"/>
  <c r="AV33" i="1" s="1"/>
  <c r="AX33" i="1" s="1"/>
  <c r="AJ141" i="1"/>
  <c r="D141" i="1"/>
  <c r="A142" i="1"/>
  <c r="AM35" i="1" l="1"/>
  <c r="AM36" i="1" s="1"/>
  <c r="AK34" i="1"/>
  <c r="AV34" i="1" s="1"/>
  <c r="AX34" i="1" s="1"/>
  <c r="AI34" i="1"/>
  <c r="D142" i="1"/>
  <c r="AI141" i="1"/>
  <c r="A143" i="1"/>
  <c r="AJ142" i="1"/>
  <c r="AL36" i="1" l="1"/>
  <c r="AK35" i="1"/>
  <c r="AV35" i="1" s="1"/>
  <c r="AX35" i="1" s="1"/>
  <c r="AJ143" i="1"/>
  <c r="AI36" i="1"/>
  <c r="D143" i="1"/>
  <c r="AI35" i="1"/>
  <c r="A144" i="1"/>
  <c r="AJ144" i="1"/>
  <c r="A145" i="1"/>
  <c r="AL145" i="1" l="1"/>
  <c r="AL37" i="1"/>
  <c r="AM37" i="1"/>
  <c r="D144" i="1"/>
  <c r="AJ145" i="1"/>
  <c r="A146" i="1"/>
  <c r="AK36" i="1"/>
  <c r="D145" i="1"/>
  <c r="AV36" i="1" l="1"/>
  <c r="AX36" i="1" s="1"/>
  <c r="AL146" i="1"/>
  <c r="AL38" i="1"/>
  <c r="AM38" i="1"/>
  <c r="AJ146" i="1"/>
  <c r="A147" i="1"/>
  <c r="D147" i="1" s="1"/>
  <c r="AK37" i="1"/>
  <c r="AI145" i="1"/>
  <c r="AI37" i="1"/>
  <c r="D146" i="1"/>
  <c r="AV37" i="1" l="1"/>
  <c r="AX37" i="1" s="1"/>
  <c r="AL39" i="1"/>
  <c r="AM39" i="1"/>
  <c r="AM40" i="1" s="1"/>
  <c r="AI38" i="1"/>
  <c r="AI147" i="1"/>
  <c r="AJ147" i="1"/>
  <c r="AI146" i="1"/>
  <c r="AK38" i="1"/>
  <c r="A148" i="1"/>
  <c r="A149" i="1"/>
  <c r="D149" i="1"/>
  <c r="D148" i="1"/>
  <c r="AJ149" i="1"/>
  <c r="AV38" i="1" l="1"/>
  <c r="AX38" i="1" s="1"/>
  <c r="AL40" i="1"/>
  <c r="AM41" i="1"/>
  <c r="AM42" i="1" s="1"/>
  <c r="AI39" i="1"/>
  <c r="AK39" i="1"/>
  <c r="AJ148" i="1"/>
  <c r="A150" i="1"/>
  <c r="D150" i="1"/>
  <c r="AI40" i="1"/>
  <c r="A151" i="1"/>
  <c r="AV39" i="1" l="1"/>
  <c r="AX39" i="1" s="1"/>
  <c r="AL42" i="1"/>
  <c r="AM43" i="1"/>
  <c r="AJ151" i="1"/>
  <c r="AK42" i="1"/>
  <c r="AV42" i="1" s="1"/>
  <c r="AX42" i="1" s="1"/>
  <c r="AI42" i="1"/>
  <c r="D151" i="1"/>
  <c r="AU151" i="1" s="1"/>
  <c r="AI41" i="1"/>
  <c r="AK40" i="1"/>
  <c r="A152" i="1"/>
  <c r="AJ150" i="1"/>
  <c r="AV40" i="1" l="1"/>
  <c r="AX40" i="1" s="1"/>
  <c r="AK43" i="1"/>
  <c r="AV43" i="1" s="1"/>
  <c r="AX43" i="1" s="1"/>
  <c r="AI151" i="1"/>
  <c r="A153" i="1"/>
  <c r="AI43" i="1"/>
  <c r="D152" i="1"/>
  <c r="AK41" i="1"/>
  <c r="AJ152" i="1"/>
  <c r="AU152" i="1" l="1"/>
  <c r="AV41" i="1"/>
  <c r="AX41" i="1" s="1"/>
  <c r="AW40" i="1"/>
  <c r="AM44" i="1"/>
  <c r="AM45" i="1" s="1"/>
  <c r="AM46" i="1" s="1"/>
  <c r="AM47" i="1" s="1"/>
  <c r="D153" i="1"/>
  <c r="A154" i="1"/>
  <c r="AJ153" i="1"/>
  <c r="AU153" i="1" l="1"/>
  <c r="AK44" i="1"/>
  <c r="AV44" i="1" s="1"/>
  <c r="AX44" i="1" s="1"/>
  <c r="AL47" i="1"/>
  <c r="AL46" i="1"/>
  <c r="AW43" i="1"/>
  <c r="AM48" i="1"/>
  <c r="AM49" i="1" s="1"/>
  <c r="D155" i="1"/>
  <c r="AU155" i="1" s="1"/>
  <c r="AI44" i="1"/>
  <c r="AJ155" i="1"/>
  <c r="AK45" i="1"/>
  <c r="AJ154" i="1"/>
  <c r="AI46" i="1"/>
  <c r="D154" i="1"/>
  <c r="AI47" i="1"/>
  <c r="A155" i="1"/>
  <c r="AI45" i="1"/>
  <c r="AU154" i="1" l="1"/>
  <c r="AL49" i="1"/>
  <c r="AL48" i="1"/>
  <c r="AJ157" i="1"/>
  <c r="AI48" i="1"/>
  <c r="AI154" i="1"/>
  <c r="A156" i="1"/>
  <c r="AK46" i="1"/>
  <c r="AI49" i="1"/>
  <c r="A157" i="1"/>
  <c r="AL51" i="1" l="1"/>
  <c r="AL50" i="1"/>
  <c r="AM50" i="1"/>
  <c r="AM51" i="1" s="1"/>
  <c r="AM52" i="1" s="1"/>
  <c r="D157" i="1"/>
  <c r="AU157" i="1" s="1"/>
  <c r="D156" i="1"/>
  <c r="AI50" i="1"/>
  <c r="AI51" i="1"/>
  <c r="AJ156" i="1"/>
  <c r="A158" i="1"/>
  <c r="AK47" i="1"/>
  <c r="AU156" i="1" l="1"/>
  <c r="AL52" i="1"/>
  <c r="AM53" i="1"/>
  <c r="AM54" i="1"/>
  <c r="AM55" i="1"/>
  <c r="D158" i="1"/>
  <c r="AI156" i="1"/>
  <c r="A159" i="1"/>
  <c r="AK48" i="1"/>
  <c r="AJ158" i="1"/>
  <c r="AU158" i="1" l="1"/>
  <c r="AK54" i="1"/>
  <c r="AL53" i="1"/>
  <c r="AJ159" i="1"/>
  <c r="D159" i="1"/>
  <c r="AU159" i="1" s="1"/>
  <c r="AI53" i="1"/>
  <c r="AK49" i="1"/>
  <c r="AI55" i="1"/>
  <c r="A160" i="1"/>
  <c r="AI54" i="1"/>
  <c r="AI52" i="1"/>
  <c r="AK55" i="1"/>
  <c r="AL58" i="1" l="1"/>
  <c r="AM58" i="1"/>
  <c r="AM59" i="1" s="1"/>
  <c r="AJ161" i="1"/>
  <c r="AK58" i="1"/>
  <c r="AV58" i="1" s="1"/>
  <c r="AX58" i="1" s="1"/>
  <c r="AI58" i="1"/>
  <c r="D161" i="1"/>
  <c r="AU161" i="1" s="1"/>
  <c r="D160" i="1"/>
  <c r="AK50" i="1"/>
  <c r="AJ160" i="1"/>
  <c r="A161" i="1"/>
  <c r="AU160" i="1" l="1"/>
  <c r="AM61" i="1"/>
  <c r="AM62" i="1" s="1"/>
  <c r="AM63" i="1" s="1"/>
  <c r="AM60" i="1"/>
  <c r="AL61" i="1"/>
  <c r="AK59" i="1"/>
  <c r="AI160" i="1"/>
  <c r="AK51" i="1"/>
  <c r="AI61" i="1"/>
  <c r="AI59" i="1"/>
  <c r="A162" i="1"/>
  <c r="D162" i="1"/>
  <c r="AL63" i="1" l="1"/>
  <c r="AL62" i="1"/>
  <c r="AJ163" i="1"/>
  <c r="D163" i="1"/>
  <c r="AU163" i="1" s="1"/>
  <c r="AK53" i="1"/>
  <c r="AV53" i="1" s="1"/>
  <c r="AX53" i="1" s="1"/>
  <c r="AJ162" i="1"/>
  <c r="AK52" i="1"/>
  <c r="AK60" i="1"/>
  <c r="A163" i="1"/>
  <c r="AI63" i="1"/>
  <c r="AI62" i="1"/>
  <c r="A164" i="1"/>
  <c r="D164" i="1"/>
  <c r="A165" i="1"/>
  <c r="B3" i="6" l="1"/>
  <c r="B5" i="13"/>
  <c r="A166" i="1"/>
  <c r="AJ166" i="1"/>
  <c r="AJ164" i="1"/>
  <c r="D165" i="1"/>
  <c r="A167" i="1"/>
  <c r="AK61" i="1"/>
  <c r="AJ165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168" i="1"/>
  <c r="D166" i="1"/>
  <c r="AK62" i="1"/>
  <c r="AJ167" i="1"/>
  <c r="D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J168" i="1"/>
  <c r="AK63" i="1"/>
  <c r="A169" i="1"/>
  <c r="AI166" i="1"/>
  <c r="D168" i="1"/>
  <c r="K3" i="6" l="1"/>
  <c r="L3" i="6" s="1"/>
  <c r="M3" i="6" s="1"/>
  <c r="A170" i="1"/>
  <c r="AJ169" i="1"/>
  <c r="D169" i="1"/>
  <c r="B4" i="13" l="1"/>
  <c r="AJ171" i="1"/>
  <c r="D171" i="1"/>
  <c r="AU171" i="1" s="1"/>
  <c r="AJ170" i="1"/>
  <c r="D170" i="1"/>
  <c r="A171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4" i="1"/>
  <c r="AU174" i="1" s="1"/>
  <c r="AJ174" i="1"/>
  <c r="AJ176" i="1"/>
  <c r="AM176" i="1" s="1"/>
  <c r="D176" i="1"/>
  <c r="AU176" i="1" s="1"/>
  <c r="A172" i="1"/>
  <c r="D172" i="1"/>
  <c r="AJ172" i="1"/>
  <c r="AK176" i="1" l="1"/>
  <c r="AV176" i="1" s="1"/>
  <c r="AX176" i="1" s="1"/>
  <c r="AJ178" i="1"/>
  <c r="D178" i="1"/>
  <c r="AU178" i="1" s="1"/>
  <c r="AI176" i="1"/>
  <c r="A173" i="1"/>
  <c r="AJ173" i="1" s="1"/>
  <c r="B31" i="5" l="1"/>
  <c r="A174" i="1"/>
  <c r="D173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D175" i="1"/>
  <c r="AJ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7" i="1"/>
  <c r="AJ177" i="1"/>
  <c r="A178" i="1"/>
  <c r="D177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9" i="1"/>
  <c r="A180" i="1"/>
  <c r="D179" i="1"/>
  <c r="AJ179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0" i="1"/>
  <c r="AJ180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D181" i="1"/>
  <c r="A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2" i="1"/>
  <c r="AJ182" i="1"/>
  <c r="A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D184" i="1"/>
  <c r="A185" i="1"/>
  <c r="AJ184" i="1"/>
  <c r="AL65" i="1" l="1"/>
  <c r="AL64" i="1"/>
  <c r="D190" i="1"/>
  <c r="AU190" i="1" s="1"/>
  <c r="AJ190" i="1"/>
  <c r="D185" i="1"/>
  <c r="AI65" i="1"/>
  <c r="A186" i="1"/>
  <c r="AI64" i="1"/>
  <c r="AJ185" i="1"/>
  <c r="AK64" i="1"/>
  <c r="AK66" i="1" l="1"/>
  <c r="AV66" i="1" s="1"/>
  <c r="AX66" i="1" s="1"/>
  <c r="AL68" i="1"/>
  <c r="D193" i="1"/>
  <c r="AU193" i="1" s="1"/>
  <c r="AJ193" i="1"/>
  <c r="AI66" i="1"/>
  <c r="AK67" i="1"/>
  <c r="D186" i="1"/>
  <c r="A187" i="1"/>
  <c r="AJ186" i="1"/>
  <c r="AI68" i="1"/>
  <c r="AI67" i="1"/>
  <c r="AK65" i="1"/>
  <c r="AL70" i="1" l="1"/>
  <c r="AL69" i="1"/>
  <c r="AJ187" i="1"/>
  <c r="AI69" i="1"/>
  <c r="AK68" i="1"/>
  <c r="A188" i="1"/>
  <c r="D187" i="1"/>
  <c r="AL72" i="1" l="1"/>
  <c r="AL71" i="1"/>
  <c r="AM66" i="1"/>
  <c r="AM67" i="1"/>
  <c r="AM68" i="1" s="1"/>
  <c r="AJ188" i="1"/>
  <c r="AK69" i="1"/>
  <c r="AI71" i="1"/>
  <c r="D188" i="1"/>
  <c r="A189" i="1"/>
  <c r="D189" i="1"/>
  <c r="AI72" i="1" l="1"/>
  <c r="AK70" i="1"/>
  <c r="AI188" i="1"/>
  <c r="A190" i="1"/>
  <c r="AJ189" i="1"/>
  <c r="AL74" i="1" l="1"/>
  <c r="AK72" i="1"/>
  <c r="AV72" i="1" s="1"/>
  <c r="AX72" i="1" s="1"/>
  <c r="AK71" i="1"/>
  <c r="A191" i="1"/>
  <c r="AI73" i="1"/>
  <c r="AJ191" i="1"/>
  <c r="AK73" i="1" l="1"/>
  <c r="D191" i="1"/>
  <c r="A192" i="1"/>
  <c r="AI74" i="1"/>
  <c r="AK74" i="1"/>
  <c r="AL76" i="1" l="1"/>
  <c r="AJ200" i="1"/>
  <c r="D200" i="1"/>
  <c r="A193" i="1"/>
  <c r="AI75" i="1"/>
  <c r="D192" i="1"/>
  <c r="AK75" i="1"/>
  <c r="AJ192" i="1"/>
  <c r="AU200" i="1" l="1"/>
  <c r="AL78" i="1"/>
  <c r="AL77" i="1"/>
  <c r="AI78" i="1"/>
  <c r="AI76" i="1"/>
  <c r="A194" i="1"/>
  <c r="AK76" i="1"/>
  <c r="AI77" i="1"/>
  <c r="AL81" i="1" l="1"/>
  <c r="AL80" i="1"/>
  <c r="AM69" i="1"/>
  <c r="AM70" i="1" s="1"/>
  <c r="AM71" i="1" s="1"/>
  <c r="AM72" i="1" s="1"/>
  <c r="AM73" i="1" s="1"/>
  <c r="AM74" i="1" s="1"/>
  <c r="AM75" i="1" s="1"/>
  <c r="AM76" i="1" s="1"/>
  <c r="AM77" i="1" s="1"/>
  <c r="AM64" i="1"/>
  <c r="AM65" i="1" s="1"/>
  <c r="AM78" i="1"/>
  <c r="AM79" i="1" s="1"/>
  <c r="AM80" i="1" s="1"/>
  <c r="AM81" i="1" s="1"/>
  <c r="D194" i="1"/>
  <c r="AJ194" i="1"/>
  <c r="AK77" i="1"/>
  <c r="A195" i="1"/>
  <c r="AI80" i="1"/>
  <c r="AI79" i="1"/>
  <c r="AL82" i="1" l="1"/>
  <c r="AM82" i="1"/>
  <c r="AK78" i="1"/>
  <c r="A196" i="1"/>
  <c r="D195" i="1"/>
  <c r="AJ195" i="1"/>
  <c r="AI81" i="1"/>
  <c r="AK79" i="1" l="1"/>
  <c r="AV78" i="1"/>
  <c r="AX78" i="1" s="1"/>
  <c r="AM83" i="1"/>
  <c r="AJ204" i="1"/>
  <c r="D204" i="1"/>
  <c r="AU204" i="1" s="1"/>
  <c r="AI82" i="1"/>
  <c r="AJ196" i="1"/>
  <c r="AK80" i="1"/>
  <c r="A197" i="1"/>
  <c r="D197" i="1" s="1"/>
  <c r="D196" i="1"/>
  <c r="AJ197" i="1"/>
  <c r="AL84" i="1" l="1"/>
  <c r="AM84" i="1"/>
  <c r="AM85" i="1" s="1"/>
  <c r="AK81" i="1"/>
  <c r="AI83" i="1"/>
  <c r="A198" i="1"/>
  <c r="AL86" i="1" l="1"/>
  <c r="AM86" i="1"/>
  <c r="AM87" i="1" s="1"/>
  <c r="D206" i="1"/>
  <c r="AU206" i="1" s="1"/>
  <c r="AK82" i="1"/>
  <c r="AV82" i="1" s="1"/>
  <c r="AX82" i="1" s="1"/>
  <c r="AJ206" i="1"/>
  <c r="AI84" i="1"/>
  <c r="A199" i="1"/>
  <c r="D198" i="1"/>
  <c r="AI85" i="1"/>
  <c r="AJ198" i="1"/>
  <c r="AL88" i="1" l="1"/>
  <c r="AL87" i="1"/>
  <c r="AM88" i="1"/>
  <c r="AM89" i="1" s="1"/>
  <c r="AK83" i="1"/>
  <c r="AI86" i="1"/>
  <c r="AI87" i="1"/>
  <c r="D199" i="1"/>
  <c r="A200" i="1"/>
  <c r="AK84" i="1"/>
  <c r="AJ199" i="1"/>
  <c r="AL89" i="1" l="1"/>
  <c r="AM90" i="1"/>
  <c r="AM91" i="1" s="1"/>
  <c r="AI89" i="1"/>
  <c r="AJ209" i="1"/>
  <c r="D209" i="1"/>
  <c r="AU209" i="1" s="1"/>
  <c r="AI88" i="1"/>
  <c r="A201" i="1"/>
  <c r="AK85" i="1"/>
  <c r="AL91" i="1" l="1"/>
  <c r="AM92" i="1"/>
  <c r="AM93" i="1" s="1"/>
  <c r="AI209" i="1"/>
  <c r="A202" i="1"/>
  <c r="D202" i="1"/>
  <c r="AI91" i="1"/>
  <c r="AJ202" i="1"/>
  <c r="AJ201" i="1"/>
  <c r="AK86" i="1"/>
  <c r="D201" i="1"/>
  <c r="AI90" i="1"/>
  <c r="AL93" i="1" l="1"/>
  <c r="AL92" i="1"/>
  <c r="AM94" i="1"/>
  <c r="AK89" i="1"/>
  <c r="AV89" i="1" s="1"/>
  <c r="AX89" i="1" s="1"/>
  <c r="D211" i="1"/>
  <c r="AU211" i="1" s="1"/>
  <c r="AI93" i="1"/>
  <c r="AJ211" i="1"/>
  <c r="AK87" i="1"/>
  <c r="AI201" i="1"/>
  <c r="AI92" i="1"/>
  <c r="A203" i="1"/>
  <c r="D203" i="1" s="1"/>
  <c r="A204" i="1"/>
  <c r="AL95" i="1" l="1"/>
  <c r="AM95" i="1"/>
  <c r="AM96" i="1" s="1"/>
  <c r="AM97" i="1" s="1"/>
  <c r="AM98" i="1" s="1"/>
  <c r="AM99" i="1" s="1"/>
  <c r="AK90" i="1"/>
  <c r="AK88" i="1"/>
  <c r="A205" i="1"/>
  <c r="AK91" i="1"/>
  <c r="AJ203" i="1"/>
  <c r="AI94" i="1"/>
  <c r="AM101" i="1" l="1"/>
  <c r="AM100" i="1"/>
  <c r="AL97" i="1"/>
  <c r="AJ213" i="1"/>
  <c r="AM213" i="1" s="1"/>
  <c r="AI97" i="1"/>
  <c r="D213" i="1"/>
  <c r="AU213" i="1" s="1"/>
  <c r="AK97" i="1"/>
  <c r="AV97" i="1" s="1"/>
  <c r="AX97" i="1" s="1"/>
  <c r="AJ205" i="1"/>
  <c r="AI99" i="1"/>
  <c r="AI98" i="1"/>
  <c r="AK92" i="1"/>
  <c r="AI95" i="1"/>
  <c r="A206" i="1"/>
  <c r="D205" i="1"/>
  <c r="AI96" i="1"/>
  <c r="AK205" i="1" l="1"/>
  <c r="AK213" i="1"/>
  <c r="AV213" i="1" s="1"/>
  <c r="AX213" i="1" s="1"/>
  <c r="AK93" i="1"/>
  <c r="AV93" i="1" s="1"/>
  <c r="AX93" i="1" s="1"/>
  <c r="AK94" i="1"/>
  <c r="AI213" i="1"/>
  <c r="AK98" i="1"/>
  <c r="AV98" i="1" s="1"/>
  <c r="AX98" i="1" s="1"/>
  <c r="AI205" i="1"/>
  <c r="AK95" i="1"/>
  <c r="A207" i="1"/>
  <c r="AI103" i="1"/>
  <c r="AI104" i="1"/>
  <c r="AI102" i="1"/>
  <c r="D207" i="1"/>
  <c r="AU207" i="1" l="1"/>
  <c r="AL106" i="1"/>
  <c r="AL105" i="1"/>
  <c r="AL104" i="1"/>
  <c r="AL103" i="1"/>
  <c r="AL102" i="1"/>
  <c r="AL101" i="1"/>
  <c r="AL99" i="1"/>
  <c r="AM102" i="1"/>
  <c r="AM103" i="1" s="1"/>
  <c r="AM104" i="1" s="1"/>
  <c r="AM105" i="1" s="1"/>
  <c r="AM106" i="1" s="1"/>
  <c r="AM107" i="1" s="1"/>
  <c r="AM108" i="1" s="1"/>
  <c r="AI105" i="1"/>
  <c r="AI106" i="1"/>
  <c r="A208" i="1"/>
  <c r="AK96" i="1"/>
  <c r="AJ207" i="1"/>
  <c r="AK99" i="1"/>
  <c r="AV99" i="1" l="1"/>
  <c r="AX99" i="1" s="1"/>
  <c r="AW213" i="1"/>
  <c r="AM109" i="1"/>
  <c r="AM110" i="1"/>
  <c r="AM111" i="1" s="1"/>
  <c r="AK100" i="1"/>
  <c r="AJ208" i="1"/>
  <c r="D208" i="1"/>
  <c r="AI107" i="1"/>
  <c r="A209" i="1"/>
  <c r="AU208" i="1" l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K101" i="1"/>
  <c r="AI110" i="1"/>
  <c r="A210" i="1"/>
  <c r="A211" i="1" s="1"/>
  <c r="AV101" i="1" l="1"/>
  <c r="AX101" i="1" s="1"/>
  <c r="AL111" i="1"/>
  <c r="AM114" i="1"/>
  <c r="AM115" i="1" s="1"/>
  <c r="AK112" i="1"/>
  <c r="AV112" i="1" s="1"/>
  <c r="AX112" i="1" s="1"/>
  <c r="D210" i="1"/>
  <c r="AJ210" i="1"/>
  <c r="AI112" i="1"/>
  <c r="AK102" i="1"/>
  <c r="A212" i="1"/>
  <c r="AV102" i="1" l="1"/>
  <c r="AX102" i="1" s="1"/>
  <c r="AW111" i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D212" i="1"/>
  <c r="AJ212" i="1"/>
  <c r="A213" i="1"/>
  <c r="AK103" i="1"/>
  <c r="AK115" i="1"/>
  <c r="AI114" i="1"/>
  <c r="AU212" i="1" l="1"/>
  <c r="AV103" i="1"/>
  <c r="AX103" i="1" s="1"/>
  <c r="AM124" i="1"/>
  <c r="AM123" i="1"/>
  <c r="AL116" i="1"/>
  <c r="AJ221" i="1"/>
  <c r="D221" i="1"/>
  <c r="AU221" i="1" s="1"/>
  <c r="AK117" i="1"/>
  <c r="AV117" i="1" s="1"/>
  <c r="AX117" i="1" s="1"/>
  <c r="AK104" i="1"/>
  <c r="AI117" i="1"/>
  <c r="A214" i="1"/>
  <c r="AV104" i="1" l="1"/>
  <c r="AX104" i="1" s="1"/>
  <c r="AW113" i="1"/>
  <c r="AL122" i="1"/>
  <c r="AL120" i="1"/>
  <c r="AL119" i="1"/>
  <c r="AL118" i="1"/>
  <c r="AK105" i="1"/>
  <c r="AK118" i="1"/>
  <c r="AJ214" i="1"/>
  <c r="D214" i="1"/>
  <c r="A215" i="1"/>
  <c r="AU214" i="1" l="1"/>
  <c r="AV105" i="1"/>
  <c r="AX105" i="1" s="1"/>
  <c r="AV118" i="1"/>
  <c r="AX118" i="1" s="1"/>
  <c r="A216" i="1"/>
  <c r="D215" i="1"/>
  <c r="AK106" i="1"/>
  <c r="AJ215" i="1"/>
  <c r="AK119" i="1"/>
  <c r="AV119" i="1" l="1"/>
  <c r="AX119" i="1" s="1"/>
  <c r="AV106" i="1"/>
  <c r="AX106" i="1" s="1"/>
  <c r="AL125" i="1"/>
  <c r="AM125" i="1"/>
  <c r="AK120" i="1"/>
  <c r="AV120" i="1" s="1"/>
  <c r="AX120" i="1" s="1"/>
  <c r="A217" i="1"/>
  <c r="AJ217" i="1"/>
  <c r="AJ216" i="1"/>
  <c r="AK107" i="1"/>
  <c r="D216" i="1"/>
  <c r="AV107" i="1" l="1"/>
  <c r="AX107" i="1" s="1"/>
  <c r="AW106" i="1"/>
  <c r="AW120" i="1"/>
  <c r="AL126" i="1"/>
  <c r="AM126" i="1"/>
  <c r="AK121" i="1"/>
  <c r="AV121" i="1" s="1"/>
  <c r="AX121" i="1" s="1"/>
  <c r="D217" i="1"/>
  <c r="AI125" i="1"/>
  <c r="A218" i="1"/>
  <c r="AK108" i="1"/>
  <c r="AW107" i="1" l="1"/>
  <c r="AM127" i="1"/>
  <c r="AK123" i="1"/>
  <c r="AV123" i="1" s="1"/>
  <c r="AX123" i="1" s="1"/>
  <c r="AJ218" i="1"/>
  <c r="A219" i="1"/>
  <c r="D218" i="1"/>
  <c r="AI217" i="1"/>
  <c r="AK122" i="1"/>
  <c r="AI126" i="1"/>
  <c r="D219" i="1"/>
  <c r="AV122" i="1" l="1"/>
  <c r="AX122" i="1" s="1"/>
  <c r="AW123" i="1"/>
  <c r="AW121" i="1"/>
  <c r="AL128" i="1"/>
  <c r="AM128" i="1"/>
  <c r="AM129" i="1" s="1"/>
  <c r="AK124" i="1"/>
  <c r="AJ219" i="1"/>
  <c r="AI127" i="1"/>
  <c r="A220" i="1"/>
  <c r="AJ220" i="1"/>
  <c r="AW122" i="1" l="1"/>
  <c r="AL129" i="1"/>
  <c r="AI128" i="1"/>
  <c r="AK125" i="1"/>
  <c r="D220" i="1"/>
  <c r="A221" i="1"/>
  <c r="AL131" i="1" l="1"/>
  <c r="AM130" i="1"/>
  <c r="AM131" i="1" s="1"/>
  <c r="AK129" i="1"/>
  <c r="AV129" i="1" s="1"/>
  <c r="AX129" i="1" s="1"/>
  <c r="D230" i="1"/>
  <c r="AU230" i="1" s="1"/>
  <c r="AJ230" i="1"/>
  <c r="AK126" i="1"/>
  <c r="AI220" i="1"/>
  <c r="A222" i="1"/>
  <c r="AL132" i="1" l="1"/>
  <c r="AM132" i="1"/>
  <c r="AK130" i="1"/>
  <c r="AJ222" i="1"/>
  <c r="A223" i="1"/>
  <c r="D222" i="1"/>
  <c r="AI130" i="1"/>
  <c r="AK127" i="1"/>
  <c r="AL133" i="1" l="1"/>
  <c r="AM133" i="1"/>
  <c r="AJ223" i="1"/>
  <c r="AI132" i="1"/>
  <c r="AK131" i="1"/>
  <c r="A224" i="1"/>
  <c r="D223" i="1"/>
  <c r="AK128" i="1"/>
  <c r="AL134" i="1" l="1"/>
  <c r="AM134" i="1"/>
  <c r="D224" i="1"/>
  <c r="AI133" i="1"/>
  <c r="A225" i="1"/>
  <c r="AJ224" i="1"/>
  <c r="AK132" i="1"/>
  <c r="AM135" i="1" l="1"/>
  <c r="AM136" i="1" s="1"/>
  <c r="AK134" i="1"/>
  <c r="AV134" i="1" s="1"/>
  <c r="AX134" i="1" s="1"/>
  <c r="AI134" i="1"/>
  <c r="D225" i="1"/>
  <c r="AK133" i="1"/>
  <c r="AJ225" i="1"/>
  <c r="A226" i="1"/>
  <c r="AL136" i="1" l="1"/>
  <c r="AM137" i="1"/>
  <c r="AM138" i="1" s="1"/>
  <c r="AM140" i="1"/>
  <c r="AM141" i="1" s="1"/>
  <c r="AJ236" i="1"/>
  <c r="AK135" i="1"/>
  <c r="D236" i="1"/>
  <c r="AU236" i="1" s="1"/>
  <c r="AJ226" i="1"/>
  <c r="D226" i="1"/>
  <c r="A227" i="1"/>
  <c r="AI135" i="1"/>
  <c r="AI225" i="1"/>
  <c r="AJ227" i="1"/>
  <c r="AK140" i="1" l="1"/>
  <c r="AV140" i="1" s="1"/>
  <c r="AX140" i="1" s="1"/>
  <c r="AL138" i="1"/>
  <c r="AL137" i="1"/>
  <c r="AM139" i="1"/>
  <c r="AK141" i="1"/>
  <c r="AI140" i="1"/>
  <c r="AI139" i="1"/>
  <c r="AK136" i="1"/>
  <c r="AI137" i="1"/>
  <c r="A228" i="1"/>
  <c r="D227" i="1"/>
  <c r="AL142" i="1" l="1"/>
  <c r="AL139" i="1"/>
  <c r="AM142" i="1"/>
  <c r="AM143" i="1" s="1"/>
  <c r="D228" i="1"/>
  <c r="A229" i="1"/>
  <c r="AJ228" i="1"/>
  <c r="AK137" i="1"/>
  <c r="AK142" i="1"/>
  <c r="AL144" i="1" l="1"/>
  <c r="AL143" i="1"/>
  <c r="AM144" i="1"/>
  <c r="D229" i="1"/>
  <c r="AI142" i="1"/>
  <c r="AJ229" i="1"/>
  <c r="AI144" i="1"/>
  <c r="AK138" i="1"/>
  <c r="AI143" i="1"/>
  <c r="A230" i="1"/>
  <c r="AK143" i="1"/>
  <c r="AM147" i="1" l="1"/>
  <c r="AM148" i="1" s="1"/>
  <c r="AM145" i="1"/>
  <c r="AM146" i="1" s="1"/>
  <c r="AL148" i="1"/>
  <c r="AL147" i="1"/>
  <c r="AK139" i="1"/>
  <c r="A231" i="1"/>
  <c r="D231" i="1" s="1"/>
  <c r="AK144" i="1"/>
  <c r="AJ231" i="1"/>
  <c r="AL149" i="1" l="1"/>
  <c r="AM149" i="1"/>
  <c r="D242" i="1"/>
  <c r="AU242" i="1" s="1"/>
  <c r="AJ242" i="1"/>
  <c r="AI148" i="1"/>
  <c r="A232" i="1"/>
  <c r="AI149" i="1"/>
  <c r="AK145" i="1"/>
  <c r="AL150" i="1" l="1"/>
  <c r="AM150" i="1"/>
  <c r="AM151" i="1" s="1"/>
  <c r="D232" i="1"/>
  <c r="A233" i="1"/>
  <c r="AI150" i="1"/>
  <c r="AJ232" i="1"/>
  <c r="AK146" i="1"/>
  <c r="AL151" i="1" l="1"/>
  <c r="AM152" i="1"/>
  <c r="AJ233" i="1"/>
  <c r="A234" i="1"/>
  <c r="AK147" i="1"/>
  <c r="D233" i="1"/>
  <c r="AK152" i="1" l="1"/>
  <c r="AV152" i="1" s="1"/>
  <c r="AX152" i="1" s="1"/>
  <c r="AM153" i="1"/>
  <c r="AM154" i="1" s="1"/>
  <c r="A235" i="1"/>
  <c r="D234" i="1"/>
  <c r="AK148" i="1"/>
  <c r="AJ234" i="1"/>
  <c r="D235" i="1"/>
  <c r="AI152" i="1"/>
  <c r="AL154" i="1" l="1"/>
  <c r="AM155" i="1"/>
  <c r="AM156" i="1" s="1"/>
  <c r="AK151" i="1"/>
  <c r="AV151" i="1" s="1"/>
  <c r="AX151" i="1" s="1"/>
  <c r="AK149" i="1"/>
  <c r="AI153" i="1"/>
  <c r="AJ235" i="1"/>
  <c r="A236" i="1"/>
  <c r="A237" i="1" s="1"/>
  <c r="AK153" i="1"/>
  <c r="AK150" i="1"/>
  <c r="D237" i="1"/>
  <c r="AJ237" i="1"/>
  <c r="AV153" i="1" l="1"/>
  <c r="AX153" i="1" s="1"/>
  <c r="AL157" i="1"/>
  <c r="AL155" i="1"/>
  <c r="AW152" i="1"/>
  <c r="AM157" i="1"/>
  <c r="AI155" i="1"/>
  <c r="AK155" i="1"/>
  <c r="AV155" i="1" s="1"/>
  <c r="AX155" i="1" s="1"/>
  <c r="AI237" i="1"/>
  <c r="AK154" i="1"/>
  <c r="A238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D238" i="1"/>
  <c r="AJ238" i="1"/>
  <c r="A239" i="1"/>
  <c r="AI158" i="1"/>
  <c r="AL161" i="1" l="1"/>
  <c r="AM162" i="1"/>
  <c r="AI161" i="1"/>
  <c r="AK157" i="1"/>
  <c r="AV157" i="1" s="1"/>
  <c r="AX157" i="1" s="1"/>
  <c r="AJ239" i="1"/>
  <c r="D239" i="1"/>
  <c r="A240" i="1"/>
  <c r="AL163" i="1" l="1"/>
  <c r="AM163" i="1"/>
  <c r="AM164" i="1" s="1"/>
  <c r="AM165" i="1" s="1"/>
  <c r="AM166" i="1" s="1"/>
  <c r="AI163" i="1"/>
  <c r="AK158" i="1"/>
  <c r="AV158" i="1" s="1"/>
  <c r="AX158" i="1" s="1"/>
  <c r="AJ240" i="1"/>
  <c r="D240" i="1"/>
  <c r="AI162" i="1"/>
  <c r="A241" i="1"/>
  <c r="AL165" i="1" l="1"/>
  <c r="AM167" i="1"/>
  <c r="AK159" i="1"/>
  <c r="AV159" i="1" s="1"/>
  <c r="AX159" i="1" s="1"/>
  <c r="D241" i="1"/>
  <c r="AI165" i="1"/>
  <c r="A242" i="1"/>
  <c r="AJ241" i="1"/>
  <c r="AL167" i="1" l="1"/>
  <c r="AM168" i="1"/>
  <c r="AK160" i="1"/>
  <c r="AV160" i="1" s="1"/>
  <c r="AX160" i="1" s="1"/>
  <c r="AI241" i="1"/>
  <c r="AI164" i="1"/>
  <c r="AI167" i="1"/>
  <c r="A243" i="1"/>
  <c r="AJ243" i="1"/>
  <c r="AL170" i="1" l="1"/>
  <c r="AL169" i="1"/>
  <c r="AL168" i="1"/>
  <c r="AM169" i="1"/>
  <c r="AM170" i="1" s="1"/>
  <c r="AJ254" i="1"/>
  <c r="AK161" i="1"/>
  <c r="AV161" i="1" s="1"/>
  <c r="AX161" i="1" s="1"/>
  <c r="D243" i="1"/>
  <c r="AI168" i="1"/>
  <c r="A244" i="1"/>
  <c r="AJ244" i="1"/>
  <c r="AL171" i="1" l="1"/>
  <c r="AM171" i="1"/>
  <c r="AM172" i="1" s="1"/>
  <c r="AK162" i="1"/>
  <c r="D254" i="1"/>
  <c r="AU254" i="1" s="1"/>
  <c r="D256" i="1"/>
  <c r="AU256" i="1" s="1"/>
  <c r="AJ256" i="1"/>
  <c r="D244" i="1"/>
  <c r="AI170" i="1"/>
  <c r="AI169" i="1"/>
  <c r="A245" i="1"/>
  <c r="A246" i="1"/>
  <c r="A247" i="1" s="1"/>
  <c r="AJ246" i="1"/>
  <c r="D246" i="1"/>
  <c r="AJ247" i="1"/>
  <c r="D247" i="1"/>
  <c r="AJ245" i="1"/>
  <c r="D245" i="1"/>
  <c r="AL173" i="1" l="1"/>
  <c r="AM173" i="1"/>
  <c r="AM174" i="1"/>
  <c r="AK163" i="1"/>
  <c r="AV163" i="1" s="1"/>
  <c r="AX163" i="1" s="1"/>
  <c r="AI171" i="1"/>
  <c r="AI172" i="1"/>
  <c r="A248" i="1"/>
  <c r="AJ248" i="1"/>
  <c r="D248" i="1"/>
  <c r="A249" i="1"/>
  <c r="AJ249" i="1"/>
  <c r="D249" i="1"/>
  <c r="AK174" i="1" l="1"/>
  <c r="AV174" i="1" s="1"/>
  <c r="AX174" i="1" s="1"/>
  <c r="AM175" i="1"/>
  <c r="AK171" i="1"/>
  <c r="AV171" i="1" s="1"/>
  <c r="AX171" i="1" s="1"/>
  <c r="AK164" i="1"/>
  <c r="AI174" i="1"/>
  <c r="A250" i="1"/>
  <c r="A251" i="1" s="1"/>
  <c r="AK165" i="1"/>
  <c r="AJ250" i="1"/>
  <c r="D250" i="1"/>
  <c r="AI173" i="1"/>
  <c r="AK175" i="1" l="1"/>
  <c r="AK177" i="1"/>
  <c r="AM177" i="1"/>
  <c r="AM178" i="1"/>
  <c r="AM179" i="1"/>
  <c r="AK172" i="1"/>
  <c r="D251" i="1"/>
  <c r="AI175" i="1"/>
  <c r="AK173" i="1"/>
  <c r="AK166" i="1"/>
  <c r="AJ251" i="1"/>
  <c r="A252" i="1"/>
  <c r="A253" i="1"/>
  <c r="D252" i="1"/>
  <c r="AI177" i="1"/>
  <c r="AJ252" i="1"/>
  <c r="AK179" i="1" l="1"/>
  <c r="AK178" i="1"/>
  <c r="AV178" i="1" s="1"/>
  <c r="AX178" i="1" s="1"/>
  <c r="AM180" i="1"/>
  <c r="AM181" i="1" s="1"/>
  <c r="AJ260" i="1"/>
  <c r="AI178" i="1"/>
  <c r="D260" i="1"/>
  <c r="AI251" i="1"/>
  <c r="AK167" i="1"/>
  <c r="D253" i="1"/>
  <c r="AJ253" i="1"/>
  <c r="AI179" i="1"/>
  <c r="A254" i="1"/>
  <c r="A255" i="1"/>
  <c r="AJ255" i="1"/>
  <c r="A256" i="1"/>
  <c r="D255" i="1"/>
  <c r="A257" i="1"/>
  <c r="AJ257" i="1"/>
  <c r="D257" i="1"/>
  <c r="AK257" i="1" l="1"/>
  <c r="AU260" i="1"/>
  <c r="AL181" i="1"/>
  <c r="AM182" i="1"/>
  <c r="A258" i="1"/>
  <c r="AI181" i="1"/>
  <c r="AK168" i="1"/>
  <c r="AK180" i="1"/>
  <c r="AI257" i="1"/>
  <c r="AJ258" i="1"/>
  <c r="A259" i="1"/>
  <c r="AI180" i="1"/>
  <c r="D259" i="1"/>
  <c r="D258" i="1"/>
  <c r="AJ259" i="1"/>
  <c r="AL183" i="1" l="1"/>
  <c r="AL182" i="1"/>
  <c r="AK183" i="1"/>
  <c r="AV183" i="1" s="1"/>
  <c r="AX183" i="1" s="1"/>
  <c r="AM183" i="1"/>
  <c r="A260" i="1"/>
  <c r="AK181" i="1"/>
  <c r="A261" i="1"/>
  <c r="AJ261" i="1" s="1"/>
  <c r="AI182" i="1"/>
  <c r="AK169" i="1"/>
  <c r="AK184" i="1" l="1"/>
  <c r="AE183" i="1"/>
  <c r="AI183" i="1"/>
  <c r="AL185" i="1"/>
  <c r="AF183" i="1"/>
  <c r="AM184" i="1"/>
  <c r="AM185" i="1" s="1"/>
  <c r="AM186" i="1" s="1"/>
  <c r="D261" i="1"/>
  <c r="A262" i="1"/>
  <c r="AK185" i="1"/>
  <c r="AK170" i="1"/>
  <c r="AK182" i="1"/>
  <c r="AI184" i="1"/>
  <c r="AL187" i="1" l="1"/>
  <c r="AM187" i="1"/>
  <c r="AM188" i="1" s="1"/>
  <c r="AJ262" i="1"/>
  <c r="AI186" i="1"/>
  <c r="D262" i="1"/>
  <c r="AI187" i="1"/>
  <c r="AK186" i="1"/>
  <c r="AI185" i="1"/>
  <c r="A263" i="1"/>
  <c r="AL188" i="1" l="1"/>
  <c r="AM189" i="1"/>
  <c r="AM190" i="1" s="1"/>
  <c r="AJ263" i="1"/>
  <c r="A264" i="1"/>
  <c r="A265" i="1"/>
  <c r="AK187" i="1"/>
  <c r="D263" i="1"/>
  <c r="AL190" i="1" l="1"/>
  <c r="AW183" i="1"/>
  <c r="AM191" i="1"/>
  <c r="AM192" i="1" s="1"/>
  <c r="AK190" i="1"/>
  <c r="AV190" i="1" s="1"/>
  <c r="AX190" i="1" s="1"/>
  <c r="AI190" i="1"/>
  <c r="AI189" i="1"/>
  <c r="D265" i="1"/>
  <c r="A266" i="1"/>
  <c r="AJ265" i="1"/>
  <c r="AJ264" i="1"/>
  <c r="AK188" i="1"/>
  <c r="AK189" i="1" s="1"/>
  <c r="D264" i="1"/>
  <c r="A267" i="1"/>
  <c r="AK191" i="1" l="1"/>
  <c r="AL193" i="1"/>
  <c r="AM193" i="1"/>
  <c r="AM194" i="1"/>
  <c r="AM195" i="1" s="1"/>
  <c r="D266" i="1"/>
  <c r="AI191" i="1"/>
  <c r="A268" i="1"/>
  <c r="A269" i="1"/>
  <c r="D268" i="1"/>
  <c r="D267" i="1"/>
  <c r="AJ266" i="1"/>
  <c r="AJ267" i="1"/>
  <c r="AK194" i="1" l="1"/>
  <c r="AM196" i="1"/>
  <c r="AM197" i="1" s="1"/>
  <c r="AK193" i="1"/>
  <c r="AV193" i="1" s="1"/>
  <c r="AX193" i="1" s="1"/>
  <c r="AI193" i="1"/>
  <c r="D270" i="1"/>
  <c r="AJ270" i="1"/>
  <c r="AJ268" i="1"/>
  <c r="AI195" i="1"/>
  <c r="AK192" i="1"/>
  <c r="A270" i="1"/>
  <c r="AI192" i="1"/>
  <c r="AK195" i="1"/>
  <c r="AI194" i="1"/>
  <c r="AI268" i="1"/>
  <c r="AJ269" i="1"/>
  <c r="D269" i="1"/>
  <c r="AU270" i="1" l="1"/>
  <c r="AL197" i="1"/>
  <c r="AL196" i="1"/>
  <c r="AM198" i="1"/>
  <c r="AM199" i="1" s="1"/>
  <c r="AK196" i="1"/>
  <c r="AI196" i="1"/>
  <c r="A271" i="1"/>
  <c r="AI197" i="1"/>
  <c r="AL199" i="1" l="1"/>
  <c r="AL198" i="1"/>
  <c r="AM200" i="1"/>
  <c r="AM201" i="1" s="1"/>
  <c r="AI199" i="1"/>
  <c r="AI198" i="1"/>
  <c r="AJ271" i="1"/>
  <c r="D271" i="1"/>
  <c r="A272" i="1"/>
  <c r="AK197" i="1"/>
  <c r="AL200" i="1" l="1"/>
  <c r="AM202" i="1"/>
  <c r="AI200" i="1"/>
  <c r="D272" i="1"/>
  <c r="AJ272" i="1"/>
  <c r="AK198" i="1"/>
  <c r="A273" i="1"/>
  <c r="D273" i="1" s="1"/>
  <c r="AJ273" i="1"/>
  <c r="A274" i="1"/>
  <c r="AL202" i="1" l="1"/>
  <c r="AM203" i="1"/>
  <c r="AM204" i="1"/>
  <c r="D276" i="1"/>
  <c r="AJ276" i="1"/>
  <c r="AJ274" i="1"/>
  <c r="AK199" i="1"/>
  <c r="AI202" i="1"/>
  <c r="A275" i="1"/>
  <c r="D275" i="1"/>
  <c r="D274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AI203" i="1"/>
  <c r="A276" i="1"/>
  <c r="AJ275" i="1"/>
  <c r="AK206" i="1" l="1"/>
  <c r="AV206" i="1" s="1"/>
  <c r="AX206" i="1" s="1"/>
  <c r="AM207" i="1"/>
  <c r="AM208" i="1" s="1"/>
  <c r="AM209" i="1" s="1"/>
  <c r="AI206" i="1"/>
  <c r="AK201" i="1"/>
  <c r="D279" i="1"/>
  <c r="AJ279" i="1"/>
  <c r="A277" i="1"/>
  <c r="AK202" i="1"/>
  <c r="AJ277" i="1"/>
  <c r="D277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278" i="1"/>
  <c r="AI207" i="1"/>
  <c r="A279" i="1"/>
  <c r="D278" i="1"/>
  <c r="AK203" i="1"/>
  <c r="AI208" i="1"/>
  <c r="AJ278" i="1"/>
  <c r="AK208" i="1"/>
  <c r="AV208" i="1" l="1"/>
  <c r="AX208" i="1" s="1"/>
  <c r="AK212" i="1"/>
  <c r="AV212" i="1" s="1"/>
  <c r="AX212" i="1" s="1"/>
  <c r="AL215" i="1"/>
  <c r="AL211" i="1"/>
  <c r="AL209" i="1"/>
  <c r="AM215" i="1"/>
  <c r="AI211" i="1"/>
  <c r="AK210" i="1"/>
  <c r="AK214" i="1"/>
  <c r="AV214" i="1" s="1"/>
  <c r="AX214" i="1" s="1"/>
  <c r="AI210" i="1"/>
  <c r="A280" i="1"/>
  <c r="AI214" i="1"/>
  <c r="AI212" i="1"/>
  <c r="D280" i="1"/>
  <c r="A281" i="1"/>
  <c r="A282" i="1" s="1"/>
  <c r="AJ280" i="1"/>
  <c r="AW209" i="1" l="1"/>
  <c r="AL216" i="1"/>
  <c r="AM216" i="1"/>
  <c r="AM217" i="1" s="1"/>
  <c r="AK211" i="1"/>
  <c r="AV211" i="1" s="1"/>
  <c r="AX211" i="1" s="1"/>
  <c r="AJ281" i="1"/>
  <c r="AI215" i="1"/>
  <c r="D281" i="1"/>
  <c r="AK215" i="1"/>
  <c r="A283" i="1"/>
  <c r="D282" i="1"/>
  <c r="AJ282" i="1"/>
  <c r="AL217" i="1" l="1"/>
  <c r="AM218" i="1"/>
  <c r="AJ283" i="1"/>
  <c r="AI216" i="1"/>
  <c r="A284" i="1"/>
  <c r="D284" i="1"/>
  <c r="D283" i="1"/>
  <c r="AI282" i="1"/>
  <c r="AK216" i="1"/>
  <c r="AL219" i="1" l="1"/>
  <c r="AM219" i="1"/>
  <c r="AM220" i="1" s="1"/>
  <c r="AJ284" i="1"/>
  <c r="AK217" i="1"/>
  <c r="AK218" i="1"/>
  <c r="A285" i="1"/>
  <c r="AI218" i="1"/>
  <c r="AL220" i="1" l="1"/>
  <c r="AM221" i="1"/>
  <c r="AK219" i="1"/>
  <c r="A286" i="1"/>
  <c r="D285" i="1"/>
  <c r="AI219" i="1"/>
  <c r="AJ285" i="1"/>
  <c r="AK221" i="1" l="1"/>
  <c r="AV221" i="1" s="1"/>
  <c r="AX221" i="1" s="1"/>
  <c r="AM222" i="1"/>
  <c r="AI221" i="1"/>
  <c r="A287" i="1"/>
  <c r="D286" i="1"/>
  <c r="AJ286" i="1"/>
  <c r="AJ287" i="1"/>
  <c r="AK220" i="1"/>
  <c r="AL223" i="1" l="1"/>
  <c r="AM223" i="1"/>
  <c r="AM224" i="1" s="1"/>
  <c r="AM225" i="1" s="1"/>
  <c r="AK222" i="1"/>
  <c r="D287" i="1"/>
  <c r="A288" i="1"/>
  <c r="AI222" i="1"/>
  <c r="AU287" i="1" l="1"/>
  <c r="AL224" i="1"/>
  <c r="D288" i="1"/>
  <c r="AJ288" i="1"/>
  <c r="AK223" i="1"/>
  <c r="A289" i="1"/>
  <c r="AI287" i="1"/>
  <c r="AI223" i="1"/>
  <c r="AL225" i="1" l="1"/>
  <c r="A290" i="1"/>
  <c r="A291" i="1"/>
  <c r="AJ291" i="1"/>
  <c r="AJ290" i="1"/>
  <c r="AK224" i="1"/>
  <c r="AI224" i="1"/>
  <c r="A292" i="1"/>
  <c r="D291" i="1"/>
  <c r="D290" i="1"/>
  <c r="AL226" i="1" l="1"/>
  <c r="AM226" i="1"/>
  <c r="AJ292" i="1"/>
  <c r="A293" i="1"/>
  <c r="D292" i="1"/>
  <c r="AI226" i="1"/>
  <c r="AK225" i="1"/>
  <c r="AJ293" i="1"/>
  <c r="AL227" i="1" l="1"/>
  <c r="AM227" i="1"/>
  <c r="AM228" i="1" s="1"/>
  <c r="AK226" i="1"/>
  <c r="D293" i="1"/>
  <c r="A294" i="1"/>
  <c r="AL228" i="1" l="1"/>
  <c r="AI227" i="1"/>
  <c r="A295" i="1"/>
  <c r="D294" i="1"/>
  <c r="AJ294" i="1"/>
  <c r="AK227" i="1"/>
  <c r="AM229" i="1" l="1"/>
  <c r="AM230" i="1" s="1"/>
  <c r="D295" i="1"/>
  <c r="AK228" i="1"/>
  <c r="A296" i="1"/>
  <c r="AI228" i="1"/>
  <c r="AJ295" i="1"/>
  <c r="AU295" i="1" l="1"/>
  <c r="AL230" i="1"/>
  <c r="D296" i="1"/>
  <c r="AI229" i="1"/>
  <c r="AK229" i="1"/>
  <c r="AJ296" i="1"/>
  <c r="A297" i="1"/>
  <c r="AI295" i="1"/>
  <c r="A298" i="1"/>
  <c r="AM231" i="1" l="1"/>
  <c r="AK230" i="1"/>
  <c r="AV230" i="1" s="1"/>
  <c r="AX230" i="1" s="1"/>
  <c r="AI230" i="1"/>
  <c r="AJ302" i="1"/>
  <c r="D302" i="1"/>
  <c r="AU302" i="1" s="1"/>
  <c r="D298" i="1"/>
  <c r="A299" i="1"/>
  <c r="D299" i="1"/>
  <c r="D297" i="1"/>
  <c r="AJ297" i="1"/>
  <c r="AJ298" i="1"/>
  <c r="AL232" i="1" l="1"/>
  <c r="AM232" i="1"/>
  <c r="AI302" i="1"/>
  <c r="AK231" i="1"/>
  <c r="AJ299" i="1"/>
  <c r="AI231" i="1"/>
  <c r="A300" i="1"/>
  <c r="D300" i="1"/>
  <c r="AM233" i="1" l="1"/>
  <c r="D304" i="1"/>
  <c r="AJ304" i="1"/>
  <c r="AM304" i="1" s="1"/>
  <c r="AK232" i="1"/>
  <c r="AI300" i="1"/>
  <c r="A301" i="1"/>
  <c r="AJ301" i="1"/>
  <c r="AI232" i="1"/>
  <c r="AJ300" i="1"/>
  <c r="A302" i="1"/>
  <c r="D301" i="1"/>
  <c r="AU304" i="1" l="1"/>
  <c r="AK304" i="1"/>
  <c r="AL234" i="1"/>
  <c r="AM234" i="1"/>
  <c r="AI304" i="1"/>
  <c r="AK233" i="1"/>
  <c r="A303" i="1"/>
  <c r="AJ303" i="1" s="1"/>
  <c r="AI233" i="1"/>
  <c r="AI234" i="1"/>
  <c r="AV304" i="1" l="1"/>
  <c r="AX304" i="1" s="1"/>
  <c r="AL235" i="1"/>
  <c r="AM235" i="1"/>
  <c r="AM236" i="1" s="1"/>
  <c r="AM237" i="1" s="1"/>
  <c r="AJ306" i="1"/>
  <c r="AM306" i="1" s="1"/>
  <c r="D306" i="1"/>
  <c r="AK234" i="1"/>
  <c r="A304" i="1"/>
  <c r="D303" i="1"/>
  <c r="AU306" i="1" l="1"/>
  <c r="AK306" i="1"/>
  <c r="AL236" i="1"/>
  <c r="D308" i="1"/>
  <c r="AU308" i="1" s="1"/>
  <c r="AI306" i="1"/>
  <c r="AI236" i="1"/>
  <c r="AJ308" i="1"/>
  <c r="AK235" i="1"/>
  <c r="A305" i="1"/>
  <c r="AI235" i="1"/>
  <c r="AV306" i="1" l="1"/>
  <c r="AX306" i="1" s="1"/>
  <c r="AK236" i="1"/>
  <c r="AV236" i="1" s="1"/>
  <c r="AX236" i="1" s="1"/>
  <c r="D305" i="1"/>
  <c r="AJ305" i="1"/>
  <c r="A306" i="1"/>
  <c r="A307" i="1"/>
  <c r="A308" i="1"/>
  <c r="A309" i="1"/>
  <c r="AJ309" i="1"/>
  <c r="D309" i="1"/>
  <c r="AJ307" i="1"/>
  <c r="D307" i="1"/>
  <c r="AU305" i="1" l="1"/>
  <c r="AU309" i="1"/>
  <c r="AW306" i="1"/>
  <c r="AL238" i="1"/>
  <c r="AM238" i="1"/>
  <c r="AK237" i="1"/>
  <c r="A310" i="1"/>
  <c r="AI238" i="1"/>
  <c r="A311" i="1"/>
  <c r="AJ310" i="1"/>
  <c r="D310" i="1"/>
  <c r="AU310" i="1" l="1"/>
  <c r="AL239" i="1"/>
  <c r="AM239" i="1"/>
  <c r="AK238" i="1"/>
  <c r="AJ311" i="1"/>
  <c r="A312" i="1"/>
  <c r="D311" i="1"/>
  <c r="AU311" i="1" l="1"/>
  <c r="AL240" i="1"/>
  <c r="AM240" i="1"/>
  <c r="AM241" i="1" s="1"/>
  <c r="AJ312" i="1"/>
  <c r="AI239" i="1"/>
  <c r="D312" i="1"/>
  <c r="A313" i="1"/>
  <c r="AJ313" i="1"/>
  <c r="AK239" i="1"/>
  <c r="AU312" i="1" l="1"/>
  <c r="AL241" i="1"/>
  <c r="AM242" i="1"/>
  <c r="AI240" i="1"/>
  <c r="D313" i="1"/>
  <c r="A314" i="1"/>
  <c r="AJ314" i="1" s="1"/>
  <c r="AK240" i="1"/>
  <c r="AU313" i="1" l="1"/>
  <c r="AL242" i="1"/>
  <c r="AM243" i="1"/>
  <c r="AI242" i="1"/>
  <c r="AK241" i="1"/>
  <c r="A315" i="1"/>
  <c r="D314" i="1"/>
  <c r="AU314" i="1" l="1"/>
  <c r="AL244" i="1"/>
  <c r="AM244" i="1"/>
  <c r="AK242" i="1"/>
  <c r="AV242" i="1" s="1"/>
  <c r="AX242" i="1" s="1"/>
  <c r="AJ315" i="1"/>
  <c r="A316" i="1"/>
  <c r="D315" i="1"/>
  <c r="AI243" i="1"/>
  <c r="AU315" i="1" l="1"/>
  <c r="AM245" i="1"/>
  <c r="AK243" i="1"/>
  <c r="D316" i="1"/>
  <c r="A317" i="1"/>
  <c r="AI244" i="1"/>
  <c r="AJ316" i="1"/>
  <c r="AK244" i="1"/>
  <c r="D317" i="1"/>
  <c r="AU316" i="1" l="1"/>
  <c r="AU317" i="1"/>
  <c r="AL246" i="1"/>
  <c r="AM246" i="1"/>
  <c r="D320" i="1"/>
  <c r="AU320" i="1" s="1"/>
  <c r="AJ317" i="1"/>
  <c r="A318" i="1"/>
  <c r="AK245" i="1"/>
  <c r="AI245" i="1"/>
  <c r="AL247" i="1" l="1"/>
  <c r="AM247" i="1"/>
  <c r="D322" i="1"/>
  <c r="AU322" i="1" s="1"/>
  <c r="AJ320" i="1"/>
  <c r="AI320" i="1"/>
  <c r="AJ322" i="1"/>
  <c r="AJ318" i="1"/>
  <c r="A319" i="1"/>
  <c r="AI246" i="1"/>
  <c r="D318" i="1"/>
  <c r="AK246" i="1"/>
  <c r="AU318" i="1" l="1"/>
  <c r="AM248" i="1"/>
  <c r="AM249" i="1" s="1"/>
  <c r="AJ319" i="1"/>
  <c r="AI247" i="1"/>
  <c r="A320" i="1"/>
  <c r="D319" i="1"/>
  <c r="AK247" i="1"/>
  <c r="AU319" i="1" l="1"/>
  <c r="AL249" i="1"/>
  <c r="A321" i="1"/>
  <c r="D321" i="1"/>
  <c r="AK248" i="1"/>
  <c r="AI248" i="1"/>
  <c r="AJ321" i="1"/>
  <c r="AU321" i="1" l="1"/>
  <c r="AL250" i="1"/>
  <c r="AM250" i="1"/>
  <c r="AM251" i="1" s="1"/>
  <c r="AI250" i="1"/>
  <c r="A322" i="1"/>
  <c r="AI249" i="1"/>
  <c r="AK249" i="1"/>
  <c r="AL251" i="1" l="1"/>
  <c r="AM252" i="1"/>
  <c r="A323" i="1"/>
  <c r="AJ323" i="1"/>
  <c r="A324" i="1"/>
  <c r="AK250" i="1"/>
  <c r="D323" i="1"/>
  <c r="AU323" i="1" l="1"/>
  <c r="AL253" i="1"/>
  <c r="AL252" i="1"/>
  <c r="B253" i="1"/>
  <c r="C253" i="1" s="1"/>
  <c r="AM253" i="1"/>
  <c r="D327" i="1"/>
  <c r="AU327" i="1" s="1"/>
  <c r="AJ327" i="1"/>
  <c r="AK251" i="1"/>
  <c r="A325" i="1"/>
  <c r="A326" i="1"/>
  <c r="D325" i="1"/>
  <c r="D324" i="1"/>
  <c r="AJ324" i="1"/>
  <c r="AI252" i="1"/>
  <c r="AJ325" i="1"/>
  <c r="AU324" i="1" l="1"/>
  <c r="AU325" i="1"/>
  <c r="AM254" i="1"/>
  <c r="AI253" i="1"/>
  <c r="AK252" i="1"/>
  <c r="A327" i="1"/>
  <c r="D326" i="1"/>
  <c r="AJ326" i="1"/>
  <c r="AU326" i="1" l="1"/>
  <c r="AJ330" i="1"/>
  <c r="AK254" i="1"/>
  <c r="AV254" i="1" s="1"/>
  <c r="AX254" i="1" s="1"/>
  <c r="AM255" i="1"/>
  <c r="D330" i="1"/>
  <c r="AI254" i="1"/>
  <c r="A328" i="1"/>
  <c r="AK253" i="1"/>
  <c r="A329" i="1"/>
  <c r="AJ328" i="1"/>
  <c r="AU330" i="1" l="1"/>
  <c r="AL256" i="1"/>
  <c r="AM256" i="1"/>
  <c r="AK255" i="1"/>
  <c r="D328" i="1"/>
  <c r="AI255" i="1"/>
  <c r="D329" i="1"/>
  <c r="AJ329" i="1"/>
  <c r="A330" i="1"/>
  <c r="A331" i="1"/>
  <c r="AJ331" i="1" s="1"/>
  <c r="D331" i="1"/>
  <c r="AU328" i="1" l="1"/>
  <c r="AU329" i="1"/>
  <c r="AM258" i="1"/>
  <c r="AJ333" i="1"/>
  <c r="AM333" i="1" s="1"/>
  <c r="D333" i="1"/>
  <c r="AK256" i="1"/>
  <c r="AV256" i="1" s="1"/>
  <c r="AX256" i="1" s="1"/>
  <c r="AI256" i="1"/>
  <c r="A332" i="1"/>
  <c r="D332" i="1"/>
  <c r="A333" i="1"/>
  <c r="AJ332" i="1"/>
  <c r="A334" i="1"/>
  <c r="AJ334" i="1"/>
  <c r="D334" i="1"/>
  <c r="AU333" i="1" l="1"/>
  <c r="AK333" i="1"/>
  <c r="AL259" i="1"/>
  <c r="AM259" i="1"/>
  <c r="D335" i="1"/>
  <c r="AJ335" i="1"/>
  <c r="AI333" i="1"/>
  <c r="A335" i="1"/>
  <c r="A336" i="1"/>
  <c r="AI258" i="1"/>
  <c r="AK258" i="1"/>
  <c r="AV333" i="1" l="1"/>
  <c r="AX333" i="1" s="1"/>
  <c r="AU335" i="1"/>
  <c r="AL260" i="1"/>
  <c r="AM260" i="1"/>
  <c r="AI259" i="1"/>
  <c r="A337" i="1"/>
  <c r="D336" i="1"/>
  <c r="AK259" i="1"/>
  <c r="AJ336" i="1"/>
  <c r="AU336" i="1" l="1"/>
  <c r="AM261" i="1"/>
  <c r="AM262" i="1" s="1"/>
  <c r="AK260" i="1"/>
  <c r="AV260" i="1" s="1"/>
  <c r="AX260" i="1" s="1"/>
  <c r="AI260" i="1"/>
  <c r="D337" i="1"/>
  <c r="AJ337" i="1"/>
  <c r="A338" i="1"/>
  <c r="AL338" i="1" l="1"/>
  <c r="AU337" i="1"/>
  <c r="AL262" i="1"/>
  <c r="AK261" i="1"/>
  <c r="A339" i="1"/>
  <c r="A340" i="1"/>
  <c r="AI337" i="1"/>
  <c r="AJ339" i="1"/>
  <c r="D339" i="1"/>
  <c r="AI261" i="1"/>
  <c r="AK262" i="1"/>
  <c r="AU339" i="1" l="1"/>
  <c r="AM263" i="1"/>
  <c r="AM264" i="1" s="1"/>
  <c r="AJ340" i="1"/>
  <c r="AI262" i="1"/>
  <c r="D340" i="1"/>
  <c r="A341" i="1"/>
  <c r="AU340" i="1" l="1"/>
  <c r="AL264" i="1"/>
  <c r="D344" i="1"/>
  <c r="AU344" i="1" s="1"/>
  <c r="AJ344" i="1"/>
  <c r="AJ341" i="1"/>
  <c r="AI263" i="1"/>
  <c r="AK263" i="1"/>
  <c r="A342" i="1"/>
  <c r="D341" i="1"/>
  <c r="A343" i="1"/>
  <c r="D342" i="1"/>
  <c r="AJ342" i="1"/>
  <c r="AU341" i="1" l="1"/>
  <c r="AU342" i="1"/>
  <c r="AL265" i="1"/>
  <c r="AM265" i="1"/>
  <c r="AI344" i="1"/>
  <c r="AJ343" i="1"/>
  <c r="AK264" i="1"/>
  <c r="A344" i="1"/>
  <c r="AI264" i="1"/>
  <c r="D343" i="1"/>
  <c r="AU343" i="1" l="1"/>
  <c r="AL266" i="1"/>
  <c r="AM266" i="1"/>
  <c r="D346" i="1"/>
  <c r="AI265" i="1"/>
  <c r="AK265" i="1"/>
  <c r="A345" i="1"/>
  <c r="AU346" i="1" l="1"/>
  <c r="AL267" i="1"/>
  <c r="AM267" i="1"/>
  <c r="AM268" i="1" s="1"/>
  <c r="AJ346" i="1"/>
  <c r="AK266" i="1"/>
  <c r="D345" i="1"/>
  <c r="AJ345" i="1"/>
  <c r="A346" i="1"/>
  <c r="AI266" i="1"/>
  <c r="AU345" i="1" l="1"/>
  <c r="AL268" i="1"/>
  <c r="AM269" i="1"/>
  <c r="AK267" i="1"/>
  <c r="AI267" i="1"/>
  <c r="A347" i="1"/>
  <c r="AL270" i="1" l="1"/>
  <c r="AL269" i="1"/>
  <c r="AM270" i="1"/>
  <c r="AM271" i="1" s="1"/>
  <c r="AJ347" i="1"/>
  <c r="AK268" i="1"/>
  <c r="AI269" i="1"/>
  <c r="A348" i="1"/>
  <c r="D347" i="1"/>
  <c r="AU347" i="1" l="1"/>
  <c r="AM272" i="1"/>
  <c r="AI270" i="1"/>
  <c r="AJ348" i="1"/>
  <c r="D348" i="1"/>
  <c r="AK269" i="1"/>
  <c r="A349" i="1"/>
  <c r="D349" i="1"/>
  <c r="AJ349" i="1"/>
  <c r="A350" i="1"/>
  <c r="D350" i="1"/>
  <c r="AJ350" i="1"/>
  <c r="AU348" i="1" l="1"/>
  <c r="AU349" i="1"/>
  <c r="AU350" i="1"/>
  <c r="AL272" i="1"/>
  <c r="AJ351" i="1"/>
  <c r="D351" i="1"/>
  <c r="AK270" i="1"/>
  <c r="AV270" i="1" s="1"/>
  <c r="AX270" i="1" s="1"/>
  <c r="A351" i="1"/>
  <c r="AI271" i="1"/>
  <c r="A352" i="1"/>
  <c r="AJ352" i="1"/>
  <c r="AI349" i="1"/>
  <c r="AI272" i="1"/>
  <c r="AU351" i="1" l="1"/>
  <c r="AL273" i="1"/>
  <c r="AM273" i="1"/>
  <c r="AK271" i="1"/>
  <c r="A353" i="1"/>
  <c r="D352" i="1"/>
  <c r="A354" i="1"/>
  <c r="D353" i="1"/>
  <c r="AJ353" i="1"/>
  <c r="AU353" i="1" l="1"/>
  <c r="AU352" i="1"/>
  <c r="AL274" i="1"/>
  <c r="AM274" i="1"/>
  <c r="AJ354" i="1"/>
  <c r="D354" i="1"/>
  <c r="A355" i="1"/>
  <c r="AK272" i="1"/>
  <c r="AI273" i="1"/>
  <c r="AJ355" i="1"/>
  <c r="AI352" i="1"/>
  <c r="D355" i="1"/>
  <c r="AU354" i="1" l="1"/>
  <c r="AM275" i="1"/>
  <c r="AM276" i="1" s="1"/>
  <c r="AI354" i="1"/>
  <c r="AK273" i="1"/>
  <c r="AI274" i="1"/>
  <c r="A356" i="1"/>
  <c r="AJ356" i="1"/>
  <c r="A357" i="1"/>
  <c r="D356" i="1"/>
  <c r="AL276" i="1" l="1"/>
  <c r="AM277" i="1"/>
  <c r="AM278" i="1" s="1"/>
  <c r="AK276" i="1"/>
  <c r="AV276" i="1" s="1"/>
  <c r="AX276" i="1" s="1"/>
  <c r="A358" i="1"/>
  <c r="D357" i="1"/>
  <c r="AI275" i="1"/>
  <c r="AK274" i="1"/>
  <c r="AJ357" i="1"/>
  <c r="AL278" i="1" l="1"/>
  <c r="AM279" i="1"/>
  <c r="AK277" i="1"/>
  <c r="D358" i="1"/>
  <c r="AU358" i="1" s="1"/>
  <c r="AJ358" i="1"/>
  <c r="AK275" i="1"/>
  <c r="AI277" i="1"/>
  <c r="AI278" i="1"/>
  <c r="AL279" i="1" l="1"/>
  <c r="AI358" i="1"/>
  <c r="A359" i="1"/>
  <c r="AJ359" i="1"/>
  <c r="D359" i="1"/>
  <c r="AK278" i="1"/>
  <c r="AU359" i="1" l="1"/>
  <c r="AM280" i="1"/>
  <c r="AI279" i="1"/>
  <c r="AK279" i="1"/>
  <c r="AV279" i="1" s="1"/>
  <c r="AX279" i="1" s="1"/>
  <c r="A360" i="1"/>
  <c r="AI280" i="1"/>
  <c r="AL281" i="1" l="1"/>
  <c r="AM281" i="1"/>
  <c r="AM282" i="1" s="1"/>
  <c r="D360" i="1"/>
  <c r="AK280" i="1"/>
  <c r="AJ360" i="1"/>
  <c r="AM360" i="1" s="1"/>
  <c r="A361" i="1"/>
  <c r="AU360" i="1" l="1"/>
  <c r="AK360" i="1"/>
  <c r="AL282" i="1"/>
  <c r="AM283" i="1"/>
  <c r="AM284" i="1" s="1"/>
  <c r="D362" i="1"/>
  <c r="AU362" i="1" s="1"/>
  <c r="AJ362" i="1"/>
  <c r="AI360" i="1"/>
  <c r="AJ361" i="1"/>
  <c r="D361" i="1"/>
  <c r="AI281" i="1"/>
  <c r="A362" i="1"/>
  <c r="AK281" i="1"/>
  <c r="AV360" i="1" l="1"/>
  <c r="AX360" i="1" s="1"/>
  <c r="AU361" i="1"/>
  <c r="AL284" i="1"/>
  <c r="AL283" i="1"/>
  <c r="AJ364" i="1"/>
  <c r="D364" i="1"/>
  <c r="AU364" i="1" s="1"/>
  <c r="AI283" i="1"/>
  <c r="A363" i="1"/>
  <c r="AK282" i="1"/>
  <c r="D363" i="1"/>
  <c r="AL285" i="1" l="1"/>
  <c r="AM285" i="1"/>
  <c r="D366" i="1"/>
  <c r="AU366" i="1" s="1"/>
  <c r="AJ363" i="1"/>
  <c r="A364" i="1"/>
  <c r="AK283" i="1"/>
  <c r="AI284" i="1"/>
  <c r="AL286" i="1" l="1"/>
  <c r="AM286" i="1"/>
  <c r="AM287" i="1" s="1"/>
  <c r="AJ366" i="1"/>
  <c r="AK284" i="1"/>
  <c r="A365" i="1"/>
  <c r="AI285" i="1"/>
  <c r="AL287" i="1" l="1"/>
  <c r="D365" i="1"/>
  <c r="A366" i="1"/>
  <c r="AK285" i="1"/>
  <c r="AJ365" i="1"/>
  <c r="AI286" i="1"/>
  <c r="AM288" i="1" l="1"/>
  <c r="A367" i="1"/>
  <c r="AK286" i="1"/>
  <c r="AK287" i="1" s="1"/>
  <c r="AV287" i="1" l="1"/>
  <c r="AX287" i="1" s="1"/>
  <c r="AL289" i="1"/>
  <c r="AM289" i="1"/>
  <c r="AM290" i="1"/>
  <c r="AJ371" i="1"/>
  <c r="D371" i="1"/>
  <c r="AU371" i="1" s="1"/>
  <c r="AI288" i="1"/>
  <c r="AJ367" i="1"/>
  <c r="A368" i="1"/>
  <c r="AK288" i="1"/>
  <c r="AJ368" i="1"/>
  <c r="D367" i="1"/>
  <c r="A369" i="1"/>
  <c r="D368" i="1"/>
  <c r="AW287" i="1" l="1"/>
  <c r="AI289" i="1"/>
  <c r="AK289" i="1"/>
  <c r="AV289" i="1" s="1"/>
  <c r="AX289" i="1" s="1"/>
  <c r="AF289" i="1"/>
  <c r="AE289" i="1"/>
  <c r="D369" i="1"/>
  <c r="AJ369" i="1"/>
  <c r="A370" i="1"/>
  <c r="D370" i="1"/>
  <c r="AK290" i="1" l="1"/>
  <c r="AL291" i="1"/>
  <c r="AW289" i="1"/>
  <c r="AM291" i="1"/>
  <c r="AM292" i="1" s="1"/>
  <c r="AJ370" i="1"/>
  <c r="A371" i="1"/>
  <c r="AI290" i="1"/>
  <c r="AI370" i="1"/>
  <c r="AL293" i="1" l="1"/>
  <c r="AL292" i="1"/>
  <c r="AM293" i="1"/>
  <c r="AM294" i="1" s="1"/>
  <c r="AM295" i="1" s="1"/>
  <c r="D374" i="1"/>
  <c r="AU374" i="1" s="1"/>
  <c r="AJ374" i="1"/>
  <c r="AI292" i="1"/>
  <c r="AI291" i="1"/>
  <c r="AK291" i="1"/>
  <c r="A372" i="1"/>
  <c r="D372" i="1" s="1"/>
  <c r="AL294" i="1" l="1"/>
  <c r="AM296" i="1"/>
  <c r="AK292" i="1"/>
  <c r="AJ372" i="1"/>
  <c r="A373" i="1"/>
  <c r="AJ373" i="1"/>
  <c r="AI293" i="1"/>
  <c r="A374" i="1"/>
  <c r="AL296" i="1" l="1"/>
  <c r="AL295" i="1"/>
  <c r="AM297" i="1"/>
  <c r="D377" i="1"/>
  <c r="AU377" i="1" s="1"/>
  <c r="AJ377" i="1"/>
  <c r="AI294" i="1"/>
  <c r="AK293" i="1"/>
  <c r="A375" i="1"/>
  <c r="D373" i="1"/>
  <c r="AL298" i="1" l="1"/>
  <c r="AL297" i="1"/>
  <c r="AM298" i="1"/>
  <c r="AM299" i="1" s="1"/>
  <c r="AM300" i="1" s="1"/>
  <c r="D375" i="1"/>
  <c r="A376" i="1"/>
  <c r="A377" i="1"/>
  <c r="AJ375" i="1"/>
  <c r="AK294" i="1"/>
  <c r="AI296" i="1"/>
  <c r="AJ376" i="1"/>
  <c r="D376" i="1"/>
  <c r="AU375" i="1" l="1"/>
  <c r="AU376" i="1"/>
  <c r="AK295" i="1"/>
  <c r="AI298" i="1"/>
  <c r="A378" i="1"/>
  <c r="A379" i="1"/>
  <c r="A380" i="1" s="1"/>
  <c r="AK296" i="1"/>
  <c r="AI297" i="1"/>
  <c r="D378" i="1"/>
  <c r="AJ378" i="1"/>
  <c r="D379" i="1"/>
  <c r="AV295" i="1" l="1"/>
  <c r="AX295" i="1" s="1"/>
  <c r="AL300" i="1"/>
  <c r="D381" i="1"/>
  <c r="AJ381" i="1"/>
  <c r="AK297" i="1"/>
  <c r="D380" i="1"/>
  <c r="A381" i="1"/>
  <c r="AI299" i="1"/>
  <c r="AJ379" i="1"/>
  <c r="AI378" i="1"/>
  <c r="AJ380" i="1"/>
  <c r="AW295" i="1" l="1"/>
  <c r="AU381" i="1"/>
  <c r="AM301" i="1"/>
  <c r="AM302" i="1" s="1"/>
  <c r="AK302" i="1"/>
  <c r="AV302" i="1" s="1"/>
  <c r="AX302" i="1" s="1"/>
  <c r="AK298" i="1"/>
  <c r="A382" i="1"/>
  <c r="AI301" i="1"/>
  <c r="D382" i="1"/>
  <c r="AU382" i="1" l="1"/>
  <c r="AL302" i="1"/>
  <c r="A383" i="1"/>
  <c r="A384" i="1"/>
  <c r="AJ383" i="1"/>
  <c r="AJ382" i="1"/>
  <c r="AK299" i="1"/>
  <c r="AW302" i="1" l="1"/>
  <c r="AM303" i="1"/>
  <c r="D383" i="1"/>
  <c r="D384" i="1"/>
  <c r="A385" i="1"/>
  <c r="AJ384" i="1"/>
  <c r="AK300" i="1"/>
  <c r="AU383" i="1" l="1"/>
  <c r="AU384" i="1"/>
  <c r="AK303" i="1"/>
  <c r="AJ385" i="1"/>
  <c r="D385" i="1"/>
  <c r="A386" i="1"/>
  <c r="AK301" i="1"/>
  <c r="A387" i="1"/>
  <c r="AI303" i="1"/>
  <c r="AU385" i="1" l="1"/>
  <c r="AM305" i="1"/>
  <c r="AJ386" i="1"/>
  <c r="D386" i="1"/>
  <c r="AJ387" i="1"/>
  <c r="A388" i="1"/>
  <c r="D387" i="1"/>
  <c r="AJ388" i="1"/>
  <c r="AU386" i="1" l="1"/>
  <c r="AU387" i="1"/>
  <c r="AK305" i="1"/>
  <c r="AV305" i="1" s="1"/>
  <c r="AX305" i="1" s="1"/>
  <c r="A389" i="1"/>
  <c r="AI386" i="1"/>
  <c r="AI305" i="1"/>
  <c r="D388" i="1"/>
  <c r="D389" i="1"/>
  <c r="AU388" i="1" l="1"/>
  <c r="AU389" i="1"/>
  <c r="AM307" i="1"/>
  <c r="AK307" i="1"/>
  <c r="AJ389" i="1"/>
  <c r="AI307" i="1"/>
  <c r="A390" i="1"/>
  <c r="D390" i="1" s="1"/>
  <c r="A391" i="1"/>
  <c r="AU390" i="1" l="1"/>
  <c r="AL308" i="1"/>
  <c r="AM308" i="1"/>
  <c r="AW305" i="1"/>
  <c r="AJ390" i="1"/>
  <c r="A392" i="1"/>
  <c r="AJ391" i="1"/>
  <c r="D391" i="1"/>
  <c r="AU391" i="1" l="1"/>
  <c r="AM309" i="1"/>
  <c r="AK308" i="1"/>
  <c r="AV308" i="1" s="1"/>
  <c r="AX308" i="1" s="1"/>
  <c r="AI308" i="1"/>
  <c r="AJ392" i="1"/>
  <c r="D392" i="1"/>
  <c r="A393" i="1"/>
  <c r="AU392" i="1" l="1"/>
  <c r="AL310" i="1"/>
  <c r="AM310" i="1"/>
  <c r="AM311" i="1" s="1"/>
  <c r="AK309" i="1"/>
  <c r="AV309" i="1" s="1"/>
  <c r="AX309" i="1" s="1"/>
  <c r="A394" i="1"/>
  <c r="AI309" i="1"/>
  <c r="AJ394" i="1"/>
  <c r="D394" i="1"/>
  <c r="A395" i="1"/>
  <c r="AJ393" i="1"/>
  <c r="D393" i="1"/>
  <c r="AU394" i="1" l="1"/>
  <c r="AU393" i="1"/>
  <c r="AL311" i="1"/>
  <c r="AK310" i="1"/>
  <c r="AJ395" i="1"/>
  <c r="AI310" i="1"/>
  <c r="A396" i="1"/>
  <c r="D396" i="1"/>
  <c r="D395" i="1"/>
  <c r="A397" i="1"/>
  <c r="AU396" i="1" l="1"/>
  <c r="AV310" i="1"/>
  <c r="AX310" i="1" s="1"/>
  <c r="AU395" i="1"/>
  <c r="AL312" i="1"/>
  <c r="AM312" i="1"/>
  <c r="D398" i="1"/>
  <c r="AJ398" i="1"/>
  <c r="AJ396" i="1"/>
  <c r="D397" i="1"/>
  <c r="AK311" i="1"/>
  <c r="A398" i="1"/>
  <c r="AJ397" i="1"/>
  <c r="AI311" i="1"/>
  <c r="AU398" i="1" l="1"/>
  <c r="AV311" i="1"/>
  <c r="AX311" i="1" s="1"/>
  <c r="AU397" i="1"/>
  <c r="AL313" i="1"/>
  <c r="AM313" i="1"/>
  <c r="A399" i="1"/>
  <c r="AK312" i="1"/>
  <c r="AI397" i="1"/>
  <c r="AI312" i="1"/>
  <c r="AV312" i="1" l="1"/>
  <c r="AX312" i="1" s="1"/>
  <c r="AM314" i="1"/>
  <c r="AJ399" i="1"/>
  <c r="AK313" i="1"/>
  <c r="AI313" i="1"/>
  <c r="D399" i="1"/>
  <c r="A400" i="1"/>
  <c r="AJ400" i="1"/>
  <c r="AV313" i="1" l="1"/>
  <c r="AX313" i="1" s="1"/>
  <c r="AU399" i="1"/>
  <c r="AL315" i="1"/>
  <c r="AM315" i="1"/>
  <c r="AK314" i="1"/>
  <c r="AI314" i="1"/>
  <c r="A401" i="1"/>
  <c r="D400" i="1"/>
  <c r="AU400" i="1" l="1"/>
  <c r="AV314" i="1"/>
  <c r="AX314" i="1" s="1"/>
  <c r="AL316" i="1"/>
  <c r="AM316" i="1"/>
  <c r="AK315" i="1"/>
  <c r="A402" i="1"/>
  <c r="AI316" i="1"/>
  <c r="D401" i="1"/>
  <c r="AI315" i="1"/>
  <c r="AJ401" i="1"/>
  <c r="D402" i="1"/>
  <c r="AU401" i="1" l="1"/>
  <c r="AV315" i="1"/>
  <c r="AX315" i="1" s="1"/>
  <c r="AU402" i="1"/>
  <c r="AL317" i="1"/>
  <c r="AM317" i="1"/>
  <c r="A403" i="1"/>
  <c r="AK316" i="1"/>
  <c r="D403" i="1"/>
  <c r="AJ402" i="1"/>
  <c r="AJ403" i="1"/>
  <c r="A404" i="1"/>
  <c r="AU403" i="1" l="1"/>
  <c r="AV316" i="1"/>
  <c r="AX316" i="1" s="1"/>
  <c r="AL318" i="1"/>
  <c r="AM318" i="1"/>
  <c r="AJ404" i="1"/>
  <c r="AK317" i="1"/>
  <c r="AI317" i="1"/>
  <c r="A405" i="1"/>
  <c r="D404" i="1"/>
  <c r="AU404" i="1" l="1"/>
  <c r="AV317" i="1"/>
  <c r="AX317" i="1" s="1"/>
  <c r="AL319" i="1"/>
  <c r="AM319" i="1"/>
  <c r="AM320" i="1" s="1"/>
  <c r="AJ405" i="1"/>
  <c r="AK318" i="1"/>
  <c r="D405" i="1"/>
  <c r="AI318" i="1"/>
  <c r="A406" i="1"/>
  <c r="D406" i="1"/>
  <c r="AU405" i="1" l="1"/>
  <c r="AV318" i="1"/>
  <c r="AX318" i="1" s="1"/>
  <c r="AU406" i="1"/>
  <c r="AL320" i="1"/>
  <c r="A407" i="1"/>
  <c r="AJ407" i="1"/>
  <c r="A408" i="1"/>
  <c r="AK319" i="1"/>
  <c r="AJ406" i="1"/>
  <c r="AI319" i="1"/>
  <c r="D407" i="1"/>
  <c r="AU407" i="1" l="1"/>
  <c r="AV319" i="1"/>
  <c r="AX319" i="1" s="1"/>
  <c r="AM321" i="1"/>
  <c r="AK320" i="1"/>
  <c r="AV320" i="1" s="1"/>
  <c r="AX320" i="1" s="1"/>
  <c r="AJ408" i="1"/>
  <c r="A409" i="1"/>
  <c r="D408" i="1"/>
  <c r="AU408" i="1" l="1"/>
  <c r="AL322" i="1"/>
  <c r="AM322" i="1"/>
  <c r="AK321" i="1"/>
  <c r="AV321" i="1" s="1"/>
  <c r="AX321" i="1" s="1"/>
  <c r="AJ409" i="1"/>
  <c r="A410" i="1"/>
  <c r="AI321" i="1"/>
  <c r="D409" i="1"/>
  <c r="AU409" i="1" l="1"/>
  <c r="AM323" i="1"/>
  <c r="AK322" i="1"/>
  <c r="AV322" i="1" s="1"/>
  <c r="AX322" i="1" s="1"/>
  <c r="AI322" i="1"/>
  <c r="D410" i="1"/>
  <c r="A411" i="1"/>
  <c r="AJ410" i="1"/>
  <c r="AJ411" i="1"/>
  <c r="D411" i="1"/>
  <c r="A412" i="1"/>
  <c r="AU410" i="1" l="1"/>
  <c r="AU411" i="1"/>
  <c r="AK323" i="1"/>
  <c r="AV323" i="1" s="1"/>
  <c r="AX323" i="1" s="1"/>
  <c r="AM324" i="1"/>
  <c r="D412" i="1"/>
  <c r="AI323" i="1"/>
  <c r="AJ412" i="1"/>
  <c r="AI410" i="1"/>
  <c r="A413" i="1"/>
  <c r="AU412" i="1" l="1"/>
  <c r="AL325" i="1"/>
  <c r="AW323" i="1"/>
  <c r="AM325" i="1"/>
  <c r="D413" i="1"/>
  <c r="AK324" i="1"/>
  <c r="AJ413" i="1"/>
  <c r="A414" i="1"/>
  <c r="AI324" i="1"/>
  <c r="AJ414" i="1"/>
  <c r="AU413" i="1" l="1"/>
  <c r="AV324" i="1"/>
  <c r="AX324" i="1" s="1"/>
  <c r="AL326" i="1"/>
  <c r="AM326" i="1"/>
  <c r="AJ416" i="1"/>
  <c r="A415" i="1"/>
  <c r="AJ415" i="1"/>
  <c r="AK325" i="1"/>
  <c r="D414" i="1"/>
  <c r="AI325" i="1"/>
  <c r="AU414" i="1" l="1"/>
  <c r="AV325" i="1"/>
  <c r="AX325" i="1" s="1"/>
  <c r="AL327" i="1"/>
  <c r="AM327" i="1"/>
  <c r="AM328" i="1" s="1"/>
  <c r="D416" i="1"/>
  <c r="A416" i="1"/>
  <c r="AK326" i="1"/>
  <c r="D415" i="1"/>
  <c r="AI326" i="1"/>
  <c r="AU415" i="1" l="1"/>
  <c r="AV326" i="1"/>
  <c r="AX326" i="1" s="1"/>
  <c r="AU416" i="1"/>
  <c r="AK327" i="1"/>
  <c r="AV327" i="1" s="1"/>
  <c r="AX327" i="1" s="1"/>
  <c r="AI327" i="1"/>
  <c r="D420" i="1"/>
  <c r="AU420" i="1" s="1"/>
  <c r="AJ420" i="1"/>
  <c r="A417" i="1"/>
  <c r="A418" i="1"/>
  <c r="AJ417" i="1"/>
  <c r="D417" i="1"/>
  <c r="AU417" i="1" l="1"/>
  <c r="AL329" i="1"/>
  <c r="AM329" i="1"/>
  <c r="AK328" i="1"/>
  <c r="AV328" i="1" s="1"/>
  <c r="AX328" i="1" s="1"/>
  <c r="A419" i="1"/>
  <c r="D419" i="1"/>
  <c r="AI328" i="1"/>
  <c r="AJ419" i="1"/>
  <c r="AL330" i="1" l="1"/>
  <c r="AM330" i="1"/>
  <c r="AI329" i="1"/>
  <c r="AK329" i="1"/>
  <c r="A420" i="1"/>
  <c r="AV329" i="1" l="1"/>
  <c r="AX329" i="1" s="1"/>
  <c r="AM331" i="1"/>
  <c r="AI330" i="1"/>
  <c r="AK330" i="1"/>
  <c r="AV330" i="1" s="1"/>
  <c r="AX330" i="1" s="1"/>
  <c r="A421" i="1"/>
  <c r="AJ421" i="1"/>
  <c r="D421" i="1"/>
  <c r="A422" i="1"/>
  <c r="AU421" i="1" l="1"/>
  <c r="AL332" i="1"/>
  <c r="AM332" i="1"/>
  <c r="AK331" i="1"/>
  <c r="A423" i="1"/>
  <c r="A424" i="1"/>
  <c r="AI421" i="1"/>
  <c r="AJ424" i="1"/>
  <c r="AI331" i="1"/>
  <c r="D424" i="1"/>
  <c r="AJ423" i="1"/>
  <c r="D423" i="1"/>
  <c r="A425" i="1"/>
  <c r="AI332" i="1"/>
  <c r="AK332" i="1"/>
  <c r="AM334" i="1" l="1"/>
  <c r="D426" i="1"/>
  <c r="AU426" i="1" s="1"/>
  <c r="AJ426" i="1"/>
  <c r="A426" i="1"/>
  <c r="AJ425" i="1"/>
  <c r="D425" i="1"/>
  <c r="AL335" i="1" l="1"/>
  <c r="AM335" i="1"/>
  <c r="AM336" i="1" s="1"/>
  <c r="AM337" i="1" s="1"/>
  <c r="AK334" i="1"/>
  <c r="AI335" i="1"/>
  <c r="AI334" i="1"/>
  <c r="A427" i="1"/>
  <c r="AK335" i="1" l="1"/>
  <c r="AV335" i="1" s="1"/>
  <c r="AX335" i="1" s="1"/>
  <c r="A428" i="1"/>
  <c r="D427" i="1"/>
  <c r="AJ428" i="1"/>
  <c r="D428" i="1"/>
  <c r="AJ427" i="1"/>
  <c r="A429" i="1"/>
  <c r="AL337" i="1" l="1"/>
  <c r="AK336" i="1"/>
  <c r="AV336" i="1" s="1"/>
  <c r="AX336" i="1" s="1"/>
  <c r="D429" i="1"/>
  <c r="A430" i="1"/>
  <c r="AI428" i="1"/>
  <c r="AJ429" i="1"/>
  <c r="AI336" i="1"/>
  <c r="AM339" i="1" l="1"/>
  <c r="D430" i="1"/>
  <c r="AK337" i="1"/>
  <c r="AJ430" i="1"/>
  <c r="A431" i="1"/>
  <c r="AV337" i="1" l="1"/>
  <c r="AX337" i="1" s="1"/>
  <c r="AL340" i="1"/>
  <c r="AM340" i="1"/>
  <c r="AK339" i="1"/>
  <c r="AV339" i="1" s="1"/>
  <c r="AX339" i="1" s="1"/>
  <c r="D431" i="1"/>
  <c r="A432" i="1"/>
  <c r="AI339" i="1"/>
  <c r="AJ431" i="1"/>
  <c r="AL341" i="1" l="1"/>
  <c r="AM341" i="1"/>
  <c r="AM342" i="1" s="1"/>
  <c r="AJ432" i="1"/>
  <c r="A433" i="1"/>
  <c r="D432" i="1"/>
  <c r="AK340" i="1"/>
  <c r="AI340" i="1"/>
  <c r="A434" i="1"/>
  <c r="AL433" i="1" l="1"/>
  <c r="AV340" i="1"/>
  <c r="AX340" i="1" s="1"/>
  <c r="D434" i="1"/>
  <c r="AK341" i="1"/>
  <c r="A435" i="1"/>
  <c r="AJ434" i="1"/>
  <c r="AI341" i="1"/>
  <c r="AV341" i="1" l="1"/>
  <c r="AX341" i="1" s="1"/>
  <c r="AL343" i="1"/>
  <c r="AM343" i="1"/>
  <c r="AM344" i="1" s="1"/>
  <c r="AK342" i="1"/>
  <c r="A436" i="1"/>
  <c r="D435" i="1"/>
  <c r="AJ435" i="1"/>
  <c r="AI342" i="1"/>
  <c r="AV342" i="1" l="1"/>
  <c r="AX342" i="1" s="1"/>
  <c r="AW341" i="1"/>
  <c r="AL344" i="1"/>
  <c r="AM345" i="1"/>
  <c r="AJ436" i="1"/>
  <c r="AK343" i="1"/>
  <c r="AI343" i="1"/>
  <c r="A437" i="1"/>
  <c r="D436" i="1"/>
  <c r="AV343" i="1" l="1"/>
  <c r="AX343" i="1" s="1"/>
  <c r="AK345" i="1"/>
  <c r="AV345" i="1" s="1"/>
  <c r="AX345" i="1" s="1"/>
  <c r="AM346" i="1"/>
  <c r="AK344" i="1"/>
  <c r="AV344" i="1" s="1"/>
  <c r="AX344" i="1" s="1"/>
  <c r="D437" i="1"/>
  <c r="AI345" i="1"/>
  <c r="AJ437" i="1"/>
  <c r="A438" i="1"/>
  <c r="AK346" i="1" l="1"/>
  <c r="AV346" i="1" s="1"/>
  <c r="AX346" i="1" s="1"/>
  <c r="AW345" i="1"/>
  <c r="AM347" i="1"/>
  <c r="AI346" i="1"/>
  <c r="AK347" i="1"/>
  <c r="AV347" i="1" s="1"/>
  <c r="AX347" i="1" s="1"/>
  <c r="AI437" i="1"/>
  <c r="AJ438" i="1"/>
  <c r="AI347" i="1"/>
  <c r="A439" i="1"/>
  <c r="D438" i="1"/>
  <c r="AL348" i="1" l="1"/>
  <c r="AM348" i="1"/>
  <c r="AM349" i="1" s="1"/>
  <c r="AJ439" i="1"/>
  <c r="A440" i="1"/>
  <c r="D439" i="1"/>
  <c r="AM350" i="1" l="1"/>
  <c r="A441" i="1"/>
  <c r="AJ440" i="1"/>
  <c r="D441" i="1"/>
  <c r="D440" i="1"/>
  <c r="AI348" i="1"/>
  <c r="AK348" i="1"/>
  <c r="AV348" i="1" l="1"/>
  <c r="AX348" i="1" s="1"/>
  <c r="AL350" i="1"/>
  <c r="AM351" i="1"/>
  <c r="AM352" i="1" s="1"/>
  <c r="D446" i="1"/>
  <c r="AJ446" i="1"/>
  <c r="A442" i="1"/>
  <c r="AJ442" i="1"/>
  <c r="AJ441" i="1"/>
  <c r="AK349" i="1"/>
  <c r="AV349" i="1" l="1"/>
  <c r="AX349" i="1" s="1"/>
  <c r="AW348" i="1"/>
  <c r="AU446" i="1"/>
  <c r="AL351" i="1"/>
  <c r="AI351" i="1"/>
  <c r="A443" i="1"/>
  <c r="D442" i="1"/>
  <c r="AI350" i="1"/>
  <c r="AK350" i="1"/>
  <c r="AV350" i="1" l="1"/>
  <c r="AX350" i="1" s="1"/>
  <c r="AK351" i="1"/>
  <c r="AV351" i="1" s="1"/>
  <c r="AX351" i="1" s="1"/>
  <c r="AJ443" i="1"/>
  <c r="D443" i="1"/>
  <c r="A444" i="1"/>
  <c r="AL353" i="1" l="1"/>
  <c r="AM353" i="1"/>
  <c r="AM354" i="1" s="1"/>
  <c r="AK352" i="1"/>
  <c r="AV352" i="1" s="1"/>
  <c r="AX352" i="1" s="1"/>
  <c r="D444" i="1"/>
  <c r="AJ444" i="1"/>
  <c r="AI443" i="1"/>
  <c r="A445" i="1"/>
  <c r="AL354" i="1" l="1"/>
  <c r="AM355" i="1"/>
  <c r="AJ451" i="1"/>
  <c r="D451" i="1"/>
  <c r="AU451" i="1" s="1"/>
  <c r="D445" i="1"/>
  <c r="AK353" i="1"/>
  <c r="AJ445" i="1"/>
  <c r="AI353" i="1"/>
  <c r="A446" i="1"/>
  <c r="AV353" i="1" l="1"/>
  <c r="AX353" i="1" s="1"/>
  <c r="AI451" i="1"/>
  <c r="AK354" i="1"/>
  <c r="AV354" i="1" s="1"/>
  <c r="AX354" i="1" s="1"/>
  <c r="A447" i="1"/>
  <c r="AL356" i="1" l="1"/>
  <c r="AM356" i="1"/>
  <c r="AK355" i="1"/>
  <c r="AI355" i="1"/>
  <c r="AJ447" i="1"/>
  <c r="D447" i="1"/>
  <c r="A448" i="1"/>
  <c r="AJ448" i="1"/>
  <c r="AL357" i="1" l="1"/>
  <c r="AM357" i="1"/>
  <c r="AM358" i="1" s="1"/>
  <c r="D448" i="1"/>
  <c r="AI356" i="1"/>
  <c r="A449" i="1"/>
  <c r="AK356" i="1"/>
  <c r="A450" i="1"/>
  <c r="AJ450" i="1"/>
  <c r="D450" i="1"/>
  <c r="AJ449" i="1"/>
  <c r="D449" i="1"/>
  <c r="AL358" i="1" l="1"/>
  <c r="AJ457" i="1"/>
  <c r="A451" i="1"/>
  <c r="AK357" i="1"/>
  <c r="A452" i="1"/>
  <c r="D452" i="1" s="1"/>
  <c r="AJ452" i="1"/>
  <c r="AI357" i="1"/>
  <c r="D457" i="1" l="1"/>
  <c r="AK358" i="1"/>
  <c r="AV358" i="1" s="1"/>
  <c r="AX358" i="1" s="1"/>
  <c r="A453" i="1"/>
  <c r="A454" i="1"/>
  <c r="D453" i="1"/>
  <c r="D454" i="1"/>
  <c r="AJ453" i="1"/>
  <c r="A455" i="1"/>
  <c r="AJ454" i="1"/>
  <c r="AU457" i="1" l="1"/>
  <c r="AK359" i="1"/>
  <c r="AV359" i="1" s="1"/>
  <c r="AX359" i="1" s="1"/>
  <c r="AM359" i="1"/>
  <c r="AJ461" i="1"/>
  <c r="D461" i="1"/>
  <c r="AU461" i="1" s="1"/>
  <c r="A456" i="1"/>
  <c r="D455" i="1"/>
  <c r="A457" i="1"/>
  <c r="AJ455" i="1"/>
  <c r="D456" i="1"/>
  <c r="AI359" i="1"/>
  <c r="AW358" i="1" l="1"/>
  <c r="A458" i="1"/>
  <c r="AJ456" i="1"/>
  <c r="AW359" i="1" l="1"/>
  <c r="AM361" i="1"/>
  <c r="D458" i="1"/>
  <c r="AJ458" i="1"/>
  <c r="A459" i="1"/>
  <c r="AL362" i="1" l="1"/>
  <c r="AM362" i="1"/>
  <c r="AI362" i="1"/>
  <c r="AK361" i="1"/>
  <c r="AV361" i="1" s="1"/>
  <c r="AX361" i="1" s="1"/>
  <c r="AJ459" i="1"/>
  <c r="D459" i="1"/>
  <c r="AI361" i="1"/>
  <c r="A460" i="1"/>
  <c r="AM363" i="1" l="1"/>
  <c r="AK362" i="1"/>
  <c r="AV362" i="1" s="1"/>
  <c r="AX362" i="1" s="1"/>
  <c r="AJ460" i="1"/>
  <c r="A461" i="1"/>
  <c r="A462" i="1"/>
  <c r="D462" i="1"/>
  <c r="D460" i="1"/>
  <c r="AJ462" i="1"/>
  <c r="A463" i="1"/>
  <c r="D463" i="1"/>
  <c r="AJ463" i="1"/>
  <c r="AL364" i="1" l="1"/>
  <c r="AM364" i="1"/>
  <c r="AK363" i="1"/>
  <c r="A464" i="1"/>
  <c r="AI363" i="1"/>
  <c r="A465" i="1"/>
  <c r="AJ465" i="1" s="1"/>
  <c r="A466" i="1"/>
  <c r="D465" i="1"/>
  <c r="AJ464" i="1"/>
  <c r="D464" i="1"/>
  <c r="AU464" i="1" l="1"/>
  <c r="AM365" i="1"/>
  <c r="AJ467" i="1"/>
  <c r="AI364" i="1"/>
  <c r="D467" i="1"/>
  <c r="AU467" i="1" s="1"/>
  <c r="AK364" i="1"/>
  <c r="AV364" i="1" s="1"/>
  <c r="AX364" i="1" s="1"/>
  <c r="A467" i="1"/>
  <c r="AI464" i="1"/>
  <c r="AJ466" i="1"/>
  <c r="D466" i="1"/>
  <c r="AL366" i="1" l="1"/>
  <c r="AM366" i="1"/>
  <c r="AM367" i="1" s="1"/>
  <c r="AJ469" i="1"/>
  <c r="AK365" i="1"/>
  <c r="D469" i="1"/>
  <c r="AI365" i="1"/>
  <c r="AI466" i="1"/>
  <c r="A468" i="1"/>
  <c r="AU469" i="1" l="1"/>
  <c r="AM368" i="1"/>
  <c r="AI366" i="1"/>
  <c r="AK366" i="1"/>
  <c r="AV366" i="1" s="1"/>
  <c r="AX366" i="1" s="1"/>
  <c r="D468" i="1"/>
  <c r="A469" i="1"/>
  <c r="AJ468" i="1"/>
  <c r="A470" i="1"/>
  <c r="AU468" i="1" l="1"/>
  <c r="AL368" i="1"/>
  <c r="AK367" i="1"/>
  <c r="AJ471" i="1"/>
  <c r="AM471" i="1" s="1"/>
  <c r="D473" i="1"/>
  <c r="AU473" i="1" s="1"/>
  <c r="D471" i="1"/>
  <c r="D470" i="1"/>
  <c r="AI367" i="1"/>
  <c r="A471" i="1"/>
  <c r="AJ470" i="1"/>
  <c r="A472" i="1"/>
  <c r="AJ472" i="1"/>
  <c r="A473" i="1"/>
  <c r="AU471" i="1" l="1"/>
  <c r="AK471" i="1"/>
  <c r="AK473" i="1"/>
  <c r="AV473" i="1" s="1"/>
  <c r="AX473" i="1" s="1"/>
  <c r="AL369" i="1"/>
  <c r="AM369" i="1"/>
  <c r="AM370" i="1" s="1"/>
  <c r="AI471" i="1"/>
  <c r="AJ473" i="1"/>
  <c r="AM473" i="1" s="1"/>
  <c r="AI473" i="1"/>
  <c r="D472" i="1"/>
  <c r="A474" i="1"/>
  <c r="AK368" i="1"/>
  <c r="AI368" i="1"/>
  <c r="AJ474" i="1"/>
  <c r="AU472" i="1" l="1"/>
  <c r="AV471" i="1"/>
  <c r="AX471" i="1" s="1"/>
  <c r="AL370" i="1"/>
  <c r="AM371" i="1"/>
  <c r="D475" i="1"/>
  <c r="AJ475" i="1"/>
  <c r="D474" i="1"/>
  <c r="A475" i="1"/>
  <c r="AI369" i="1"/>
  <c r="AK369" i="1"/>
  <c r="AU474" i="1" l="1"/>
  <c r="AU475" i="1"/>
  <c r="AL371" i="1"/>
  <c r="AM372" i="1"/>
  <c r="AI371" i="1"/>
  <c r="A476" i="1"/>
  <c r="AJ476" i="1" s="1"/>
  <c r="AK370" i="1"/>
  <c r="AK372" i="1" l="1"/>
  <c r="AM373" i="1"/>
  <c r="AK371" i="1"/>
  <c r="AV371" i="1" s="1"/>
  <c r="AX371" i="1" s="1"/>
  <c r="A477" i="1"/>
  <c r="AI372" i="1"/>
  <c r="D476" i="1"/>
  <c r="AJ477" i="1"/>
  <c r="D477" i="1"/>
  <c r="AL374" i="1" l="1"/>
  <c r="AM374" i="1"/>
  <c r="A478" i="1"/>
  <c r="A479" i="1"/>
  <c r="AK373" i="1"/>
  <c r="D478" i="1"/>
  <c r="AJ478" i="1"/>
  <c r="AI373" i="1"/>
  <c r="AI476" i="1"/>
  <c r="AM375" i="1" l="1"/>
  <c r="AK374" i="1"/>
  <c r="AV374" i="1" s="1"/>
  <c r="AX374" i="1" s="1"/>
  <c r="AI374" i="1"/>
  <c r="AJ479" i="1"/>
  <c r="A480" i="1"/>
  <c r="AI375" i="1"/>
  <c r="D479" i="1"/>
  <c r="AL376" i="1" l="1"/>
  <c r="AM376" i="1"/>
  <c r="AJ480" i="1"/>
  <c r="D480" i="1"/>
  <c r="AK375" i="1"/>
  <c r="AV375" i="1" s="1"/>
  <c r="AX375" i="1" s="1"/>
  <c r="A481" i="1"/>
  <c r="D481" i="1" s="1"/>
  <c r="AJ481" i="1"/>
  <c r="AU480" i="1" l="1"/>
  <c r="AL377" i="1"/>
  <c r="AM377" i="1"/>
  <c r="AM378" i="1" s="1"/>
  <c r="AI376" i="1"/>
  <c r="AK376" i="1"/>
  <c r="AV376" i="1" l="1"/>
  <c r="AX376" i="1" s="1"/>
  <c r="AM379" i="1"/>
  <c r="AK377" i="1"/>
  <c r="AV377" i="1" s="1"/>
  <c r="AX377" i="1" s="1"/>
  <c r="AI377" i="1"/>
  <c r="A482" i="1"/>
  <c r="D482" i="1"/>
  <c r="AJ482" i="1"/>
  <c r="AL380" i="1" l="1"/>
  <c r="AL379" i="1"/>
  <c r="AM380" i="1"/>
  <c r="AK378" i="1"/>
  <c r="D485" i="1"/>
  <c r="AU485" i="1" s="1"/>
  <c r="AI482" i="1"/>
  <c r="AI379" i="1"/>
  <c r="A483" i="1"/>
  <c r="AL381" i="1" l="1"/>
  <c r="AM381" i="1"/>
  <c r="AM382" i="1" s="1"/>
  <c r="AJ485" i="1"/>
  <c r="AJ483" i="1"/>
  <c r="AI380" i="1"/>
  <c r="A484" i="1"/>
  <c r="AK379" i="1"/>
  <c r="D483" i="1"/>
  <c r="AI381" i="1" l="1"/>
  <c r="AK381" i="1"/>
  <c r="AV381" i="1" s="1"/>
  <c r="AX381" i="1" s="1"/>
  <c r="D484" i="1"/>
  <c r="AJ484" i="1"/>
  <c r="A485" i="1"/>
  <c r="AK380" i="1"/>
  <c r="AL383" i="1" l="1"/>
  <c r="AM383" i="1"/>
  <c r="AM384" i="1" s="1"/>
  <c r="AK382" i="1"/>
  <c r="AV382" i="1" s="1"/>
  <c r="AX382" i="1" s="1"/>
  <c r="AI382" i="1"/>
  <c r="AK383" i="1"/>
  <c r="A486" i="1"/>
  <c r="D486" i="1"/>
  <c r="A487" i="1"/>
  <c r="D487" i="1"/>
  <c r="A488" i="1"/>
  <c r="AV383" i="1" l="1"/>
  <c r="AX383" i="1" s="1"/>
  <c r="AM385" i="1"/>
  <c r="AM386" i="1" s="1"/>
  <c r="AJ486" i="1"/>
  <c r="A489" i="1"/>
  <c r="AI384" i="1"/>
  <c r="AI383" i="1"/>
  <c r="AJ487" i="1"/>
  <c r="D488" i="1"/>
  <c r="AK384" i="1"/>
  <c r="AJ488" i="1"/>
  <c r="AV384" i="1" l="1"/>
  <c r="AX384" i="1" s="1"/>
  <c r="AL385" i="1"/>
  <c r="AI488" i="1"/>
  <c r="A490" i="1"/>
  <c r="AI385" i="1"/>
  <c r="AK385" i="1"/>
  <c r="AV385" i="1" l="1"/>
  <c r="AX385" i="1" s="1"/>
  <c r="AM387" i="1"/>
  <c r="AJ491" i="1"/>
  <c r="D491" i="1"/>
  <c r="A491" i="1"/>
  <c r="AJ490" i="1"/>
  <c r="D490" i="1"/>
  <c r="AK386" i="1"/>
  <c r="AV386" i="1" l="1"/>
  <c r="AX386" i="1" s="1"/>
  <c r="AU491" i="1"/>
  <c r="AL388" i="1"/>
  <c r="AL387" i="1"/>
  <c r="AM388" i="1"/>
  <c r="AJ493" i="1"/>
  <c r="AM493" i="1" s="1"/>
  <c r="D493" i="1"/>
  <c r="AK387" i="1"/>
  <c r="A492" i="1"/>
  <c r="A493" i="1"/>
  <c r="AI387" i="1"/>
  <c r="AV387" i="1" l="1"/>
  <c r="AX387" i="1" s="1"/>
  <c r="AU493" i="1"/>
  <c r="AK493" i="1"/>
  <c r="AM389" i="1"/>
  <c r="AI493" i="1"/>
  <c r="D495" i="1"/>
  <c r="AU495" i="1" s="1"/>
  <c r="A494" i="1"/>
  <c r="AJ492" i="1"/>
  <c r="AK388" i="1"/>
  <c r="D492" i="1"/>
  <c r="AI388" i="1"/>
  <c r="AU492" i="1" l="1"/>
  <c r="AV388" i="1"/>
  <c r="AX388" i="1" s="1"/>
  <c r="AV493" i="1"/>
  <c r="AX493" i="1" s="1"/>
  <c r="AL390" i="1"/>
  <c r="AM390" i="1"/>
  <c r="AJ495" i="1"/>
  <c r="D494" i="1"/>
  <c r="A495" i="1"/>
  <c r="AI389" i="1"/>
  <c r="AJ494" i="1"/>
  <c r="AK389" i="1"/>
  <c r="AU494" i="1" l="1"/>
  <c r="AV389" i="1"/>
  <c r="AX389" i="1" s="1"/>
  <c r="AW493" i="1"/>
  <c r="AL391" i="1"/>
  <c r="AM391" i="1"/>
  <c r="AJ497" i="1"/>
  <c r="D497" i="1"/>
  <c r="AU497" i="1" s="1"/>
  <c r="A496" i="1"/>
  <c r="AK390" i="1"/>
  <c r="AI390" i="1"/>
  <c r="AV390" i="1" l="1"/>
  <c r="AX390" i="1" s="1"/>
  <c r="AM392" i="1"/>
  <c r="AJ499" i="1"/>
  <c r="D499" i="1"/>
  <c r="AU499" i="1" s="1"/>
  <c r="D496" i="1"/>
  <c r="AK391" i="1"/>
  <c r="A497" i="1"/>
  <c r="AJ496" i="1"/>
  <c r="AI391" i="1"/>
  <c r="AV391" i="1" l="1"/>
  <c r="AX391" i="1" s="1"/>
  <c r="AL393" i="1"/>
  <c r="AM393" i="1"/>
  <c r="AI392" i="1"/>
  <c r="A498" i="1"/>
  <c r="AI496" i="1"/>
  <c r="AK392" i="1"/>
  <c r="A499" i="1"/>
  <c r="AV392" i="1" l="1"/>
  <c r="AX392" i="1" s="1"/>
  <c r="AL394" i="1"/>
  <c r="AM394" i="1"/>
  <c r="AM395" i="1" s="1"/>
  <c r="AJ498" i="1"/>
  <c r="A500" i="1"/>
  <c r="AK393" i="1"/>
  <c r="AI393" i="1"/>
  <c r="D498" i="1"/>
  <c r="D500" i="1"/>
  <c r="AK498" i="1" l="1"/>
  <c r="AV393" i="1"/>
  <c r="AX393" i="1" s="1"/>
  <c r="AJ500" i="1"/>
  <c r="AI498" i="1"/>
  <c r="AI395" i="1"/>
  <c r="AK394" i="1"/>
  <c r="AI394" i="1"/>
  <c r="A501" i="1"/>
  <c r="AV394" i="1" l="1"/>
  <c r="AX394" i="1" s="1"/>
  <c r="AL396" i="1"/>
  <c r="AM396" i="1"/>
  <c r="AM397" i="1" s="1"/>
  <c r="A502" i="1"/>
  <c r="AK395" i="1"/>
  <c r="D501" i="1"/>
  <c r="AJ501" i="1"/>
  <c r="D502" i="1"/>
  <c r="AV395" i="1" l="1"/>
  <c r="AX395" i="1" s="1"/>
  <c r="AM398" i="1"/>
  <c r="AI396" i="1"/>
  <c r="AJ502" i="1"/>
  <c r="A503" i="1"/>
  <c r="AK396" i="1"/>
  <c r="AJ503" i="1"/>
  <c r="AV396" i="1" l="1"/>
  <c r="AX396" i="1" s="1"/>
  <c r="AL398" i="1"/>
  <c r="AI398" i="1"/>
  <c r="AK398" i="1"/>
  <c r="A504" i="1"/>
  <c r="AK397" i="1"/>
  <c r="D503" i="1"/>
  <c r="AV397" i="1" l="1"/>
  <c r="AX397" i="1" s="1"/>
  <c r="AV398" i="1"/>
  <c r="AX398" i="1" s="1"/>
  <c r="AM399" i="1"/>
  <c r="D509" i="1"/>
  <c r="AU509" i="1" s="1"/>
  <c r="AJ504" i="1"/>
  <c r="D504" i="1"/>
  <c r="A505" i="1"/>
  <c r="AJ505" i="1"/>
  <c r="AK399" i="1" l="1"/>
  <c r="AV399" i="1" s="1"/>
  <c r="AX399" i="1" s="1"/>
  <c r="AL400" i="1"/>
  <c r="AW398" i="1"/>
  <c r="AM400" i="1"/>
  <c r="AJ509" i="1"/>
  <c r="D505" i="1"/>
  <c r="A506" i="1"/>
  <c r="AI399" i="1"/>
  <c r="AJ506" i="1"/>
  <c r="AM401" i="1" l="1"/>
  <c r="AM402" i="1" s="1"/>
  <c r="AI400" i="1"/>
  <c r="AK400" i="1"/>
  <c r="A507" i="1"/>
  <c r="D507" i="1" s="1"/>
  <c r="D506" i="1"/>
  <c r="AV400" i="1" l="1"/>
  <c r="AX400" i="1" s="1"/>
  <c r="AL402" i="1"/>
  <c r="AM403" i="1"/>
  <c r="A508" i="1"/>
  <c r="AJ507" i="1"/>
  <c r="AI402" i="1"/>
  <c r="AK401" i="1"/>
  <c r="AI401" i="1"/>
  <c r="D508" i="1"/>
  <c r="AI506" i="1"/>
  <c r="AW400" i="1" l="1"/>
  <c r="AV401" i="1"/>
  <c r="AX401" i="1" s="1"/>
  <c r="AL403" i="1"/>
  <c r="D512" i="1"/>
  <c r="AJ512" i="1"/>
  <c r="AK402" i="1"/>
  <c r="AI508" i="1"/>
  <c r="A509" i="1"/>
  <c r="AJ508" i="1"/>
  <c r="AV402" i="1" l="1"/>
  <c r="AX402" i="1" s="1"/>
  <c r="AW401" i="1"/>
  <c r="AU512" i="1"/>
  <c r="AL404" i="1"/>
  <c r="AM404" i="1"/>
  <c r="A510" i="1"/>
  <c r="AK403" i="1"/>
  <c r="AI403" i="1"/>
  <c r="AV403" i="1" l="1"/>
  <c r="AX403" i="1" s="1"/>
  <c r="AL405" i="1"/>
  <c r="AW402" i="1"/>
  <c r="AM405" i="1"/>
  <c r="D510" i="1"/>
  <c r="AJ510" i="1"/>
  <c r="AK404" i="1"/>
  <c r="A511" i="1"/>
  <c r="AJ511" i="1"/>
  <c r="AI404" i="1"/>
  <c r="AV404" i="1" l="1"/>
  <c r="AX404" i="1" s="1"/>
  <c r="AW403" i="1"/>
  <c r="AL406" i="1"/>
  <c r="AM406" i="1"/>
  <c r="A512" i="1"/>
  <c r="D511" i="1"/>
  <c r="AW404" i="1" l="1"/>
  <c r="AL407" i="1"/>
  <c r="AM407" i="1"/>
  <c r="A513" i="1"/>
  <c r="A514" i="1"/>
  <c r="AJ513" i="1"/>
  <c r="D513" i="1"/>
  <c r="AI511" i="1"/>
  <c r="AJ514" i="1"/>
  <c r="AL408" i="1" l="1"/>
  <c r="AM408" i="1"/>
  <c r="D514" i="1"/>
  <c r="A515" i="1"/>
  <c r="AI513" i="1"/>
  <c r="AL409" i="1" l="1"/>
  <c r="AM409" i="1"/>
  <c r="AM410" i="1" s="1"/>
  <c r="AJ518" i="1"/>
  <c r="AJ521" i="1"/>
  <c r="D518" i="1"/>
  <c r="AU518" i="1" s="1"/>
  <c r="AI406" i="1"/>
  <c r="AJ515" i="1"/>
  <c r="AI405" i="1"/>
  <c r="AI407" i="1"/>
  <c r="AI408" i="1"/>
  <c r="D515" i="1"/>
  <c r="A516" i="1"/>
  <c r="AK405" i="1"/>
  <c r="A517" i="1"/>
  <c r="AJ516" i="1"/>
  <c r="AV405" i="1" l="1"/>
  <c r="AX405" i="1" s="1"/>
  <c r="D521" i="1"/>
  <c r="D517" i="1"/>
  <c r="AJ517" i="1"/>
  <c r="A518" i="1"/>
  <c r="AI409" i="1"/>
  <c r="D516" i="1"/>
  <c r="AK406" i="1"/>
  <c r="AV406" i="1" l="1"/>
  <c r="AI521" i="1"/>
  <c r="AU521" i="1"/>
  <c r="AW405" i="1"/>
  <c r="AL411" i="1"/>
  <c r="AM411" i="1"/>
  <c r="A519" i="1"/>
  <c r="AK407" i="1"/>
  <c r="A520" i="1"/>
  <c r="AJ520" i="1"/>
  <c r="D519" i="1"/>
  <c r="A521" i="1"/>
  <c r="AV407" i="1" l="1"/>
  <c r="AX407" i="1" s="1"/>
  <c r="AX406" i="1"/>
  <c r="AW406" i="1"/>
  <c r="AM412" i="1"/>
  <c r="D520" i="1"/>
  <c r="AI411" i="1"/>
  <c r="AK408" i="1"/>
  <c r="AJ519" i="1"/>
  <c r="A522" i="1"/>
  <c r="D522" i="1"/>
  <c r="AV408" i="1" l="1"/>
  <c r="AX408" i="1" s="1"/>
  <c r="AW407" i="1"/>
  <c r="AL413" i="1"/>
  <c r="AM413" i="1"/>
  <c r="AK409" i="1"/>
  <c r="AI412" i="1"/>
  <c r="A523" i="1"/>
  <c r="AJ522" i="1"/>
  <c r="AK410" i="1"/>
  <c r="AV409" i="1" l="1"/>
  <c r="AX409" i="1" s="1"/>
  <c r="AW408" i="1"/>
  <c r="AV410" i="1"/>
  <c r="AW410" i="1" s="1"/>
  <c r="AM414" i="1"/>
  <c r="AM415" i="1" s="1"/>
  <c r="D523" i="1"/>
  <c r="AJ523" i="1"/>
  <c r="A524" i="1"/>
  <c r="AK411" i="1"/>
  <c r="AI413" i="1"/>
  <c r="D524" i="1"/>
  <c r="AW409" i="1" l="1"/>
  <c r="AX410" i="1"/>
  <c r="AV411" i="1"/>
  <c r="AL415" i="1"/>
  <c r="AJ524" i="1"/>
  <c r="AI414" i="1"/>
  <c r="AI415" i="1"/>
  <c r="AK412" i="1"/>
  <c r="AI523" i="1"/>
  <c r="A525" i="1"/>
  <c r="D525" i="1" s="1"/>
  <c r="AV412" i="1" l="1"/>
  <c r="AX411" i="1"/>
  <c r="AW411" i="1"/>
  <c r="AL416" i="1"/>
  <c r="AM416" i="1"/>
  <c r="AJ525" i="1"/>
  <c r="A526" i="1"/>
  <c r="AJ526" i="1" s="1"/>
  <c r="AK413" i="1"/>
  <c r="AK414" i="1" s="1"/>
  <c r="A527" i="1"/>
  <c r="AI525" i="1"/>
  <c r="AV414" i="1" l="1"/>
  <c r="AX414" i="1" s="1"/>
  <c r="AV413" i="1"/>
  <c r="AX412" i="1"/>
  <c r="AW412" i="1"/>
  <c r="AM417" i="1"/>
  <c r="AI416" i="1"/>
  <c r="AK416" i="1"/>
  <c r="AV416" i="1" s="1"/>
  <c r="AX416" i="1" s="1"/>
  <c r="D526" i="1"/>
  <c r="AK415" i="1"/>
  <c r="A528" i="1"/>
  <c r="D527" i="1"/>
  <c r="AJ527" i="1"/>
  <c r="AV415" i="1" l="1"/>
  <c r="AX415" i="1" s="1"/>
  <c r="AX413" i="1"/>
  <c r="AW413" i="1"/>
  <c r="AL418" i="1"/>
  <c r="AK417" i="1"/>
  <c r="AV417" i="1" s="1"/>
  <c r="AX417" i="1" s="1"/>
  <c r="AJ528" i="1"/>
  <c r="D528" i="1"/>
  <c r="A529" i="1"/>
  <c r="AI417" i="1"/>
  <c r="AJ529" i="1"/>
  <c r="AM419" i="1" l="1"/>
  <c r="AJ534" i="1"/>
  <c r="D534" i="1"/>
  <c r="A530" i="1"/>
  <c r="D529" i="1"/>
  <c r="AI528" i="1"/>
  <c r="AU534" i="1" l="1"/>
  <c r="AK419" i="1"/>
  <c r="AL420" i="1"/>
  <c r="AM420" i="1"/>
  <c r="AM421" i="1" s="1"/>
  <c r="AJ530" i="1"/>
  <c r="A531" i="1"/>
  <c r="D530" i="1"/>
  <c r="AI419" i="1"/>
  <c r="AI420" i="1" l="1"/>
  <c r="AK420" i="1"/>
  <c r="AV420" i="1" s="1"/>
  <c r="AX420" i="1" s="1"/>
  <c r="D531" i="1"/>
  <c r="A532" i="1"/>
  <c r="AJ531" i="1"/>
  <c r="AL422" i="1" l="1"/>
  <c r="AM422" i="1"/>
  <c r="AM423" i="1"/>
  <c r="AK421" i="1"/>
  <c r="AV421" i="1" s="1"/>
  <c r="AX421" i="1" s="1"/>
  <c r="AI531" i="1"/>
  <c r="D532" i="1"/>
  <c r="AJ532" i="1"/>
  <c r="A533" i="1"/>
  <c r="AJ533" i="1" s="1"/>
  <c r="AI422" i="1" l="1"/>
  <c r="AK422" i="1"/>
  <c r="AV422" i="1" s="1"/>
  <c r="AX422" i="1" s="1"/>
  <c r="AF422" i="1"/>
  <c r="AE422" i="1"/>
  <c r="AK423" i="1"/>
  <c r="A534" i="1"/>
  <c r="D533" i="1"/>
  <c r="AL424" i="1" l="1"/>
  <c r="AW422" i="1"/>
  <c r="AM424" i="1"/>
  <c r="AI423" i="1"/>
  <c r="A535" i="1"/>
  <c r="AL425" i="1" l="1"/>
  <c r="AM425" i="1"/>
  <c r="AJ535" i="1"/>
  <c r="D535" i="1"/>
  <c r="A536" i="1"/>
  <c r="AI425" i="1"/>
  <c r="AK424" i="1"/>
  <c r="AI424" i="1"/>
  <c r="AJ536" i="1"/>
  <c r="AL426" i="1" l="1"/>
  <c r="AM426" i="1"/>
  <c r="D536" i="1"/>
  <c r="AI535" i="1"/>
  <c r="A537" i="1"/>
  <c r="AK425" i="1"/>
  <c r="AM427" i="1" l="1"/>
  <c r="AM428" i="1" s="1"/>
  <c r="AK426" i="1"/>
  <c r="AV426" i="1" s="1"/>
  <c r="AX426" i="1" s="1"/>
  <c r="AI426" i="1"/>
  <c r="D537" i="1"/>
  <c r="AJ537" i="1"/>
  <c r="AI427" i="1"/>
  <c r="A538" i="1"/>
  <c r="AL428" i="1" l="1"/>
  <c r="AJ547" i="1"/>
  <c r="AM547" i="1" s="1"/>
  <c r="AK427" i="1"/>
  <c r="AJ538" i="1"/>
  <c r="D538" i="1"/>
  <c r="A539" i="1"/>
  <c r="D539" i="1"/>
  <c r="AL429" i="1" l="1"/>
  <c r="AM429" i="1"/>
  <c r="D547" i="1"/>
  <c r="AJ539" i="1"/>
  <c r="A540" i="1"/>
  <c r="AK428" i="1"/>
  <c r="AU547" i="1" l="1"/>
  <c r="AK547" i="1"/>
  <c r="AL430" i="1"/>
  <c r="AM430" i="1"/>
  <c r="AI547" i="1"/>
  <c r="AK429" i="1"/>
  <c r="A541" i="1"/>
  <c r="AI429" i="1"/>
  <c r="AJ540" i="1"/>
  <c r="D540" i="1"/>
  <c r="AV547" i="1" l="1"/>
  <c r="AX547" i="1" s="1"/>
  <c r="AM431" i="1"/>
  <c r="D541" i="1"/>
  <c r="AK430" i="1"/>
  <c r="AI540" i="1"/>
  <c r="AI430" i="1"/>
  <c r="A542" i="1"/>
  <c r="AJ542" i="1" s="1"/>
  <c r="AJ541" i="1"/>
  <c r="AW547" i="1" l="1"/>
  <c r="AL432" i="1"/>
  <c r="AM432" i="1"/>
  <c r="AK431" i="1"/>
  <c r="AI431" i="1"/>
  <c r="D542" i="1"/>
  <c r="A543" i="1"/>
  <c r="AM434" i="1" l="1"/>
  <c r="D543" i="1"/>
  <c r="AK432" i="1"/>
  <c r="A544" i="1"/>
  <c r="AJ543" i="1"/>
  <c r="AI432" i="1"/>
  <c r="AK434" i="1" l="1"/>
  <c r="AL435" i="1"/>
  <c r="AM435" i="1"/>
  <c r="D544" i="1"/>
  <c r="AJ544" i="1"/>
  <c r="AI434" i="1"/>
  <c r="A545" i="1"/>
  <c r="D545" i="1"/>
  <c r="AL436" i="1" l="1"/>
  <c r="AM436" i="1"/>
  <c r="AM437" i="1" s="1"/>
  <c r="AI544" i="1"/>
  <c r="AI435" i="1"/>
  <c r="AJ545" i="1"/>
  <c r="AK435" i="1"/>
  <c r="A546" i="1"/>
  <c r="AL437" i="1" l="1"/>
  <c r="D546" i="1"/>
  <c r="AI436" i="1"/>
  <c r="AK436" i="1"/>
  <c r="A547" i="1"/>
  <c r="AJ546" i="1"/>
  <c r="AL438" i="1" l="1"/>
  <c r="AM438" i="1"/>
  <c r="AK437" i="1"/>
  <c r="A548" i="1"/>
  <c r="AM439" i="1" l="1"/>
  <c r="AJ560" i="1"/>
  <c r="D560" i="1"/>
  <c r="AU560" i="1" s="1"/>
  <c r="AJ548" i="1"/>
  <c r="AK438" i="1"/>
  <c r="D548" i="1"/>
  <c r="A549" i="1"/>
  <c r="AI439" i="1"/>
  <c r="AI438" i="1"/>
  <c r="AL440" i="1" l="1"/>
  <c r="AM440" i="1"/>
  <c r="AM441" i="1" s="1"/>
  <c r="AJ549" i="1"/>
  <c r="AK439" i="1"/>
  <c r="D549" i="1"/>
  <c r="A550" i="1"/>
  <c r="AL441" i="1" l="1"/>
  <c r="D564" i="1"/>
  <c r="AU564" i="1" s="1"/>
  <c r="AJ564" i="1"/>
  <c r="AK440" i="1"/>
  <c r="AJ550" i="1"/>
  <c r="A551" i="1"/>
  <c r="D550" i="1"/>
  <c r="AI440" i="1"/>
  <c r="AM442" i="1" l="1"/>
  <c r="AM443" i="1" s="1"/>
  <c r="A552" i="1"/>
  <c r="AJ552" i="1"/>
  <c r="AK441" i="1"/>
  <c r="AJ551" i="1"/>
  <c r="A553" i="1"/>
  <c r="D553" i="1" s="1"/>
  <c r="D552" i="1"/>
  <c r="AI441" i="1"/>
  <c r="D551" i="1"/>
  <c r="AL443" i="1" l="1"/>
  <c r="AM444" i="1"/>
  <c r="AM445" i="1" s="1"/>
  <c r="AJ553" i="1"/>
  <c r="A554" i="1"/>
  <c r="AK442" i="1"/>
  <c r="AJ554" i="1"/>
  <c r="AL446" i="1" l="1"/>
  <c r="AL445" i="1"/>
  <c r="AL444" i="1"/>
  <c r="AM446" i="1"/>
  <c r="AJ567" i="1"/>
  <c r="D567" i="1"/>
  <c r="AU567" i="1" s="1"/>
  <c r="D554" i="1"/>
  <c r="AI444" i="1"/>
  <c r="A555" i="1"/>
  <c r="D555" i="1" s="1"/>
  <c r="AJ555" i="1"/>
  <c r="AK443" i="1"/>
  <c r="AI442" i="1"/>
  <c r="AI445" i="1"/>
  <c r="AM447" i="1" l="1"/>
  <c r="AI446" i="1"/>
  <c r="AK444" i="1"/>
  <c r="AI555" i="1"/>
  <c r="A556" i="1"/>
  <c r="AK445" i="1"/>
  <c r="AK446" i="1" l="1"/>
  <c r="AV446" i="1" s="1"/>
  <c r="AX446" i="1" s="1"/>
  <c r="AL448" i="1"/>
  <c r="AM448" i="1"/>
  <c r="AK447" i="1"/>
  <c r="AJ569" i="1"/>
  <c r="D569" i="1"/>
  <c r="AI447" i="1"/>
  <c r="A557" i="1"/>
  <c r="AJ556" i="1"/>
  <c r="D556" i="1"/>
  <c r="AU569" i="1" l="1"/>
  <c r="AL449" i="1"/>
  <c r="AM449" i="1"/>
  <c r="AJ557" i="1"/>
  <c r="A558" i="1"/>
  <c r="AI448" i="1"/>
  <c r="D557" i="1"/>
  <c r="AK448" i="1"/>
  <c r="AL450" i="1" l="1"/>
  <c r="AM450" i="1"/>
  <c r="AM451" i="1" s="1"/>
  <c r="AJ558" i="1"/>
  <c r="AI449" i="1"/>
  <c r="AK449" i="1"/>
  <c r="D558" i="1"/>
  <c r="AI557" i="1"/>
  <c r="A559" i="1"/>
  <c r="D559" i="1"/>
  <c r="AL451" i="1" l="1"/>
  <c r="D575" i="1"/>
  <c r="AU575" i="1" s="1"/>
  <c r="AJ575" i="1"/>
  <c r="AI450" i="1"/>
  <c r="A560" i="1"/>
  <c r="AJ559" i="1"/>
  <c r="AK450" i="1"/>
  <c r="AI559" i="1"/>
  <c r="AM452" i="1" l="1"/>
  <c r="AK451" i="1"/>
  <c r="AV451" i="1" s="1"/>
  <c r="AX451" i="1" s="1"/>
  <c r="A561" i="1"/>
  <c r="AJ561" i="1"/>
  <c r="D561" i="1"/>
  <c r="AL453" i="1" l="1"/>
  <c r="AM453" i="1"/>
  <c r="AK452" i="1"/>
  <c r="AK453" i="1"/>
  <c r="AI453" i="1"/>
  <c r="A562" i="1"/>
  <c r="AJ562" i="1"/>
  <c r="AI452" i="1"/>
  <c r="D562" i="1"/>
  <c r="AM454" i="1" l="1"/>
  <c r="A563" i="1"/>
  <c r="AL455" i="1" l="1"/>
  <c r="AM455" i="1"/>
  <c r="D563" i="1"/>
  <c r="AI455" i="1"/>
  <c r="AJ563" i="1"/>
  <c r="AI454" i="1"/>
  <c r="A564" i="1"/>
  <c r="AK454" i="1"/>
  <c r="AL456" i="1" l="1"/>
  <c r="AM456" i="1"/>
  <c r="AM457" i="1" s="1"/>
  <c r="D580" i="1"/>
  <c r="AJ580" i="1"/>
  <c r="AK455" i="1"/>
  <c r="A565" i="1"/>
  <c r="AU580" i="1" l="1"/>
  <c r="AL457" i="1"/>
  <c r="AJ565" i="1"/>
  <c r="AK456" i="1"/>
  <c r="AI456" i="1"/>
  <c r="A566" i="1"/>
  <c r="D565" i="1"/>
  <c r="AK565" i="1" l="1"/>
  <c r="AM458" i="1"/>
  <c r="AI457" i="1"/>
  <c r="AK457" i="1"/>
  <c r="AV457" i="1" s="1"/>
  <c r="AX457" i="1" s="1"/>
  <c r="D566" i="1"/>
  <c r="AJ566" i="1"/>
  <c r="A567" i="1"/>
  <c r="AI565" i="1"/>
  <c r="AL459" i="1" l="1"/>
  <c r="AM459" i="1"/>
  <c r="AK458" i="1"/>
  <c r="A568" i="1"/>
  <c r="D568" i="1" s="1"/>
  <c r="AI458" i="1"/>
  <c r="AL460" i="1" l="1"/>
  <c r="AM460" i="1"/>
  <c r="D586" i="1"/>
  <c r="AU586" i="1" s="1"/>
  <c r="AJ586" i="1"/>
  <c r="AJ568" i="1"/>
  <c r="AI568" i="1"/>
  <c r="AK459" i="1"/>
  <c r="AI459" i="1"/>
  <c r="A569" i="1"/>
  <c r="AL461" i="1" l="1"/>
  <c r="AM461" i="1"/>
  <c r="AI586" i="1"/>
  <c r="AK460" i="1"/>
  <c r="A570" i="1"/>
  <c r="AI460" i="1"/>
  <c r="AM462" i="1" l="1"/>
  <c r="AI461" i="1"/>
  <c r="AK461" i="1"/>
  <c r="AV461" i="1" s="1"/>
  <c r="AX461" i="1" s="1"/>
  <c r="D588" i="1"/>
  <c r="AU588" i="1" s="1"/>
  <c r="AJ588" i="1"/>
  <c r="A571" i="1"/>
  <c r="D570" i="1"/>
  <c r="AJ570" i="1"/>
  <c r="AI462" i="1"/>
  <c r="AL463" i="1" l="1"/>
  <c r="AM463" i="1"/>
  <c r="AM464" i="1" s="1"/>
  <c r="AK462" i="1"/>
  <c r="D571" i="1"/>
  <c r="AI463" i="1"/>
  <c r="A572" i="1"/>
  <c r="AJ571" i="1"/>
  <c r="AL464" i="1" l="1"/>
  <c r="D591" i="1"/>
  <c r="AU591" i="1" s="1"/>
  <c r="AJ591" i="1"/>
  <c r="AJ572" i="1"/>
  <c r="AK463" i="1"/>
  <c r="D572" i="1"/>
  <c r="A573" i="1"/>
  <c r="AJ573" i="1" s="1"/>
  <c r="AM465" i="1" l="1"/>
  <c r="AM466" i="1" s="1"/>
  <c r="AK464" i="1"/>
  <c r="D573" i="1"/>
  <c r="A574" i="1"/>
  <c r="AV464" i="1" l="1"/>
  <c r="AX464" i="1" s="1"/>
  <c r="AL466" i="1"/>
  <c r="D593" i="1"/>
  <c r="AJ593" i="1"/>
  <c r="AJ574" i="1"/>
  <c r="AI573" i="1"/>
  <c r="D574" i="1"/>
  <c r="AK465" i="1"/>
  <c r="A575" i="1"/>
  <c r="AI465" i="1"/>
  <c r="AW464" i="1" l="1"/>
  <c r="AU593" i="1"/>
  <c r="AL467" i="1"/>
  <c r="AM467" i="1"/>
  <c r="A576" i="1"/>
  <c r="AK466" i="1"/>
  <c r="D576" i="1"/>
  <c r="AJ576" i="1"/>
  <c r="AU576" i="1" l="1"/>
  <c r="AM468" i="1"/>
  <c r="AI467" i="1"/>
  <c r="AK467" i="1"/>
  <c r="AV467" i="1" s="1"/>
  <c r="AX467" i="1" s="1"/>
  <c r="A577" i="1"/>
  <c r="D577" i="1"/>
  <c r="AJ577" i="1"/>
  <c r="AU577" i="1" l="1"/>
  <c r="AK468" i="1"/>
  <c r="AV468" i="1" s="1"/>
  <c r="AX468" i="1" s="1"/>
  <c r="AM469" i="1"/>
  <c r="AI577" i="1"/>
  <c r="A578" i="1"/>
  <c r="AI468" i="1"/>
  <c r="AK469" i="1" l="1"/>
  <c r="AV469" i="1" s="1"/>
  <c r="AX469" i="1" s="1"/>
  <c r="AW468" i="1"/>
  <c r="AM470" i="1"/>
  <c r="AI469" i="1"/>
  <c r="D578" i="1"/>
  <c r="AJ578" i="1"/>
  <c r="A579" i="1"/>
  <c r="D579" i="1"/>
  <c r="AU578" i="1" l="1"/>
  <c r="AU579" i="1"/>
  <c r="AK470" i="1"/>
  <c r="AI579" i="1"/>
  <c r="A580" i="1"/>
  <c r="AJ579" i="1"/>
  <c r="AI470" i="1"/>
  <c r="AM472" i="1" l="1"/>
  <c r="A581" i="1"/>
  <c r="AK472" i="1" l="1"/>
  <c r="AV472" i="1" s="1"/>
  <c r="AX472" i="1" s="1"/>
  <c r="A582" i="1"/>
  <c r="D581" i="1"/>
  <c r="AI472" i="1"/>
  <c r="AJ581" i="1"/>
  <c r="AU581" i="1" l="1"/>
  <c r="AK474" i="1"/>
  <c r="AV474" i="1" s="1"/>
  <c r="AX474" i="1" s="1"/>
  <c r="AW472" i="1"/>
  <c r="AM474" i="1"/>
  <c r="AJ582" i="1"/>
  <c r="D582" i="1"/>
  <c r="A583" i="1"/>
  <c r="AI474" i="1"/>
  <c r="AJ583" i="1"/>
  <c r="AU582" i="1" l="1"/>
  <c r="AM475" i="1"/>
  <c r="AM476" i="1" s="1"/>
  <c r="D583" i="1"/>
  <c r="A584" i="1"/>
  <c r="AJ584" i="1"/>
  <c r="AU583" i="1" l="1"/>
  <c r="AK475" i="1"/>
  <c r="AV475" i="1" s="1"/>
  <c r="AX475" i="1" s="1"/>
  <c r="AW474" i="1"/>
  <c r="AI475" i="1"/>
  <c r="AK476" i="1"/>
  <c r="A585" i="1"/>
  <c r="D584" i="1"/>
  <c r="AJ585" i="1"/>
  <c r="AU584" i="1" l="1"/>
  <c r="AL477" i="1"/>
  <c r="AM477" i="1"/>
  <c r="AI584" i="1"/>
  <c r="A586" i="1"/>
  <c r="D585" i="1"/>
  <c r="AU585" i="1" l="1"/>
  <c r="AM478" i="1"/>
  <c r="AM479" i="1" s="1"/>
  <c r="AJ610" i="1"/>
  <c r="D610" i="1"/>
  <c r="AU610" i="1" s="1"/>
  <c r="A587" i="1"/>
  <c r="AK477" i="1"/>
  <c r="AI477" i="1"/>
  <c r="AM610" i="1" l="1"/>
  <c r="AL479" i="1"/>
  <c r="AK610" i="1"/>
  <c r="AV610" i="1" s="1"/>
  <c r="AX610" i="1" s="1"/>
  <c r="AI610" i="1"/>
  <c r="AJ587" i="1"/>
  <c r="AI478" i="1"/>
  <c r="AI479" i="1"/>
  <c r="A588" i="1"/>
  <c r="D587" i="1"/>
  <c r="AK478" i="1"/>
  <c r="AM480" i="1" l="1"/>
  <c r="AK479" i="1"/>
  <c r="A589" i="1"/>
  <c r="AW610" i="1" l="1"/>
  <c r="AK480" i="1"/>
  <c r="AV480" i="1" s="1"/>
  <c r="AX480" i="1" s="1"/>
  <c r="AM481" i="1"/>
  <c r="AI480" i="1"/>
  <c r="D589" i="1"/>
  <c r="A590" i="1"/>
  <c r="AJ589" i="1"/>
  <c r="AU589" i="1" l="1"/>
  <c r="AK481" i="1"/>
  <c r="AW480" i="1"/>
  <c r="AM482" i="1"/>
  <c r="AJ613" i="1"/>
  <c r="AM613" i="1" s="1"/>
  <c r="D613" i="1"/>
  <c r="D590" i="1"/>
  <c r="A591" i="1"/>
  <c r="AI481" i="1"/>
  <c r="AJ590" i="1"/>
  <c r="AU590" i="1" l="1"/>
  <c r="AU613" i="1"/>
  <c r="AK613" i="1"/>
  <c r="AL482" i="1"/>
  <c r="AI613" i="1"/>
  <c r="AK482" i="1"/>
  <c r="AI590" i="1"/>
  <c r="A592" i="1"/>
  <c r="AV613" i="1" l="1"/>
  <c r="AX613" i="1" s="1"/>
  <c r="AM614" i="1"/>
  <c r="AW613" i="1"/>
  <c r="AL483" i="1"/>
  <c r="AM483" i="1"/>
  <c r="AI483" i="1"/>
  <c r="A593" i="1"/>
  <c r="AJ592" i="1"/>
  <c r="D592" i="1"/>
  <c r="AK483" i="1"/>
  <c r="AU592" i="1" l="1"/>
  <c r="AM484" i="1"/>
  <c r="A594" i="1"/>
  <c r="D594" i="1"/>
  <c r="AU594" i="1" l="1"/>
  <c r="AL485" i="1"/>
  <c r="AM486" i="1"/>
  <c r="AM485" i="1"/>
  <c r="AJ617" i="1"/>
  <c r="D617" i="1"/>
  <c r="AU617" i="1" s="1"/>
  <c r="AJ594" i="1"/>
  <c r="AI484" i="1"/>
  <c r="AK484" i="1"/>
  <c r="A595" i="1"/>
  <c r="A596" i="1"/>
  <c r="D596" i="1"/>
  <c r="AJ596" i="1"/>
  <c r="AU596" i="1" l="1"/>
  <c r="AM617" i="1"/>
  <c r="AK617" i="1"/>
  <c r="AV617" i="1" s="1"/>
  <c r="AX617" i="1" s="1"/>
  <c r="AI617" i="1"/>
  <c r="AK485" i="1"/>
  <c r="AV485" i="1" s="1"/>
  <c r="AX485" i="1" s="1"/>
  <c r="AI485" i="1"/>
  <c r="A597" i="1"/>
  <c r="AK486" i="1" l="1"/>
  <c r="AM487" i="1"/>
  <c r="AM488" i="1" s="1"/>
  <c r="AJ597" i="1"/>
  <c r="AK487" i="1"/>
  <c r="AI486" i="1"/>
  <c r="A598" i="1"/>
  <c r="D597" i="1"/>
  <c r="AJ598" i="1"/>
  <c r="AU597" i="1" l="1"/>
  <c r="AW617" i="1"/>
  <c r="AL488" i="1"/>
  <c r="AW485" i="1"/>
  <c r="AJ622" i="1"/>
  <c r="D622" i="1"/>
  <c r="D598" i="1"/>
  <c r="A599" i="1"/>
  <c r="D599" i="1" s="1"/>
  <c r="AI487" i="1"/>
  <c r="AK488" i="1"/>
  <c r="AU598" i="1" l="1"/>
  <c r="AU599" i="1"/>
  <c r="AU622" i="1"/>
  <c r="AM622" i="1"/>
  <c r="AL489" i="1"/>
  <c r="AM489" i="1"/>
  <c r="AM490" i="1"/>
  <c r="AK622" i="1"/>
  <c r="AI622" i="1"/>
  <c r="AJ599" i="1"/>
  <c r="A600" i="1"/>
  <c r="AV622" i="1" l="1"/>
  <c r="AX622" i="1" s="1"/>
  <c r="AI489" i="1"/>
  <c r="AK489" i="1"/>
  <c r="AV489" i="1" s="1"/>
  <c r="AX489" i="1" s="1"/>
  <c r="AF489" i="1"/>
  <c r="AE489" i="1"/>
  <c r="D600" i="1"/>
  <c r="A601" i="1"/>
  <c r="AJ600" i="1"/>
  <c r="AU600" i="1" l="1"/>
  <c r="AK490" i="1"/>
  <c r="AL491" i="1"/>
  <c r="AM491" i="1"/>
  <c r="D601" i="1"/>
  <c r="AI600" i="1"/>
  <c r="A602" i="1"/>
  <c r="AJ602" i="1"/>
  <c r="AJ601" i="1"/>
  <c r="AI490" i="1"/>
  <c r="AU601" i="1" l="1"/>
  <c r="AM492" i="1"/>
  <c r="AW489" i="1"/>
  <c r="AI491" i="1"/>
  <c r="AK491" i="1"/>
  <c r="AV491" i="1" s="1"/>
  <c r="AX491" i="1" s="1"/>
  <c r="D627" i="1"/>
  <c r="AU627" i="1" s="1"/>
  <c r="AJ627" i="1"/>
  <c r="A603" i="1"/>
  <c r="D602" i="1"/>
  <c r="AU602" i="1" l="1"/>
  <c r="AM627" i="1"/>
  <c r="AK492" i="1"/>
  <c r="AV492" i="1" s="1"/>
  <c r="AX492" i="1" s="1"/>
  <c r="AK627" i="1"/>
  <c r="AV627" i="1" s="1"/>
  <c r="AX627" i="1" s="1"/>
  <c r="AI627" i="1"/>
  <c r="A604" i="1"/>
  <c r="AJ603" i="1"/>
  <c r="D603" i="1"/>
  <c r="AI492" i="1"/>
  <c r="AU603" i="1" l="1"/>
  <c r="AW491" i="1"/>
  <c r="AW492" i="1"/>
  <c r="AM494" i="1"/>
  <c r="AM495" i="1" s="1"/>
  <c r="AM496" i="1" s="1"/>
  <c r="AJ630" i="1"/>
  <c r="D630" i="1"/>
  <c r="AF491" i="1"/>
  <c r="AE491" i="1"/>
  <c r="AE622" i="1"/>
  <c r="AF622" i="1"/>
  <c r="AF610" i="1"/>
  <c r="AE610" i="1"/>
  <c r="AE475" i="1"/>
  <c r="AF475" i="1"/>
  <c r="AE469" i="1"/>
  <c r="AF469" i="1"/>
  <c r="AE467" i="1"/>
  <c r="AF467" i="1"/>
  <c r="AE586" i="1"/>
  <c r="AF586" i="1"/>
  <c r="AE221" i="1"/>
  <c r="AF304" i="1"/>
  <c r="AF377" i="1"/>
  <c r="AE493" i="1"/>
  <c r="AE176" i="1"/>
  <c r="AE236" i="1"/>
  <c r="AE320" i="1"/>
  <c r="AF360" i="1"/>
  <c r="AF260" i="1"/>
  <c r="AF547" i="1"/>
  <c r="AE193" i="1"/>
  <c r="AE371" i="1"/>
  <c r="AF254" i="1"/>
  <c r="AF155" i="1"/>
  <c r="AE32" i="1"/>
  <c r="AE416" i="1"/>
  <c r="AE190" i="1"/>
  <c r="AF473" i="1"/>
  <c r="AE276" i="1"/>
  <c r="AF42" i="1"/>
  <c r="AF44" i="1"/>
  <c r="AF171" i="1"/>
  <c r="AF256" i="1"/>
  <c r="AE157" i="1"/>
  <c r="AF344" i="1"/>
  <c r="AE254" i="1"/>
  <c r="AF335" i="1"/>
  <c r="AF163" i="1"/>
  <c r="AF242" i="1"/>
  <c r="AF129" i="1"/>
  <c r="AF364" i="1"/>
  <c r="AF211" i="1"/>
  <c r="AE366" i="1"/>
  <c r="AE420" i="1"/>
  <c r="AF270" i="1"/>
  <c r="AE151" i="1"/>
  <c r="AE26" i="1"/>
  <c r="AE242" i="1"/>
  <c r="AF174" i="1"/>
  <c r="AE89" i="1"/>
  <c r="AE58" i="1"/>
  <c r="AF213" i="1"/>
  <c r="AF82" i="1"/>
  <c r="AE364" i="1"/>
  <c r="AF306" i="1"/>
  <c r="AE178" i="1"/>
  <c r="AF89" i="1"/>
  <c r="AF322" i="1"/>
  <c r="AE327" i="1"/>
  <c r="AE451" i="1"/>
  <c r="AE279" i="1"/>
  <c r="AF140" i="1"/>
  <c r="AF521" i="1"/>
  <c r="AF276" i="1"/>
  <c r="AF53" i="1"/>
  <c r="AF26" i="1"/>
  <c r="AF176" i="1"/>
  <c r="AF351" i="1"/>
  <c r="AF58" i="1"/>
  <c r="AF374" i="1"/>
  <c r="AF120" i="1"/>
  <c r="AE213" i="1"/>
  <c r="AE34" i="1"/>
  <c r="AE78" i="1"/>
  <c r="AE381" i="1"/>
  <c r="AE330" i="1"/>
  <c r="AE123" i="1"/>
  <c r="AF381" i="1"/>
  <c r="AE42" i="1"/>
  <c r="AF157" i="1"/>
  <c r="AF113" i="1"/>
  <c r="AF354" i="1"/>
  <c r="AE358" i="1"/>
  <c r="AF371" i="1"/>
  <c r="AE140" i="1"/>
  <c r="AE211" i="1"/>
  <c r="AE120" i="1"/>
  <c r="AF366" i="1"/>
  <c r="AE111" i="1"/>
  <c r="AE129" i="1"/>
  <c r="AE446" i="1"/>
  <c r="AE163" i="1"/>
  <c r="AF193" i="1"/>
  <c r="AE174" i="1"/>
  <c r="AF420" i="1"/>
  <c r="AE72" i="1"/>
  <c r="AF111" i="1"/>
  <c r="AF206" i="1"/>
  <c r="AE426" i="1"/>
  <c r="AF78" i="1"/>
  <c r="AE473" i="1"/>
  <c r="AF178" i="1"/>
  <c r="AF308" i="1"/>
  <c r="AE82" i="1"/>
  <c r="AF230" i="1"/>
  <c r="AE200" i="1"/>
  <c r="AE354" i="1"/>
  <c r="AF493" i="1"/>
  <c r="AE134" i="1"/>
  <c r="AF451" i="1"/>
  <c r="AE97" i="1"/>
  <c r="AE306" i="1"/>
  <c r="AE93" i="1"/>
  <c r="AE155" i="1"/>
  <c r="AE377" i="1"/>
  <c r="AF32" i="1"/>
  <c r="AE308" i="1"/>
  <c r="AF221" i="1"/>
  <c r="AE344" i="1"/>
  <c r="AE44" i="1"/>
  <c r="AE335" i="1"/>
  <c r="AF362" i="1"/>
  <c r="AE171" i="1"/>
  <c r="AF471" i="1"/>
  <c r="AE471" i="1"/>
  <c r="AE270" i="1"/>
  <c r="AF97" i="1"/>
  <c r="AE230" i="1"/>
  <c r="AF426" i="1"/>
  <c r="AF123" i="1"/>
  <c r="AF116" i="1"/>
  <c r="AF302" i="1"/>
  <c r="AE159" i="1"/>
  <c r="AE113" i="1"/>
  <c r="AF204" i="1"/>
  <c r="AE547" i="1"/>
  <c r="AF209" i="1"/>
  <c r="AF416" i="1"/>
  <c r="AE304" i="1"/>
  <c r="AF346" i="1"/>
  <c r="AF327" i="1"/>
  <c r="AF66" i="1"/>
  <c r="AF358" i="1"/>
  <c r="AF159" i="1"/>
  <c r="AF30" i="1"/>
  <c r="AE30" i="1"/>
  <c r="AE260" i="1"/>
  <c r="AF93" i="1"/>
  <c r="AE351" i="1"/>
  <c r="AE66" i="1"/>
  <c r="AE302" i="1"/>
  <c r="AF330" i="1"/>
  <c r="AF190" i="1"/>
  <c r="AF161" i="1"/>
  <c r="AE322" i="1"/>
  <c r="AF200" i="1"/>
  <c r="AE362" i="1"/>
  <c r="AE206" i="1"/>
  <c r="AE333" i="1"/>
  <c r="AE204" i="1"/>
  <c r="AE161" i="1"/>
  <c r="AF72" i="1"/>
  <c r="AF333" i="1"/>
  <c r="AE521" i="1"/>
  <c r="AE374" i="1"/>
  <c r="AF236" i="1"/>
  <c r="AF151" i="1"/>
  <c r="AF320" i="1"/>
  <c r="AE116" i="1"/>
  <c r="AF134" i="1"/>
  <c r="AE346" i="1"/>
  <c r="AE53" i="1"/>
  <c r="AF34" i="1"/>
  <c r="AF279" i="1"/>
  <c r="AE256" i="1"/>
  <c r="AF446" i="1"/>
  <c r="AE209" i="1"/>
  <c r="AE360" i="1"/>
  <c r="AE457" i="1"/>
  <c r="AF457" i="1"/>
  <c r="AE461" i="1"/>
  <c r="AF461" i="1"/>
  <c r="AE480" i="1"/>
  <c r="AF480" i="1"/>
  <c r="AE613" i="1"/>
  <c r="AF613" i="1"/>
  <c r="AE617" i="1"/>
  <c r="AF617" i="1"/>
  <c r="AF485" i="1"/>
  <c r="AE485" i="1"/>
  <c r="AE627" i="1"/>
  <c r="AF627" i="1"/>
  <c r="D604" i="1"/>
  <c r="A605" i="1"/>
  <c r="D605" i="1" s="1"/>
  <c r="AJ604" i="1"/>
  <c r="AJ605" i="1"/>
  <c r="AU604" i="1" l="1"/>
  <c r="AU605" i="1"/>
  <c r="AU630" i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7" i="1"/>
  <c r="AL471" i="1"/>
  <c r="B471" i="1" s="1"/>
  <c r="C471" i="1" s="1"/>
  <c r="AL473" i="1"/>
  <c r="B473" i="1" s="1"/>
  <c r="C473" i="1" s="1"/>
  <c r="AL346" i="1"/>
  <c r="B346" i="1" s="1"/>
  <c r="C346" i="1" s="1"/>
  <c r="AL314" i="1"/>
  <c r="B314" i="1" s="1"/>
  <c r="C314" i="1" s="1"/>
  <c r="AL55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2" i="1"/>
  <c r="B342" i="1" s="1"/>
  <c r="C342" i="1" s="1"/>
  <c r="AL248" i="1"/>
  <c r="B248" i="1" s="1"/>
  <c r="C248" i="1" s="1"/>
  <c r="AL174" i="1"/>
  <c r="B174" i="1" s="1"/>
  <c r="C174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4" i="1"/>
  <c r="AL23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3" i="1"/>
  <c r="B493" i="1" s="1"/>
  <c r="C493" i="1" s="1"/>
  <c r="AL96" i="1"/>
  <c r="B96" i="1" s="1"/>
  <c r="C96" i="1" s="1"/>
  <c r="AL213" i="1"/>
  <c r="B213" i="1" s="1"/>
  <c r="C213" i="1" s="1"/>
  <c r="AL30" i="1"/>
  <c r="B30" i="1" s="1"/>
  <c r="C30" i="1" s="1"/>
  <c r="AL127" i="1"/>
  <c r="B127" i="1" s="1"/>
  <c r="C127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6" i="1"/>
  <c r="B166" i="1" s="1"/>
  <c r="C166" i="1" s="1"/>
  <c r="AL115" i="1"/>
  <c r="B115" i="1" s="1"/>
  <c r="C115" i="1" s="1"/>
  <c r="AL324" i="1"/>
  <c r="B324" i="1" s="1"/>
  <c r="C324" i="1" s="1"/>
  <c r="AL349" i="1"/>
  <c r="B349" i="1" s="1"/>
  <c r="C349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6" i="1"/>
  <c r="B66" i="1" s="1"/>
  <c r="C66" i="1" s="1"/>
  <c r="AL75" i="1"/>
  <c r="B75" i="1" s="1"/>
  <c r="C75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389" i="1"/>
  <c r="B389" i="1" s="1"/>
  <c r="C389" i="1" s="1"/>
  <c r="AL28" i="1"/>
  <c r="B28" i="1" s="1"/>
  <c r="C28" i="1" s="1"/>
  <c r="AL186" i="1"/>
  <c r="B186" i="1" s="1"/>
  <c r="C186" i="1" s="1"/>
  <c r="AL41" i="1"/>
  <c r="AL360" i="1"/>
  <c r="B360" i="1" s="1"/>
  <c r="C360" i="1" s="1"/>
  <c r="AL218" i="1"/>
  <c r="AL140" i="1"/>
  <c r="B140" i="1" s="1"/>
  <c r="C140" i="1" s="1"/>
  <c r="AL85" i="1"/>
  <c r="B85" i="1" s="1"/>
  <c r="C85" i="1" s="1"/>
  <c r="AL26" i="1"/>
  <c r="AL153" i="1"/>
  <c r="B153" i="1" s="1"/>
  <c r="C153" i="1" s="1"/>
  <c r="AL454" i="1"/>
  <c r="B454" i="1" s="1"/>
  <c r="C454" i="1" s="1"/>
  <c r="AL206" i="1"/>
  <c r="AL484" i="1"/>
  <c r="B484" i="1" s="1"/>
  <c r="C484" i="1" s="1"/>
  <c r="AL301" i="1"/>
  <c r="AL465" i="1"/>
  <c r="AL412" i="1"/>
  <c r="B412" i="1" s="1"/>
  <c r="C412" i="1" s="1"/>
  <c r="AL306" i="1"/>
  <c r="B306" i="1" s="1"/>
  <c r="C306" i="1" s="1"/>
  <c r="AL487" i="1"/>
  <c r="B487" i="1" s="1"/>
  <c r="C487" i="1" s="1"/>
  <c r="AL401" i="1"/>
  <c r="B401" i="1" s="1"/>
  <c r="C401" i="1" s="1"/>
  <c r="AL189" i="1"/>
  <c r="AM630" i="1"/>
  <c r="AW627" i="1"/>
  <c r="AL495" i="1"/>
  <c r="AK630" i="1"/>
  <c r="AF630" i="1"/>
  <c r="AE630" i="1"/>
  <c r="AI630" i="1"/>
  <c r="AF495" i="1"/>
  <c r="AI495" i="1"/>
  <c r="AK494" i="1"/>
  <c r="AV494" i="1" s="1"/>
  <c r="AX494" i="1" s="1"/>
  <c r="AE495" i="1"/>
  <c r="AF398" i="1"/>
  <c r="AE398" i="1"/>
  <c r="AI494" i="1"/>
  <c r="A606" i="1"/>
  <c r="AI605" i="1"/>
  <c r="AV630" i="1" l="1"/>
  <c r="AX630" i="1" s="1"/>
  <c r="AK495" i="1"/>
  <c r="AV495" i="1" s="1"/>
  <c r="AX495" i="1" s="1"/>
  <c r="D606" i="1"/>
  <c r="A607" i="1"/>
  <c r="AJ606" i="1"/>
  <c r="AU606" i="1" l="1"/>
  <c r="AW630" i="1"/>
  <c r="AL497" i="1"/>
  <c r="AW494" i="1"/>
  <c r="AK496" i="1"/>
  <c r="AJ607" i="1"/>
  <c r="A608" i="1"/>
  <c r="AJ608" i="1"/>
  <c r="A609" i="1"/>
  <c r="D607" i="1"/>
  <c r="D608" i="1"/>
  <c r="AJ609" i="1"/>
  <c r="D609" i="1"/>
  <c r="AU607" i="1" l="1"/>
  <c r="AU609" i="1"/>
  <c r="AU608" i="1"/>
  <c r="AF497" i="1"/>
  <c r="AE497" i="1"/>
  <c r="AI497" i="1"/>
  <c r="AK497" i="1"/>
  <c r="AV497" i="1" s="1"/>
  <c r="AX497" i="1" s="1"/>
  <c r="A610" i="1"/>
  <c r="AI608" i="1"/>
  <c r="AI609" i="1"/>
  <c r="AM611" i="1" l="1"/>
  <c r="A611" i="1"/>
  <c r="D611" i="1"/>
  <c r="AJ611" i="1"/>
  <c r="AK611" i="1" l="1"/>
  <c r="AW497" i="1"/>
  <c r="A612" i="1"/>
  <c r="AI611" i="1"/>
  <c r="A613" i="1"/>
  <c r="AJ612" i="1"/>
  <c r="D612" i="1"/>
  <c r="AM612" i="1" l="1"/>
  <c r="AM497" i="1"/>
  <c r="AM499" i="1"/>
  <c r="AK612" i="1"/>
  <c r="AI612" i="1"/>
  <c r="A614" i="1"/>
  <c r="AJ614" i="1"/>
  <c r="D614" i="1"/>
  <c r="AK614" i="1" l="1"/>
  <c r="AK499" i="1"/>
  <c r="AV499" i="1" s="1"/>
  <c r="AX499" i="1" s="1"/>
  <c r="AL499" i="1"/>
  <c r="AM500" i="1"/>
  <c r="AM501" i="1" s="1"/>
  <c r="AE499" i="1"/>
  <c r="AI499" i="1"/>
  <c r="AF499" i="1"/>
  <c r="A615" i="1"/>
  <c r="AJ615" i="1"/>
  <c r="D615" i="1"/>
  <c r="AI614" i="1"/>
  <c r="AM615" i="1" l="1"/>
  <c r="AL501" i="1"/>
  <c r="AM502" i="1"/>
  <c r="AK500" i="1"/>
  <c r="AK615" i="1"/>
  <c r="AI500" i="1"/>
  <c r="A616" i="1"/>
  <c r="AI501" i="1"/>
  <c r="AI615" i="1"/>
  <c r="AK501" i="1"/>
  <c r="AL503" i="1" l="1"/>
  <c r="AL502" i="1"/>
  <c r="AM503" i="1"/>
  <c r="AJ616" i="1"/>
  <c r="AI503" i="1"/>
  <c r="A617" i="1"/>
  <c r="D616" i="1"/>
  <c r="AK502" i="1"/>
  <c r="AI502" i="1"/>
  <c r="AM616" i="1" l="1"/>
  <c r="B502" i="1"/>
  <c r="C502" i="1" s="1"/>
  <c r="AM504" i="1"/>
  <c r="AM505" i="1" s="1"/>
  <c r="AM506" i="1" s="1"/>
  <c r="A618" i="1"/>
  <c r="AJ618" i="1"/>
  <c r="AK616" i="1"/>
  <c r="A619" i="1"/>
  <c r="AJ619" i="1"/>
  <c r="A620" i="1"/>
  <c r="D620" i="1"/>
  <c r="D619" i="1"/>
  <c r="D618" i="1"/>
  <c r="AI616" i="1"/>
  <c r="AK503" i="1"/>
  <c r="AJ620" i="1"/>
  <c r="AK618" i="1" l="1"/>
  <c r="AM619" i="1"/>
  <c r="AM620" i="1" s="1"/>
  <c r="AM626" i="1"/>
  <c r="AL505" i="1"/>
  <c r="AL504" i="1"/>
  <c r="AI620" i="1"/>
  <c r="A621" i="1"/>
  <c r="AI504" i="1"/>
  <c r="D621" i="1"/>
  <c r="AJ621" i="1"/>
  <c r="AI618" i="1"/>
  <c r="AK504" i="1"/>
  <c r="AK619" i="1"/>
  <c r="AI619" i="1"/>
  <c r="A622" i="1"/>
  <c r="A623" i="1"/>
  <c r="AJ623" i="1" s="1"/>
  <c r="AM621" i="1" l="1"/>
  <c r="AM628" i="1"/>
  <c r="AL507" i="1"/>
  <c r="AL506" i="1"/>
  <c r="B506" i="1" s="1"/>
  <c r="C506" i="1" s="1"/>
  <c r="AM507" i="1"/>
  <c r="AM508" i="1" s="1"/>
  <c r="AM509" i="1" s="1"/>
  <c r="AJ629" i="1"/>
  <c r="D629" i="1"/>
  <c r="AI621" i="1"/>
  <c r="AI507" i="1"/>
  <c r="AK620" i="1"/>
  <c r="A624" i="1"/>
  <c r="AK621" i="1"/>
  <c r="D623" i="1"/>
  <c r="AK505" i="1"/>
  <c r="AI505" i="1"/>
  <c r="AK623" i="1" l="1"/>
  <c r="AU629" i="1"/>
  <c r="AM629" i="1"/>
  <c r="AL509" i="1"/>
  <c r="AL508" i="1"/>
  <c r="AM510" i="1"/>
  <c r="AM511" i="1" s="1"/>
  <c r="AF509" i="1"/>
  <c r="AI509" i="1"/>
  <c r="AE509" i="1"/>
  <c r="AK629" i="1"/>
  <c r="AI629" i="1"/>
  <c r="AJ624" i="1"/>
  <c r="A625" i="1"/>
  <c r="A626" i="1"/>
  <c r="D624" i="1"/>
  <c r="AI623" i="1"/>
  <c r="AK506" i="1"/>
  <c r="D626" i="1"/>
  <c r="AM624" i="1" l="1"/>
  <c r="AK626" i="1"/>
  <c r="AV629" i="1"/>
  <c r="AL511" i="1"/>
  <c r="AK509" i="1"/>
  <c r="AV509" i="1" s="1"/>
  <c r="AX509" i="1" s="1"/>
  <c r="AJ631" i="1"/>
  <c r="D631" i="1"/>
  <c r="AI624" i="1"/>
  <c r="AI510" i="1"/>
  <c r="AK624" i="1"/>
  <c r="AJ626" i="1"/>
  <c r="AK507" i="1"/>
  <c r="A627" i="1"/>
  <c r="AI626" i="1"/>
  <c r="A628" i="1"/>
  <c r="AJ628" i="1"/>
  <c r="AM631" i="1" l="1"/>
  <c r="AU631" i="1"/>
  <c r="AK631" i="1"/>
  <c r="AX629" i="1"/>
  <c r="AW629" i="1"/>
  <c r="AM512" i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8" i="1"/>
  <c r="AM549" i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/>
  <c r="AM561" i="1" s="1"/>
  <c r="AM562" i="1" s="1"/>
  <c r="AM563" i="1" s="1"/>
  <c r="AM564" i="1" s="1"/>
  <c r="AM566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/>
  <c r="AM590" i="1" s="1"/>
  <c r="AM591" i="1"/>
  <c r="AM592" i="1"/>
  <c r="AM593" i="1"/>
  <c r="AM594" i="1"/>
  <c r="AM595" i="1"/>
  <c r="AM596" i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K510" i="1"/>
  <c r="AI631" i="1"/>
  <c r="D628" i="1"/>
  <c r="A629" i="1"/>
  <c r="AK508" i="1"/>
  <c r="AK628" i="1" l="1"/>
  <c r="AV631" i="1"/>
  <c r="AW509" i="1"/>
  <c r="AK596" i="1"/>
  <c r="AV596" i="1" s="1"/>
  <c r="AX596" i="1" s="1"/>
  <c r="AK592" i="1"/>
  <c r="AV592" i="1" s="1"/>
  <c r="AX592" i="1" s="1"/>
  <c r="AK548" i="1"/>
  <c r="AI595" i="1"/>
  <c r="AK595" i="1"/>
  <c r="AV595" i="1" s="1"/>
  <c r="AX595" i="1" s="1"/>
  <c r="AK593" i="1"/>
  <c r="AV593" i="1" s="1"/>
  <c r="AX593" i="1" s="1"/>
  <c r="AK589" i="1"/>
  <c r="AK534" i="1"/>
  <c r="AV534" i="1" s="1"/>
  <c r="AX534" i="1" s="1"/>
  <c r="AK522" i="1"/>
  <c r="AF595" i="1"/>
  <c r="AE595" i="1"/>
  <c r="B65" i="1"/>
  <c r="C65" i="1" s="1"/>
  <c r="B77" i="1"/>
  <c r="C77" i="1" s="1"/>
  <c r="B92" i="1"/>
  <c r="C92" i="1" s="1"/>
  <c r="B126" i="1"/>
  <c r="C126" i="1" s="1"/>
  <c r="B61" i="1"/>
  <c r="C61" i="1" s="1"/>
  <c r="B53" i="1"/>
  <c r="C53" i="1" s="1"/>
  <c r="B55" i="1"/>
  <c r="C55" i="1" s="1"/>
  <c r="B51" i="1"/>
  <c r="C51" i="1" s="1"/>
  <c r="B371" i="1"/>
  <c r="C371" i="1" s="1"/>
  <c r="B238" i="1"/>
  <c r="C238" i="1" s="1"/>
  <c r="B444" i="1"/>
  <c r="C444" i="1" s="1"/>
  <c r="B64" i="1"/>
  <c r="C64" i="1" s="1"/>
  <c r="B226" i="1"/>
  <c r="C226" i="1" s="1"/>
  <c r="B13" i="1"/>
  <c r="C13" i="1" s="1"/>
  <c r="B81" i="1"/>
  <c r="C81" i="1" s="1"/>
  <c r="B86" i="1"/>
  <c r="C86" i="1" s="1"/>
  <c r="B499" i="1"/>
  <c r="C499" i="1" s="1"/>
  <c r="B252" i="1"/>
  <c r="C252" i="1" s="1"/>
  <c r="B206" i="1"/>
  <c r="C206" i="1" s="1"/>
  <c r="B489" i="1"/>
  <c r="C489" i="1" s="1"/>
  <c r="B71" i="1"/>
  <c r="C71" i="1" s="1"/>
  <c r="B465" i="1"/>
  <c r="C465" i="1" s="1"/>
  <c r="B483" i="1"/>
  <c r="C483" i="1" s="1"/>
  <c r="B387" i="1"/>
  <c r="C387" i="1" s="1"/>
  <c r="B107" i="1"/>
  <c r="C107" i="1" s="1"/>
  <c r="B438" i="1"/>
  <c r="C438" i="1" s="1"/>
  <c r="B202" i="1"/>
  <c r="C202" i="1" s="1"/>
  <c r="B296" i="1"/>
  <c r="C296" i="1" s="1"/>
  <c r="B429" i="1"/>
  <c r="C429" i="1" s="1"/>
  <c r="B157" i="1"/>
  <c r="C157" i="1" s="1"/>
  <c r="B78" i="1"/>
  <c r="C78" i="1" s="1"/>
  <c r="B29" i="1"/>
  <c r="C29" i="1" s="1"/>
  <c r="B62" i="1"/>
  <c r="C62" i="1" s="1"/>
  <c r="B258" i="1"/>
  <c r="C258" i="1" s="1"/>
  <c r="B37" i="1"/>
  <c r="C37" i="1" s="1"/>
  <c r="B167" i="1"/>
  <c r="C167" i="1" s="1"/>
  <c r="B161" i="1"/>
  <c r="C161" i="1" s="1"/>
  <c r="B379" i="1"/>
  <c r="C379" i="1" s="1"/>
  <c r="B58" i="1"/>
  <c r="C58" i="1" s="1"/>
  <c r="B269" i="1"/>
  <c r="C269" i="1" s="1"/>
  <c r="B41" i="1"/>
  <c r="C41" i="1" s="1"/>
  <c r="B288" i="1"/>
  <c r="C288" i="1" s="1"/>
  <c r="B104" i="1"/>
  <c r="C104" i="1" s="1"/>
  <c r="B350" i="1"/>
  <c r="C350" i="1" s="1"/>
  <c r="B477" i="1"/>
  <c r="C477" i="1" s="1"/>
  <c r="B221" i="1"/>
  <c r="C221" i="1" s="1"/>
  <c r="B102" i="1"/>
  <c r="C102" i="1" s="1"/>
  <c r="B137" i="1"/>
  <c r="C137" i="1" s="1"/>
  <c r="B132" i="1"/>
  <c r="C132" i="1" s="1"/>
  <c r="B142" i="1"/>
  <c r="C142" i="1" s="1"/>
  <c r="B422" i="1"/>
  <c r="C422" i="1" s="1"/>
  <c r="B242" i="1"/>
  <c r="C242" i="1" s="1"/>
  <c r="B99" i="1"/>
  <c r="C99" i="1" s="1"/>
  <c r="B218" i="1"/>
  <c r="C218" i="1" s="1"/>
  <c r="B148" i="1"/>
  <c r="C148" i="1" s="1"/>
  <c r="B34" i="1"/>
  <c r="C34" i="1" s="1"/>
  <c r="B46" i="1"/>
  <c r="C46" i="1" s="1"/>
  <c r="B507" i="1"/>
  <c r="C507" i="1" s="1"/>
  <c r="B69" i="1"/>
  <c r="C69" i="1" s="1"/>
  <c r="B497" i="1"/>
  <c r="C497" i="1" s="1"/>
  <c r="B9" i="1"/>
  <c r="C9" i="1" s="1"/>
  <c r="B139" i="1"/>
  <c r="C139" i="1" s="1"/>
  <c r="B155" i="1"/>
  <c r="C155" i="1" s="1"/>
  <c r="B301" i="1"/>
  <c r="C301" i="1" s="1"/>
  <c r="B353" i="1"/>
  <c r="C353" i="1" s="1"/>
  <c r="B50" i="1"/>
  <c r="C50" i="1" s="1"/>
  <c r="B52" i="1"/>
  <c r="C52" i="1" s="1"/>
  <c r="B398" i="1"/>
  <c r="C398" i="1" s="1"/>
  <c r="B283" i="1"/>
  <c r="C283" i="1" s="1"/>
  <c r="B189" i="1"/>
  <c r="C189" i="1" s="1"/>
  <c r="B467" i="1"/>
  <c r="C467" i="1" s="1"/>
  <c r="B109" i="1"/>
  <c r="C109" i="1" s="1"/>
  <c r="B411" i="1"/>
  <c r="C411" i="1" s="1"/>
  <c r="B509" i="1"/>
  <c r="C509" i="1" s="1"/>
  <c r="AI593" i="1"/>
  <c r="AF593" i="1"/>
  <c r="AK594" i="1"/>
  <c r="AV594" i="1" s="1"/>
  <c r="AX594" i="1" s="1"/>
  <c r="AE593" i="1"/>
  <c r="AI591" i="1"/>
  <c r="AF591" i="1"/>
  <c r="AK591" i="1"/>
  <c r="AV591" i="1" s="1"/>
  <c r="AX591" i="1" s="1"/>
  <c r="AE591" i="1"/>
  <c r="AI588" i="1"/>
  <c r="AE588" i="1"/>
  <c r="AF588" i="1"/>
  <c r="AI580" i="1"/>
  <c r="AF580" i="1"/>
  <c r="AE580" i="1"/>
  <c r="AI569" i="1"/>
  <c r="AK567" i="1"/>
  <c r="AE569" i="1"/>
  <c r="AF575" i="1"/>
  <c r="AF567" i="1"/>
  <c r="AF512" i="1"/>
  <c r="AE560" i="1"/>
  <c r="AI564" i="1"/>
  <c r="AI534" i="1"/>
  <c r="AK518" i="1"/>
  <c r="AV518" i="1" s="1"/>
  <c r="AX518" i="1" s="1"/>
  <c r="AI512" i="1"/>
  <c r="AI560" i="1"/>
  <c r="AK569" i="1"/>
  <c r="AI575" i="1"/>
  <c r="AI567" i="1"/>
  <c r="AF569" i="1"/>
  <c r="AE575" i="1"/>
  <c r="AE567" i="1"/>
  <c r="AF534" i="1"/>
  <c r="AK535" i="1"/>
  <c r="AE534" i="1"/>
  <c r="AF564" i="1"/>
  <c r="AE564" i="1"/>
  <c r="AI518" i="1"/>
  <c r="AE512" i="1"/>
  <c r="AF560" i="1"/>
  <c r="AE518" i="1"/>
  <c r="AK512" i="1"/>
  <c r="AV512" i="1" s="1"/>
  <c r="AX512" i="1" s="1"/>
  <c r="AF518" i="1"/>
  <c r="AK580" i="1"/>
  <c r="AK587" i="1"/>
  <c r="AJ633" i="1"/>
  <c r="D633" i="1"/>
  <c r="AI628" i="1"/>
  <c r="AI541" i="1"/>
  <c r="AI556" i="1"/>
  <c r="AI524" i="1"/>
  <c r="AI598" i="1"/>
  <c r="AI538" i="1"/>
  <c r="AK566" i="1"/>
  <c r="AI599" i="1"/>
  <c r="AI514" i="1"/>
  <c r="AI581" i="1"/>
  <c r="AI596" i="1"/>
  <c r="AI550" i="1"/>
  <c r="AI601" i="1"/>
  <c r="AI572" i="1"/>
  <c r="A630" i="1"/>
  <c r="AI552" i="1"/>
  <c r="AI582" i="1"/>
  <c r="AI545" i="1"/>
  <c r="AI536" i="1"/>
  <c r="AI571" i="1"/>
  <c r="AI543" i="1"/>
  <c r="AI566" i="1"/>
  <c r="AI526" i="1"/>
  <c r="AI604" i="1"/>
  <c r="AI537" i="1"/>
  <c r="AI587" i="1"/>
  <c r="AI602" i="1"/>
  <c r="AK549" i="1"/>
  <c r="AI603" i="1"/>
  <c r="AI589" i="1"/>
  <c r="AI562" i="1"/>
  <c r="AI529" i="1"/>
  <c r="AI594" i="1"/>
  <c r="AI542" i="1"/>
  <c r="AI530" i="1"/>
  <c r="AI546" i="1"/>
  <c r="AI553" i="1"/>
  <c r="AK597" i="1"/>
  <c r="AI561" i="1"/>
  <c r="AK523" i="1"/>
  <c r="AI539" i="1"/>
  <c r="AI592" i="1"/>
  <c r="AI606" i="1"/>
  <c r="AI522" i="1"/>
  <c r="AI597" i="1"/>
  <c r="AI563" i="1"/>
  <c r="AI583" i="1"/>
  <c r="AI548" i="1"/>
  <c r="AI574" i="1"/>
  <c r="AI527" i="1"/>
  <c r="AI549" i="1"/>
  <c r="AK590" i="1"/>
  <c r="AK524" i="1"/>
  <c r="AI551" i="1"/>
  <c r="AI516" i="1"/>
  <c r="AI570" i="1"/>
  <c r="AI517" i="1"/>
  <c r="AI578" i="1"/>
  <c r="AI520" i="1"/>
  <c r="AI533" i="1"/>
  <c r="AI607" i="1"/>
  <c r="AI519" i="1"/>
  <c r="AK511" i="1"/>
  <c r="AI515" i="1"/>
  <c r="AI554" i="1"/>
  <c r="AI585" i="1"/>
  <c r="AI576" i="1"/>
  <c r="AI532" i="1"/>
  <c r="AI558" i="1"/>
  <c r="AM633" i="1" l="1"/>
  <c r="AU633" i="1"/>
  <c r="AK633" i="1"/>
  <c r="AX631" i="1"/>
  <c r="AW631" i="1"/>
  <c r="AV590" i="1"/>
  <c r="AX590" i="1" s="1"/>
  <c r="AV589" i="1"/>
  <c r="AX589" i="1" s="1"/>
  <c r="AV597" i="1"/>
  <c r="AX597" i="1" s="1"/>
  <c r="AK588" i="1"/>
  <c r="AV588" i="1" s="1"/>
  <c r="AX588" i="1" s="1"/>
  <c r="AK575" i="1"/>
  <c r="AK570" i="1"/>
  <c r="AV569" i="1"/>
  <c r="AX569" i="1" s="1"/>
  <c r="AK568" i="1"/>
  <c r="AV567" i="1"/>
  <c r="AX567" i="1" s="1"/>
  <c r="AK581" i="1"/>
  <c r="AV580" i="1"/>
  <c r="AX580" i="1" s="1"/>
  <c r="AL630" i="1"/>
  <c r="AL629" i="1"/>
  <c r="B629" i="1" s="1"/>
  <c r="C629" i="1" s="1"/>
  <c r="AL627" i="1"/>
  <c r="AL625" i="1"/>
  <c r="AL624" i="1"/>
  <c r="B624" i="1" s="1"/>
  <c r="C624" i="1" s="1"/>
  <c r="AL622" i="1"/>
  <c r="AL621" i="1"/>
  <c r="B621" i="1" s="1"/>
  <c r="C621" i="1" s="1"/>
  <c r="AL620" i="1"/>
  <c r="AL619" i="1"/>
  <c r="B619" i="1" s="1"/>
  <c r="C619" i="1" s="1"/>
  <c r="AL617" i="1"/>
  <c r="AL616" i="1"/>
  <c r="B616" i="1" s="1"/>
  <c r="C616" i="1" s="1"/>
  <c r="AL615" i="1"/>
  <c r="AL613" i="1"/>
  <c r="B613" i="1" s="1"/>
  <c r="C613" i="1" s="1"/>
  <c r="AL612" i="1"/>
  <c r="AL610" i="1"/>
  <c r="AL609" i="1"/>
  <c r="AL608" i="1"/>
  <c r="B608" i="1" s="1"/>
  <c r="C608" i="1" s="1"/>
  <c r="AL607" i="1"/>
  <c r="AL606" i="1"/>
  <c r="AL605" i="1"/>
  <c r="B605" i="1" s="1"/>
  <c r="C605" i="1" s="1"/>
  <c r="AL604" i="1"/>
  <c r="AL603" i="1"/>
  <c r="AL602" i="1"/>
  <c r="AL601" i="1"/>
  <c r="AL600" i="1"/>
  <c r="AL599" i="1"/>
  <c r="AL598" i="1"/>
  <c r="AL597" i="1"/>
  <c r="AL595" i="1"/>
  <c r="AL593" i="1"/>
  <c r="B593" i="1" s="1"/>
  <c r="C593" i="1" s="1"/>
  <c r="AL591" i="1"/>
  <c r="AL590" i="1"/>
  <c r="B590" i="1" s="1"/>
  <c r="C590" i="1" s="1"/>
  <c r="AL588" i="1"/>
  <c r="AL586" i="1"/>
  <c r="AL585" i="1"/>
  <c r="AL584" i="1"/>
  <c r="AL583" i="1"/>
  <c r="AL582" i="1"/>
  <c r="AL580" i="1"/>
  <c r="AL579" i="1"/>
  <c r="AL578" i="1"/>
  <c r="B578" i="1" s="1"/>
  <c r="C578" i="1" s="1"/>
  <c r="AL577" i="1"/>
  <c r="AL575" i="1"/>
  <c r="AL574" i="1"/>
  <c r="AL573" i="1"/>
  <c r="AL572" i="1"/>
  <c r="AL571" i="1"/>
  <c r="AL569" i="1"/>
  <c r="AL567" i="1"/>
  <c r="AL566" i="1"/>
  <c r="B566" i="1" s="1"/>
  <c r="C566" i="1" s="1"/>
  <c r="AL564" i="1"/>
  <c r="AL563" i="1"/>
  <c r="AL562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1" i="1"/>
  <c r="AL520" i="1"/>
  <c r="AL518" i="1"/>
  <c r="AL517" i="1"/>
  <c r="B517" i="1" s="1"/>
  <c r="C517" i="1" s="1"/>
  <c r="AL516" i="1"/>
  <c r="AL515" i="1"/>
  <c r="AL514" i="1"/>
  <c r="AL512" i="1"/>
  <c r="B512" i="1"/>
  <c r="C512" i="1" s="1"/>
  <c r="B529" i="1"/>
  <c r="C529" i="1" s="1"/>
  <c r="B541" i="1"/>
  <c r="C541" i="1" s="1"/>
  <c r="B556" i="1"/>
  <c r="C556" i="1" s="1"/>
  <c r="B558" i="1"/>
  <c r="C558" i="1" s="1"/>
  <c r="B560" i="1"/>
  <c r="C560" i="1" s="1"/>
  <c r="B580" i="1"/>
  <c r="C580" i="1" s="1"/>
  <c r="B591" i="1"/>
  <c r="C591" i="1" s="1"/>
  <c r="B514" i="1"/>
  <c r="C514" i="1" s="1"/>
  <c r="B524" i="1"/>
  <c r="C524" i="1" s="1"/>
  <c r="B526" i="1"/>
  <c r="C526" i="1" s="1"/>
  <c r="B536" i="1"/>
  <c r="C536" i="1" s="1"/>
  <c r="B569" i="1"/>
  <c r="C569" i="1" s="1"/>
  <c r="B574" i="1"/>
  <c r="C574" i="1" s="1"/>
  <c r="B585" i="1"/>
  <c r="C585" i="1" s="1"/>
  <c r="B601" i="1"/>
  <c r="C601" i="1" s="1"/>
  <c r="B606" i="1"/>
  <c r="C606" i="1" s="1"/>
  <c r="AW592" i="1"/>
  <c r="AK513" i="1"/>
  <c r="AK560" i="1"/>
  <c r="AV560" i="1" s="1"/>
  <c r="AX560" i="1" s="1"/>
  <c r="AK519" i="1"/>
  <c r="AI633" i="1"/>
  <c r="D634" i="1"/>
  <c r="AJ634" i="1"/>
  <c r="A631" i="1"/>
  <c r="AK598" i="1"/>
  <c r="AK525" i="1"/>
  <c r="AK550" i="1"/>
  <c r="AK514" i="1"/>
  <c r="AK536" i="1"/>
  <c r="AM634" i="1" l="1"/>
  <c r="AU634" i="1"/>
  <c r="AV633" i="1"/>
  <c r="AW589" i="1"/>
  <c r="AV581" i="1"/>
  <c r="AX581" i="1" s="1"/>
  <c r="AK576" i="1"/>
  <c r="AV575" i="1"/>
  <c r="AX575" i="1" s="1"/>
  <c r="AV598" i="1"/>
  <c r="AX598" i="1" s="1"/>
  <c r="AW512" i="1"/>
  <c r="AK561" i="1"/>
  <c r="AK634" i="1"/>
  <c r="AI634" i="1"/>
  <c r="AJ635" i="1"/>
  <c r="D635" i="1"/>
  <c r="AK537" i="1"/>
  <c r="AK582" i="1"/>
  <c r="AK551" i="1"/>
  <c r="AK526" i="1"/>
  <c r="AK520" i="1"/>
  <c r="A632" i="1"/>
  <c r="A633" i="1" s="1"/>
  <c r="AK577" i="1"/>
  <c r="AK578" i="1"/>
  <c r="AK515" i="1"/>
  <c r="AK571" i="1"/>
  <c r="AK599" i="1"/>
  <c r="AL632" i="1" l="1"/>
  <c r="AU635" i="1"/>
  <c r="AM635" i="1"/>
  <c r="AV634" i="1"/>
  <c r="AX633" i="1"/>
  <c r="AW633" i="1"/>
  <c r="AV578" i="1"/>
  <c r="AX578" i="1" s="1"/>
  <c r="AV577" i="1"/>
  <c r="AV576" i="1"/>
  <c r="AX576" i="1" s="1"/>
  <c r="AV599" i="1"/>
  <c r="AX599" i="1" s="1"/>
  <c r="AV582" i="1"/>
  <c r="AX582" i="1" s="1"/>
  <c r="AK521" i="1"/>
  <c r="AV521" i="1" s="1"/>
  <c r="AX521" i="1" s="1"/>
  <c r="AI635" i="1"/>
  <c r="AK635" i="1"/>
  <c r="D636" i="1"/>
  <c r="AJ636" i="1"/>
  <c r="A634" i="1"/>
  <c r="AK579" i="1"/>
  <c r="AK572" i="1"/>
  <c r="AK516" i="1"/>
  <c r="AK538" i="1"/>
  <c r="AK600" i="1"/>
  <c r="AK601" i="1" s="1"/>
  <c r="AK583" i="1"/>
  <c r="A635" i="1"/>
  <c r="A636" i="1" s="1"/>
  <c r="AK527" i="1"/>
  <c r="AK552" i="1"/>
  <c r="AK562" i="1"/>
  <c r="AL635" i="1" l="1"/>
  <c r="AL634" i="1"/>
  <c r="AV579" i="1"/>
  <c r="AX579" i="1" s="1"/>
  <c r="AM636" i="1"/>
  <c r="AU636" i="1"/>
  <c r="AV635" i="1"/>
  <c r="AX634" i="1"/>
  <c r="AW634" i="1"/>
  <c r="AV601" i="1"/>
  <c r="AX601" i="1" s="1"/>
  <c r="AV600" i="1"/>
  <c r="AX600" i="1" s="1"/>
  <c r="AX577" i="1"/>
  <c r="AW577" i="1"/>
  <c r="AL636" i="1"/>
  <c r="AV583" i="1"/>
  <c r="AX583" i="1" s="1"/>
  <c r="AW595" i="1"/>
  <c r="AK636" i="1"/>
  <c r="AI636" i="1"/>
  <c r="AK517" i="1"/>
  <c r="AK573" i="1"/>
  <c r="AK563" i="1"/>
  <c r="AK584" i="1"/>
  <c r="AK553" i="1"/>
  <c r="AK539" i="1"/>
  <c r="A637" i="1"/>
  <c r="AK528" i="1"/>
  <c r="AK602" i="1"/>
  <c r="AV602" i="1" l="1"/>
  <c r="AX602" i="1" s="1"/>
  <c r="AV636" i="1"/>
  <c r="AX635" i="1"/>
  <c r="AW635" i="1"/>
  <c r="AL637" i="1"/>
  <c r="AV584" i="1"/>
  <c r="AX584" i="1" s="1"/>
  <c r="AK564" i="1"/>
  <c r="AV564" i="1" s="1"/>
  <c r="AX564" i="1" s="1"/>
  <c r="D638" i="1"/>
  <c r="AJ638" i="1"/>
  <c r="AK574" i="1"/>
  <c r="AK603" i="1"/>
  <c r="A638" i="1"/>
  <c r="AK585" i="1"/>
  <c r="AK529" i="1"/>
  <c r="AK540" i="1"/>
  <c r="AK554" i="1"/>
  <c r="AV603" i="1" l="1"/>
  <c r="AX603" i="1" s="1"/>
  <c r="AM638" i="1"/>
  <c r="AU638" i="1"/>
  <c r="AK638" i="1"/>
  <c r="AX636" i="1"/>
  <c r="AW636" i="1"/>
  <c r="AK586" i="1"/>
  <c r="AV586" i="1" s="1"/>
  <c r="AX586" i="1" s="1"/>
  <c r="AV585" i="1"/>
  <c r="AX585" i="1" s="1"/>
  <c r="AI638" i="1"/>
  <c r="AJ639" i="1"/>
  <c r="D639" i="1"/>
  <c r="AK604" i="1"/>
  <c r="AK541" i="1"/>
  <c r="AK555" i="1"/>
  <c r="A639" i="1"/>
  <c r="AK605" i="1"/>
  <c r="AK606" i="1"/>
  <c r="AK530" i="1"/>
  <c r="AV604" i="1" l="1"/>
  <c r="AX604" i="1" s="1"/>
  <c r="AV605" i="1"/>
  <c r="AX605" i="1" s="1"/>
  <c r="AW604" i="1"/>
  <c r="AV606" i="1"/>
  <c r="AI639" i="1"/>
  <c r="AU639" i="1"/>
  <c r="AM639" i="1"/>
  <c r="AV638" i="1"/>
  <c r="AL639" i="1"/>
  <c r="AK639" i="1"/>
  <c r="D640" i="1"/>
  <c r="AJ640" i="1"/>
  <c r="AK542" i="1"/>
  <c r="AK607" i="1"/>
  <c r="A640" i="1"/>
  <c r="AK556" i="1"/>
  <c r="AK531" i="1"/>
  <c r="AV607" i="1" l="1"/>
  <c r="AW606" i="1"/>
  <c r="AX606" i="1"/>
  <c r="AM640" i="1"/>
  <c r="AU640" i="1"/>
  <c r="AV639" i="1"/>
  <c r="AX638" i="1"/>
  <c r="AW638" i="1"/>
  <c r="AL640" i="1"/>
  <c r="AK640" i="1"/>
  <c r="AI640" i="1"/>
  <c r="AJ641" i="1"/>
  <c r="D641" i="1"/>
  <c r="AK557" i="1"/>
  <c r="AK608" i="1"/>
  <c r="AK543" i="1"/>
  <c r="A641" i="1"/>
  <c r="AK532" i="1"/>
  <c r="AV608" i="1" l="1"/>
  <c r="AX608" i="1" s="1"/>
  <c r="AW607" i="1"/>
  <c r="AX607" i="1"/>
  <c r="AU641" i="1"/>
  <c r="AM641" i="1"/>
  <c r="AV640" i="1"/>
  <c r="AX639" i="1"/>
  <c r="AW639" i="1"/>
  <c r="AL641" i="1"/>
  <c r="AI641" i="1"/>
  <c r="AK641" i="1"/>
  <c r="D642" i="1"/>
  <c r="AJ642" i="1"/>
  <c r="AK544" i="1"/>
  <c r="AK533" i="1"/>
  <c r="AK609" i="1"/>
  <c r="A642" i="1"/>
  <c r="AK558" i="1"/>
  <c r="AV609" i="1" l="1"/>
  <c r="AW609" i="1" s="1"/>
  <c r="AW608" i="1"/>
  <c r="AX609" i="1"/>
  <c r="AM642" i="1"/>
  <c r="AU642" i="1"/>
  <c r="AV641" i="1"/>
  <c r="AX640" i="1"/>
  <c r="AW640" i="1"/>
  <c r="AL642" i="1"/>
  <c r="AK642" i="1"/>
  <c r="AI642" i="1"/>
  <c r="AJ645" i="1"/>
  <c r="AJ643" i="1"/>
  <c r="D645" i="1"/>
  <c r="D643" i="1"/>
  <c r="AJ644" i="1"/>
  <c r="D644" i="1"/>
  <c r="A643" i="1"/>
  <c r="AK545" i="1"/>
  <c r="AK546" i="1" s="1"/>
  <c r="AK559" i="1"/>
  <c r="AU644" i="1" l="1"/>
  <c r="AU643" i="1"/>
  <c r="AU645" i="1"/>
  <c r="AM643" i="1"/>
  <c r="AM644" i="1" s="1"/>
  <c r="AM645" i="1" s="1"/>
  <c r="AV642" i="1"/>
  <c r="AX641" i="1"/>
  <c r="AW641" i="1"/>
  <c r="AL643" i="1"/>
  <c r="AK643" i="1"/>
  <c r="AK644" i="1"/>
  <c r="AI644" i="1"/>
  <c r="AI643" i="1"/>
  <c r="AK645" i="1"/>
  <c r="AI645" i="1"/>
  <c r="D646" i="1"/>
  <c r="AJ646" i="1"/>
  <c r="D647" i="1"/>
  <c r="AJ647" i="1"/>
  <c r="A644" i="1"/>
  <c r="A645" i="1"/>
  <c r="AL644" i="1" l="1"/>
  <c r="AL645" i="1"/>
  <c r="AU647" i="1"/>
  <c r="AM646" i="1"/>
  <c r="AM647" i="1" s="1"/>
  <c r="AU646" i="1"/>
  <c r="AV645" i="1"/>
  <c r="AV644" i="1"/>
  <c r="AV643" i="1"/>
  <c r="AX642" i="1"/>
  <c r="AW642" i="1"/>
  <c r="AI647" i="1"/>
  <c r="AK646" i="1"/>
  <c r="AI646" i="1"/>
  <c r="AK647" i="1"/>
  <c r="AJ648" i="1"/>
  <c r="D648" i="1"/>
  <c r="D649" i="1"/>
  <c r="AJ649" i="1"/>
  <c r="A646" i="1"/>
  <c r="A647" i="1"/>
  <c r="AL646" i="1" l="1"/>
  <c r="AL647" i="1"/>
  <c r="AU649" i="1"/>
  <c r="AU648" i="1"/>
  <c r="AM648" i="1"/>
  <c r="AM649" i="1" s="1"/>
  <c r="AV647" i="1"/>
  <c r="AV646" i="1"/>
  <c r="AX643" i="1"/>
  <c r="AW643" i="1"/>
  <c r="AX645" i="1"/>
  <c r="AW645" i="1"/>
  <c r="AX644" i="1"/>
  <c r="AW644" i="1"/>
  <c r="B3" i="14"/>
  <c r="AI649" i="1"/>
  <c r="AI648" i="1"/>
  <c r="AK648" i="1"/>
  <c r="AK649" i="1"/>
  <c r="A648" i="1"/>
  <c r="A649" i="1"/>
  <c r="AL649" i="1" l="1"/>
  <c r="AL648" i="1"/>
  <c r="AV649" i="1"/>
  <c r="AV648" i="1"/>
  <c r="AX647" i="1"/>
  <c r="AW647" i="1"/>
  <c r="AX646" i="1"/>
  <c r="AW646" i="1"/>
  <c r="E3" i="14"/>
  <c r="G3" i="14"/>
  <c r="D3" i="14"/>
  <c r="H3" i="14"/>
  <c r="C3" i="14"/>
  <c r="F3" i="14"/>
  <c r="AJ651" i="1"/>
  <c r="D651" i="1"/>
  <c r="A650" i="1"/>
  <c r="A651" i="1"/>
  <c r="AL650" i="1" l="1"/>
  <c r="AM651" i="1"/>
  <c r="AU651" i="1"/>
  <c r="AK651" i="1"/>
  <c r="AX648" i="1"/>
  <c r="AW648" i="1"/>
  <c r="AX649" i="1"/>
  <c r="AW649" i="1"/>
  <c r="J3" i="14"/>
  <c r="A3" i="14"/>
  <c r="AI651" i="1"/>
  <c r="D654" i="1"/>
  <c r="AJ653" i="1"/>
  <c r="AJ655" i="1"/>
  <c r="D653" i="1"/>
  <c r="D655" i="1"/>
  <c r="AJ654" i="1"/>
  <c r="A652" i="1"/>
  <c r="AL652" i="1" l="1"/>
  <c r="AM653" i="1"/>
  <c r="AM654" i="1"/>
  <c r="AU655" i="1"/>
  <c r="AU653" i="1"/>
  <c r="AK653" i="1"/>
  <c r="AM655" i="1"/>
  <c r="AU654" i="1"/>
  <c r="AV651" i="1"/>
  <c r="AK654" i="1"/>
  <c r="AI655" i="1"/>
  <c r="AI653" i="1"/>
  <c r="AI654" i="1"/>
  <c r="AK655" i="1"/>
  <c r="AJ656" i="1"/>
  <c r="D656" i="1"/>
  <c r="A653" i="1"/>
  <c r="AU656" i="1" l="1"/>
  <c r="AM656" i="1"/>
  <c r="AV653" i="1"/>
  <c r="AX653" i="1" s="1"/>
  <c r="AV655" i="1"/>
  <c r="AV654" i="1"/>
  <c r="AW653" i="1"/>
  <c r="AX651" i="1"/>
  <c r="AW651" i="1"/>
  <c r="AI656" i="1"/>
  <c r="AK656" i="1"/>
  <c r="AJ658" i="1"/>
  <c r="D658" i="1"/>
  <c r="A654" i="1"/>
  <c r="A655" i="1"/>
  <c r="AL654" i="1" l="1"/>
  <c r="AL655" i="1"/>
  <c r="AM658" i="1"/>
  <c r="AU658" i="1"/>
  <c r="AK658" i="1"/>
  <c r="AV656" i="1"/>
  <c r="AX654" i="1"/>
  <c r="AW654" i="1"/>
  <c r="AX655" i="1"/>
  <c r="AW655" i="1"/>
  <c r="B4" i="7"/>
  <c r="AI658" i="1"/>
  <c r="AJ661" i="1"/>
  <c r="D661" i="1"/>
  <c r="AJ660" i="1"/>
  <c r="D660" i="1"/>
  <c r="A656" i="1"/>
  <c r="AL656" i="1" l="1"/>
  <c r="AM660" i="1"/>
  <c r="AU660" i="1"/>
  <c r="AK660" i="1"/>
  <c r="AU661" i="1"/>
  <c r="AM661" i="1"/>
  <c r="AV658" i="1"/>
  <c r="AX656" i="1"/>
  <c r="AW656" i="1"/>
  <c r="H4" i="7"/>
  <c r="D4" i="7"/>
  <c r="F4" i="7"/>
  <c r="E4" i="7"/>
  <c r="G4" i="7"/>
  <c r="C4" i="7"/>
  <c r="AI660" i="1"/>
  <c r="AK661" i="1"/>
  <c r="AI661" i="1"/>
  <c r="D662" i="1"/>
  <c r="D664" i="1"/>
  <c r="AJ662" i="1"/>
  <c r="AJ664" i="1"/>
  <c r="D663" i="1"/>
  <c r="AJ663" i="1"/>
  <c r="A657" i="1"/>
  <c r="A658" i="1"/>
  <c r="AL657" i="1" l="1"/>
  <c r="AU663" i="1"/>
  <c r="AM662" i="1"/>
  <c r="AM663" i="1" s="1"/>
  <c r="AM664" i="1" s="1"/>
  <c r="AU664" i="1"/>
  <c r="AU662" i="1"/>
  <c r="AV661" i="1"/>
  <c r="AV660" i="1"/>
  <c r="AX658" i="1"/>
  <c r="AW658" i="1"/>
  <c r="J4" i="7"/>
  <c r="A4" i="7"/>
  <c r="AK662" i="1"/>
  <c r="AI663" i="1"/>
  <c r="AI664" i="1"/>
  <c r="AI662" i="1"/>
  <c r="AK663" i="1"/>
  <c r="AK664" i="1"/>
  <c r="A659" i="1"/>
  <c r="AL659" i="1" l="1"/>
  <c r="AV664" i="1"/>
  <c r="AV663" i="1"/>
  <c r="AV662" i="1"/>
  <c r="AX660" i="1"/>
  <c r="AW660" i="1"/>
  <c r="AX661" i="1"/>
  <c r="AW661" i="1"/>
  <c r="D667" i="1"/>
  <c r="AJ666" i="1"/>
  <c r="AJ668" i="1"/>
  <c r="D666" i="1"/>
  <c r="D668" i="1"/>
  <c r="AJ667" i="1"/>
  <c r="AE660" i="1"/>
  <c r="AF664" i="1"/>
  <c r="AE663" i="1"/>
  <c r="AF661" i="1"/>
  <c r="AF660" i="1"/>
  <c r="AE661" i="1"/>
  <c r="AF662" i="1"/>
  <c r="AE662" i="1"/>
  <c r="AE664" i="1"/>
  <c r="AF663" i="1"/>
  <c r="AE658" i="1"/>
  <c r="AF658" i="1"/>
  <c r="AE654" i="1"/>
  <c r="AF654" i="1"/>
  <c r="AE655" i="1"/>
  <c r="AE653" i="1"/>
  <c r="AF653" i="1"/>
  <c r="AF655" i="1"/>
  <c r="AE642" i="1"/>
  <c r="AF643" i="1"/>
  <c r="AF644" i="1"/>
  <c r="AE648" i="1"/>
  <c r="AF639" i="1"/>
  <c r="AE644" i="1"/>
  <c r="AE641" i="1"/>
  <c r="AF645" i="1"/>
  <c r="AF646" i="1"/>
  <c r="AE643" i="1"/>
  <c r="AE646" i="1"/>
  <c r="AF647" i="1"/>
  <c r="AF648" i="1"/>
  <c r="AF640" i="1"/>
  <c r="AE639" i="1"/>
  <c r="AE638" i="1"/>
  <c r="AF638" i="1"/>
  <c r="AF649" i="1"/>
  <c r="AE649" i="1"/>
  <c r="AF641" i="1"/>
  <c r="AF642" i="1"/>
  <c r="AE645" i="1"/>
  <c r="AE647" i="1"/>
  <c r="AE640" i="1"/>
  <c r="AE629" i="1"/>
  <c r="AF629" i="1"/>
  <c r="AE631" i="1"/>
  <c r="AF631" i="1"/>
  <c r="AE636" i="1"/>
  <c r="AF635" i="1"/>
  <c r="AF633" i="1"/>
  <c r="AF636" i="1"/>
  <c r="AE634" i="1"/>
  <c r="AE633" i="1"/>
  <c r="AE635" i="1"/>
  <c r="AF634" i="1"/>
  <c r="AE651" i="1"/>
  <c r="AF651" i="1"/>
  <c r="AE656" i="1"/>
  <c r="AF656" i="1"/>
  <c r="A660" i="1"/>
  <c r="A661" i="1" s="1"/>
  <c r="A662" i="1"/>
  <c r="A663" i="1"/>
  <c r="A664" i="1" s="1"/>
  <c r="AL662" i="1" l="1"/>
  <c r="AL661" i="1"/>
  <c r="AL663" i="1"/>
  <c r="AL664" i="1"/>
  <c r="AM666" i="1"/>
  <c r="AM667" i="1"/>
  <c r="AU668" i="1"/>
  <c r="AU666" i="1"/>
  <c r="AK666" i="1"/>
  <c r="AL271" i="1"/>
  <c r="B271" i="1" s="1"/>
  <c r="C271" i="1" s="1"/>
  <c r="AL352" i="1"/>
  <c r="B352" i="1" s="1"/>
  <c r="C352" i="1" s="1"/>
  <c r="AL452" i="1"/>
  <c r="B452" i="1" s="1"/>
  <c r="C452" i="1" s="1"/>
  <c r="AL83" i="1"/>
  <c r="B83" i="1" s="1"/>
  <c r="C83" i="1" s="1"/>
  <c r="AL339" i="1"/>
  <c r="B339" i="1" s="1"/>
  <c r="C339" i="1" s="1"/>
  <c r="AL535" i="1"/>
  <c r="B535" i="1" s="1"/>
  <c r="C535" i="1" s="1"/>
  <c r="AL191" i="1"/>
  <c r="B191" i="1" s="1"/>
  <c r="C191" i="1" s="1"/>
  <c r="AL568" i="1"/>
  <c r="B568" i="1" s="1"/>
  <c r="C568" i="1" s="1"/>
  <c r="AL280" i="1"/>
  <c r="B280" i="1" s="1"/>
  <c r="C280" i="1" s="1"/>
  <c r="AL255" i="1"/>
  <c r="B255" i="1" s="1"/>
  <c r="C255" i="1" s="1"/>
  <c r="AL212" i="1"/>
  <c r="B212" i="1" s="1"/>
  <c r="C212" i="1" s="1"/>
  <c r="AL434" i="1"/>
  <c r="B434" i="1" s="1"/>
  <c r="C434" i="1" s="1"/>
  <c r="AL45" i="1"/>
  <c r="B45" i="1" s="1"/>
  <c r="C45" i="1" s="1"/>
  <c r="AL210" i="1"/>
  <c r="B210" i="1" s="1"/>
  <c r="C210" i="1" s="1"/>
  <c r="AL57" i="1"/>
  <c r="B57" i="1" s="1"/>
  <c r="C57" i="1" s="1"/>
  <c r="AL121" i="1"/>
  <c r="B121" i="1" s="1"/>
  <c r="C121" i="1" s="1"/>
  <c r="AL112" i="1"/>
  <c r="B112" i="1" s="1"/>
  <c r="C112" i="1" s="1"/>
  <c r="AL179" i="1"/>
  <c r="B179" i="1" s="1"/>
  <c r="C179" i="1" s="1"/>
  <c r="AL67" i="1"/>
  <c r="B67" i="1" s="1"/>
  <c r="C67" i="1" s="1"/>
  <c r="AL510" i="1"/>
  <c r="B510" i="1" s="1"/>
  <c r="C510" i="1" s="1"/>
  <c r="AL114" i="1"/>
  <c r="B114" i="1" s="1"/>
  <c r="C114" i="1" s="1"/>
  <c r="AL243" i="1"/>
  <c r="B243" i="1" s="1"/>
  <c r="C243" i="1" s="1"/>
  <c r="AL257" i="1"/>
  <c r="B257" i="1" s="1"/>
  <c r="C257" i="1" s="1"/>
  <c r="AL201" i="1"/>
  <c r="B201" i="1" s="1"/>
  <c r="C201" i="1" s="1"/>
  <c r="AL307" i="1"/>
  <c r="B307" i="1" s="1"/>
  <c r="C307" i="1" s="1"/>
  <c r="AL33" i="1"/>
  <c r="B33" i="1" s="1"/>
  <c r="C33" i="1" s="1"/>
  <c r="AL481" i="1"/>
  <c r="B481" i="1" s="1"/>
  <c r="C481" i="1" s="1"/>
  <c r="AL277" i="1"/>
  <c r="B277" i="1" s="1"/>
  <c r="C277" i="1" s="1"/>
  <c r="AL611" i="1"/>
  <c r="B611" i="1" s="1"/>
  <c r="C611" i="1" s="1"/>
  <c r="AL156" i="1"/>
  <c r="B156" i="1" s="1"/>
  <c r="C156" i="1" s="1"/>
  <c r="AL31" i="1"/>
  <c r="AL419" i="1"/>
  <c r="B419" i="1" s="1"/>
  <c r="C419" i="1" s="1"/>
  <c r="AL660" i="1"/>
  <c r="B660" i="1" s="1"/>
  <c r="C660" i="1" s="1"/>
  <c r="AL35" i="1"/>
  <c r="AL27" i="1"/>
  <c r="AL470" i="1"/>
  <c r="B470" i="1" s="1"/>
  <c r="C470" i="1" s="1"/>
  <c r="AL237" i="1"/>
  <c r="B237" i="1" s="1"/>
  <c r="C237" i="1" s="1"/>
  <c r="AL522" i="1"/>
  <c r="B522" i="1" s="1"/>
  <c r="C522" i="1" s="1"/>
  <c r="AL331" i="1"/>
  <c r="B331" i="1" s="1"/>
  <c r="C331" i="1" s="1"/>
  <c r="AL587" i="1"/>
  <c r="B587" i="1" s="1"/>
  <c r="C587" i="1" s="1"/>
  <c r="AL110" i="1"/>
  <c r="B110" i="1" s="1"/>
  <c r="C110" i="1" s="1"/>
  <c r="AL207" i="1"/>
  <c r="B207" i="1" s="1"/>
  <c r="C207" i="1" s="1"/>
  <c r="AL194" i="1"/>
  <c r="B194" i="1" s="1"/>
  <c r="C194" i="1" s="1"/>
  <c r="AL494" i="1"/>
  <c r="B494" i="1" s="1"/>
  <c r="C494" i="1" s="1"/>
  <c r="AL363" i="1"/>
  <c r="B363" i="1" s="1"/>
  <c r="C363" i="1" s="1"/>
  <c r="AL59" i="1"/>
  <c r="B59" i="1" s="1"/>
  <c r="C59" i="1" s="1"/>
  <c r="AL500" i="1"/>
  <c r="B500" i="1" s="1"/>
  <c r="C500" i="1" s="1"/>
  <c r="AL214" i="1"/>
  <c r="B214" i="1" s="1"/>
  <c r="C214" i="1" s="1"/>
  <c r="AL399" i="1"/>
  <c r="B399" i="1" s="1"/>
  <c r="C399" i="1" s="1"/>
  <c r="AL355" i="1"/>
  <c r="B355" i="1" s="1"/>
  <c r="C355" i="1" s="1"/>
  <c r="AL321" i="1"/>
  <c r="B321" i="1" s="1"/>
  <c r="C321" i="1" s="1"/>
  <c r="AL638" i="1"/>
  <c r="B638" i="1" s="1"/>
  <c r="C638" i="1" s="1"/>
  <c r="AL130" i="1"/>
  <c r="B130" i="1" s="1"/>
  <c r="C130" i="1" s="1"/>
  <c r="AL261" i="1"/>
  <c r="B261" i="1" s="1"/>
  <c r="C261" i="1" s="1"/>
  <c r="AL618" i="1"/>
  <c r="B618" i="1" s="1"/>
  <c r="C618" i="1" s="1"/>
  <c r="AL231" i="1"/>
  <c r="B231" i="1" s="1"/>
  <c r="C231" i="1" s="1"/>
  <c r="AL474" i="1"/>
  <c r="B474" i="1" s="1"/>
  <c r="C474" i="1" s="1"/>
  <c r="AL476" i="1"/>
  <c r="B476" i="1" s="1"/>
  <c r="C476" i="1" s="1"/>
  <c r="AL614" i="1"/>
  <c r="B614" i="1" s="1"/>
  <c r="C614" i="1" s="1"/>
  <c r="AL162" i="1"/>
  <c r="B162" i="1" s="1"/>
  <c r="C162" i="1" s="1"/>
  <c r="AL468" i="1"/>
  <c r="B468" i="1" s="1"/>
  <c r="C468" i="1" s="1"/>
  <c r="AL519" i="1"/>
  <c r="B519" i="1" s="1"/>
  <c r="C519" i="1" s="1"/>
  <c r="AL158" i="1"/>
  <c r="B158" i="1" s="1"/>
  <c r="C158" i="1" s="1"/>
  <c r="AL626" i="1"/>
  <c r="B626" i="1" s="1"/>
  <c r="C626" i="1" s="1"/>
  <c r="AL345" i="1"/>
  <c r="B345" i="1" s="1"/>
  <c r="C345" i="1" s="1"/>
  <c r="AL492" i="1"/>
  <c r="B492" i="1" s="1"/>
  <c r="C492" i="1" s="1"/>
  <c r="AL152" i="1"/>
  <c r="B152" i="1" s="1"/>
  <c r="C152" i="1" s="1"/>
  <c r="AL303" i="1"/>
  <c r="B303" i="1" s="1"/>
  <c r="C303" i="1" s="1"/>
  <c r="AL651" i="1"/>
  <c r="B651" i="1" s="1"/>
  <c r="C651" i="1" s="1"/>
  <c r="AL427" i="1"/>
  <c r="B427" i="1" s="1"/>
  <c r="C427" i="1" s="1"/>
  <c r="AL372" i="1"/>
  <c r="B372" i="1" s="1"/>
  <c r="C372" i="1" s="1"/>
  <c r="AL421" i="1"/>
  <c r="B421" i="1" s="1"/>
  <c r="C421" i="1" s="1"/>
  <c r="AL576" i="1"/>
  <c r="B576" i="1" s="1"/>
  <c r="C576" i="1" s="1"/>
  <c r="AL222" i="1"/>
  <c r="B222" i="1" s="1"/>
  <c r="C222" i="1" s="1"/>
  <c r="AL205" i="1"/>
  <c r="B205" i="1" s="1"/>
  <c r="C205" i="1" s="1"/>
  <c r="AL117" i="1"/>
  <c r="B117" i="1" s="1"/>
  <c r="C117" i="1" s="1"/>
  <c r="AL160" i="1"/>
  <c r="B160" i="1" s="1"/>
  <c r="C160" i="1" s="1"/>
  <c r="AL90" i="1"/>
  <c r="B90" i="1" s="1"/>
  <c r="C90" i="1" s="1"/>
  <c r="AL43" i="1"/>
  <c r="B43" i="1" s="1"/>
  <c r="C43" i="1" s="1"/>
  <c r="AL290" i="1"/>
  <c r="B290" i="1" s="1"/>
  <c r="C290" i="1" s="1"/>
  <c r="AL94" i="1"/>
  <c r="B94" i="1" s="1"/>
  <c r="C94" i="1" s="1"/>
  <c r="AL382" i="1"/>
  <c r="B382" i="1" s="1"/>
  <c r="C382" i="1" s="1"/>
  <c r="AL54" i="1"/>
  <c r="B54" i="1" s="1"/>
  <c r="C54" i="1" s="1"/>
  <c r="AL472" i="1"/>
  <c r="B472" i="1" s="1"/>
  <c r="C472" i="1" s="1"/>
  <c r="AL633" i="1"/>
  <c r="B633" i="1" s="1"/>
  <c r="C633" i="1" s="1"/>
  <c r="AL175" i="1"/>
  <c r="B175" i="1" s="1"/>
  <c r="C175" i="1" s="1"/>
  <c r="AL164" i="1"/>
  <c r="B164" i="1" s="1"/>
  <c r="C164" i="1" s="1"/>
  <c r="AL323" i="1"/>
  <c r="B323" i="1" s="1"/>
  <c r="C323" i="1" s="1"/>
  <c r="AL658" i="1"/>
  <c r="B658" i="1" s="1"/>
  <c r="C658" i="1" s="1"/>
  <c r="AL458" i="1"/>
  <c r="B458" i="1" s="1"/>
  <c r="C458" i="1" s="1"/>
  <c r="AL596" i="1"/>
  <c r="B596" i="1" s="1"/>
  <c r="C596" i="1" s="1"/>
  <c r="AL378" i="1"/>
  <c r="B378" i="1" s="1"/>
  <c r="C378" i="1" s="1"/>
  <c r="AL513" i="1"/>
  <c r="B513" i="1" s="1"/>
  <c r="C513" i="1" s="1"/>
  <c r="AL417" i="1"/>
  <c r="B417" i="1" s="1"/>
  <c r="C417" i="1" s="1"/>
  <c r="AL447" i="1"/>
  <c r="B447" i="1" s="1"/>
  <c r="C447" i="1" s="1"/>
  <c r="AL561" i="1"/>
  <c r="B561" i="1" s="1"/>
  <c r="C561" i="1" s="1"/>
  <c r="AL490" i="1"/>
  <c r="B490" i="1" s="1"/>
  <c r="C490" i="1" s="1"/>
  <c r="AL653" i="1"/>
  <c r="B653" i="1" s="1"/>
  <c r="C653" i="1" s="1"/>
  <c r="AL3" i="1"/>
  <c r="B3" i="1" s="1"/>
  <c r="C3" i="1" s="1"/>
  <c r="AL498" i="1"/>
  <c r="B498" i="1" s="1"/>
  <c r="C498" i="1" s="1"/>
  <c r="AL486" i="1"/>
  <c r="B486" i="1" s="1"/>
  <c r="C486" i="1" s="1"/>
  <c r="AL462" i="1"/>
  <c r="B462" i="1" s="1"/>
  <c r="C462" i="1" s="1"/>
  <c r="AL79" i="1"/>
  <c r="B79" i="1" s="1"/>
  <c r="C79" i="1" s="1"/>
  <c r="AL336" i="1"/>
  <c r="B336" i="1" s="1"/>
  <c r="C336" i="1" s="1"/>
  <c r="AL631" i="1"/>
  <c r="B631" i="1" s="1"/>
  <c r="C631" i="1" s="1"/>
  <c r="AL592" i="1"/>
  <c r="B592" i="1" s="1"/>
  <c r="C592" i="1" s="1"/>
  <c r="AL589" i="1"/>
  <c r="B589" i="1" s="1"/>
  <c r="C589" i="1" s="1"/>
  <c r="AL359" i="1"/>
  <c r="B359" i="1" s="1"/>
  <c r="C359" i="1" s="1"/>
  <c r="AL124" i="1"/>
  <c r="B124" i="1" s="1"/>
  <c r="C124" i="1" s="1"/>
  <c r="AL135" i="1"/>
  <c r="B135" i="1" s="1"/>
  <c r="C135" i="1" s="1"/>
  <c r="AL375" i="1"/>
  <c r="B375" i="1" s="1"/>
  <c r="C375" i="1" s="1"/>
  <c r="AL309" i="1"/>
  <c r="B309" i="1" s="1"/>
  <c r="C309" i="1" s="1"/>
  <c r="AL184" i="1"/>
  <c r="B184" i="1" s="1"/>
  <c r="C184" i="1" s="1"/>
  <c r="AL98" i="1"/>
  <c r="B98" i="1" s="1"/>
  <c r="C98" i="1" s="1"/>
  <c r="AL334" i="1"/>
  <c r="B334" i="1" s="1"/>
  <c r="C334" i="1" s="1"/>
  <c r="AL570" i="1"/>
  <c r="B570" i="1" s="1"/>
  <c r="C570" i="1" s="1"/>
  <c r="AL365" i="1"/>
  <c r="B365" i="1" s="1"/>
  <c r="C365" i="1" s="1"/>
  <c r="AL628" i="1"/>
  <c r="B628" i="1" s="1"/>
  <c r="C628" i="1" s="1"/>
  <c r="AL594" i="1"/>
  <c r="B594" i="1" s="1"/>
  <c r="C594" i="1" s="1"/>
  <c r="AL565" i="1"/>
  <c r="B565" i="1" s="1"/>
  <c r="C565" i="1" s="1"/>
  <c r="AL347" i="1"/>
  <c r="B347" i="1" s="1"/>
  <c r="C347" i="1" s="1"/>
  <c r="AL15" i="1"/>
  <c r="B15" i="1" s="1"/>
  <c r="C15" i="1" s="1"/>
  <c r="AL177" i="1"/>
  <c r="B177" i="1" s="1"/>
  <c r="C177" i="1" s="1"/>
  <c r="AL581" i="1"/>
  <c r="B581" i="1" s="1"/>
  <c r="C581" i="1" s="1"/>
  <c r="AL141" i="1"/>
  <c r="B141" i="1" s="1"/>
  <c r="C141" i="1" s="1"/>
  <c r="AL623" i="1"/>
  <c r="B623" i="1" s="1"/>
  <c r="C623" i="1" s="1"/>
  <c r="AL328" i="1"/>
  <c r="B328" i="1" s="1"/>
  <c r="C328" i="1" s="1"/>
  <c r="AL361" i="1"/>
  <c r="B361" i="1" s="1"/>
  <c r="C361" i="1" s="1"/>
  <c r="AL367" i="1"/>
  <c r="B367" i="1" s="1"/>
  <c r="C367" i="1" s="1"/>
  <c r="AL305" i="1"/>
  <c r="B305" i="1" s="1"/>
  <c r="C305" i="1" s="1"/>
  <c r="AL548" i="1"/>
  <c r="B548" i="1" s="1"/>
  <c r="C548" i="1" s="1"/>
  <c r="AL172" i="1"/>
  <c r="B172" i="1" s="1"/>
  <c r="C172" i="1" s="1"/>
  <c r="AL423" i="1"/>
  <c r="B423" i="1" s="1"/>
  <c r="C423" i="1" s="1"/>
  <c r="AL496" i="1"/>
  <c r="B496" i="1" s="1"/>
  <c r="C496" i="1" s="1"/>
  <c r="AL73" i="1"/>
  <c r="B73" i="1" s="1"/>
  <c r="C73" i="1" s="1"/>
  <c r="AM668" i="1"/>
  <c r="AU667" i="1"/>
  <c r="AX663" i="1"/>
  <c r="AW663" i="1"/>
  <c r="AX662" i="1"/>
  <c r="AW662" i="1"/>
  <c r="AX664" i="1"/>
  <c r="AW664" i="1"/>
  <c r="AF668" i="1"/>
  <c r="AE668" i="1"/>
  <c r="AI666" i="1"/>
  <c r="AE666" i="1"/>
  <c r="AI667" i="1"/>
  <c r="AI668" i="1"/>
  <c r="AF666" i="1"/>
  <c r="AK667" i="1"/>
  <c r="AF667" i="1"/>
  <c r="AE667" i="1"/>
  <c r="AK668" i="1"/>
  <c r="A665" i="1"/>
  <c r="AL665" i="1" l="1"/>
  <c r="AV666" i="1"/>
  <c r="AX666" i="1" s="1"/>
  <c r="AV668" i="1"/>
  <c r="AV667" i="1"/>
  <c r="B666" i="1"/>
  <c r="C666" i="1" s="1"/>
  <c r="AW666" i="1"/>
  <c r="B3" i="11"/>
  <c r="AX667" i="1" l="1"/>
  <c r="AW667" i="1"/>
  <c r="AX668" i="1"/>
  <c r="AW668" i="1"/>
  <c r="J3" i="11"/>
  <c r="C3" i="11"/>
  <c r="F3" i="11"/>
  <c r="E3" i="11"/>
  <c r="G3" i="11"/>
  <c r="H3" i="11"/>
  <c r="D3" i="11"/>
  <c r="A3" i="11" l="1"/>
  <c r="I3" i="11"/>
  <c r="K3" i="11" l="1"/>
  <c r="AE224" i="1"/>
  <c r="AF611" i="1"/>
  <c r="AE410" i="1"/>
  <c r="AF149" i="1"/>
  <c r="AE479" i="1"/>
  <c r="AF147" i="1"/>
  <c r="AE119" i="1"/>
  <c r="AF568" i="1"/>
  <c r="AF488" i="1"/>
  <c r="AF22" i="1"/>
  <c r="AF275" i="1"/>
  <c r="AE90" i="1"/>
  <c r="AE284" i="1"/>
  <c r="AF470" i="1"/>
  <c r="AF448" i="1"/>
  <c r="AF447" i="1"/>
  <c r="AE248" i="1"/>
  <c r="AE608" i="1"/>
  <c r="AE203" i="1"/>
  <c r="AF449" i="1"/>
  <c r="AF293" i="1"/>
  <c r="AF458" i="1"/>
  <c r="AE367" i="1"/>
  <c r="AF476" i="1"/>
  <c r="AF46" i="1"/>
  <c r="AF314" i="1"/>
  <c r="AF165" i="1"/>
  <c r="AF266" i="1"/>
  <c r="AF357" i="1"/>
  <c r="AE153" i="1"/>
  <c r="AF341" i="1"/>
  <c r="AE356" i="1"/>
  <c r="AF309" i="1"/>
  <c r="AF35" i="1"/>
  <c r="AE404" i="1"/>
  <c r="AF404" i="1"/>
  <c r="AE483" i="1"/>
  <c r="AE438" i="1"/>
  <c r="AF215" i="1"/>
  <c r="AE246" i="1"/>
  <c r="AE408" i="1"/>
  <c r="AE523" i="1"/>
  <c r="AF47" i="1"/>
  <c r="AF616" i="1"/>
  <c r="AE390" i="1"/>
  <c r="AE79" i="1"/>
  <c r="AF555" i="1"/>
  <c r="AF220" i="1"/>
  <c r="AF205" i="1"/>
  <c r="AF135" i="1"/>
  <c r="AF383" i="1"/>
  <c r="AE156" i="1"/>
  <c r="AF239" i="1"/>
  <c r="AF207" i="1"/>
  <c r="AE555" i="1"/>
  <c r="AE264" i="1"/>
  <c r="AE94" i="1"/>
  <c r="AE609" i="1"/>
  <c r="AE349" i="1"/>
  <c r="AF417" i="1"/>
  <c r="AF445" i="1"/>
  <c r="AE428" i="1"/>
  <c r="AE325" i="1"/>
  <c r="AF454" i="1"/>
  <c r="AE472" i="1"/>
  <c r="AE321" i="1"/>
  <c r="AE590" i="1"/>
  <c r="AE318" i="1"/>
  <c r="AE395" i="1"/>
  <c r="AF311" i="1"/>
  <c r="AE35" i="1"/>
  <c r="AF144" i="1"/>
  <c r="AE85" i="1"/>
  <c r="AE219" i="1"/>
  <c r="AF100" i="1"/>
  <c r="AE158" i="1"/>
  <c r="AE359" i="1"/>
  <c r="AE220" i="1"/>
  <c r="AE45" i="1"/>
  <c r="AE177" i="1"/>
  <c r="AE616" i="1"/>
  <c r="AE86" i="1"/>
  <c r="AF525" i="1"/>
  <c r="AE38" i="1"/>
  <c r="AF419" i="1"/>
  <c r="AF125" i="1"/>
  <c r="AF425" i="1"/>
  <c r="AF614" i="1"/>
  <c r="AE387" i="1"/>
  <c r="AE504" i="1"/>
  <c r="AF355" i="1"/>
  <c r="AF261" i="1"/>
  <c r="AE496" i="1"/>
  <c r="AE626" i="1"/>
  <c r="AE357" i="1"/>
  <c r="AF131" i="1"/>
  <c r="AE470" i="1"/>
  <c r="AF380" i="1"/>
  <c r="AF468" i="1"/>
  <c r="AF146" i="1"/>
  <c r="AE342" i="1"/>
  <c r="AE385" i="1"/>
  <c r="AF615" i="1"/>
  <c r="AE128" i="1"/>
  <c r="AE414" i="1"/>
  <c r="AE195" i="1"/>
  <c r="AE399" i="1"/>
  <c r="AE59" i="1"/>
  <c r="AE468" i="1"/>
  <c r="AF274" i="1"/>
  <c r="AF405" i="1"/>
  <c r="AE96" i="1"/>
  <c r="AF462" i="1"/>
  <c r="AE83" i="1"/>
  <c r="AE450" i="1"/>
  <c r="AF280" i="1"/>
  <c r="AF444" i="1"/>
  <c r="AE259" i="1"/>
  <c r="AF27" i="1"/>
  <c r="AE126" i="1"/>
  <c r="AE202" i="1"/>
  <c r="AE194" i="1"/>
  <c r="AE413" i="1"/>
  <c r="AF378" i="1"/>
  <c r="AF133" i="1"/>
  <c r="AE49" i="1"/>
  <c r="AF16" i="1"/>
  <c r="AF565" i="1"/>
  <c r="AE403" i="1"/>
  <c r="AE436" i="1"/>
  <c r="AF203" i="1"/>
  <c r="AF189" i="1"/>
  <c r="AE229" i="1"/>
  <c r="AF436" i="1"/>
  <c r="AF69" i="1"/>
  <c r="AE118" i="1"/>
  <c r="AF241" i="1"/>
  <c r="AF388" i="1"/>
  <c r="AF339" i="1"/>
  <c r="AF399" i="1"/>
  <c r="AE112" i="1"/>
  <c r="AF61" i="1"/>
  <c r="AE447" i="1"/>
  <c r="AE147" i="1"/>
  <c r="AE442" i="1"/>
  <c r="AE63" i="1"/>
  <c r="AE441" i="1"/>
  <c r="AF117" i="1"/>
  <c r="AF428" i="1"/>
  <c r="AF199" i="1"/>
  <c r="AF296" i="1"/>
  <c r="AF313" i="1"/>
  <c r="AF197" i="1"/>
  <c r="AE142" i="1"/>
  <c r="AF177" i="1"/>
  <c r="AE165" i="1"/>
  <c r="AF413" i="1"/>
  <c r="AF510" i="1"/>
  <c r="AF317" i="1"/>
  <c r="AE370" i="1"/>
  <c r="AF434" i="1"/>
  <c r="AE605" i="1"/>
  <c r="AF45" i="1"/>
  <c r="AF312" i="1"/>
  <c r="AF297" i="1"/>
  <c r="AE295" i="1"/>
  <c r="AE535" i="1"/>
  <c r="AF67" i="1"/>
  <c r="AF196" i="1"/>
  <c r="AF50" i="1"/>
  <c r="AF240" i="1"/>
  <c r="AE329" i="1"/>
  <c r="AE427" i="1"/>
  <c r="AF244" i="1"/>
  <c r="AE102" i="1"/>
  <c r="AF115" i="1"/>
  <c r="AF286" i="1"/>
  <c r="AE287" i="1"/>
  <c r="AF397" i="1"/>
  <c r="AF559" i="1"/>
  <c r="AE228" i="1"/>
  <c r="AF105" i="1"/>
  <c r="AE103" i="1"/>
  <c r="AF40" i="1"/>
  <c r="AF246" i="1"/>
  <c r="AF579" i="1"/>
  <c r="AF612" i="1"/>
  <c r="AF326" i="1"/>
  <c r="AE353" i="1"/>
  <c r="AF231" i="1"/>
  <c r="AE108" i="1"/>
  <c r="AE429" i="1"/>
  <c r="AF70" i="1"/>
  <c r="AE262" i="1"/>
  <c r="AE266" i="1"/>
  <c r="AF156" i="1"/>
  <c r="AE225" i="1"/>
  <c r="AE188" i="1"/>
  <c r="AF216" i="1"/>
  <c r="AF282" i="1"/>
  <c r="AE331" i="1"/>
  <c r="AF48" i="1"/>
  <c r="AE104" i="1"/>
  <c r="AF4" i="1"/>
  <c r="AE311" i="1"/>
  <c r="AE501" i="1"/>
  <c r="AE378" i="1"/>
  <c r="AE131" i="1"/>
  <c r="AE29" i="1"/>
  <c r="AE383" i="1"/>
  <c r="AF65" i="1"/>
  <c r="AF450" i="1"/>
  <c r="AE407" i="1"/>
  <c r="AF127" i="1"/>
  <c r="AE227" i="1"/>
  <c r="AF285" i="1"/>
  <c r="AE298" i="1"/>
  <c r="AE269" i="1"/>
  <c r="AF508" i="1"/>
  <c r="AF278" i="1"/>
  <c r="AE215" i="1"/>
  <c r="AF288" i="1"/>
  <c r="AE430" i="1"/>
  <c r="AF412" i="1"/>
  <c r="AE419" i="1"/>
  <c r="AE392" i="1"/>
  <c r="AF484" i="1"/>
  <c r="AE197" i="1"/>
  <c r="AF88" i="1"/>
  <c r="AF172" i="1"/>
  <c r="AF202" i="1"/>
  <c r="AE25" i="1"/>
  <c r="AE60" i="1"/>
  <c r="AE138" i="1"/>
  <c r="AF492" i="1"/>
  <c r="AE168" i="1"/>
  <c r="AF472" i="1"/>
  <c r="AE310" i="1"/>
  <c r="AE463" i="1"/>
  <c r="AE180" i="1"/>
  <c r="AF513" i="1"/>
  <c r="AE328" i="1"/>
  <c r="AE611" i="1"/>
  <c r="AF384" i="1"/>
  <c r="AF367" i="1"/>
  <c r="AF38" i="1"/>
  <c r="AE31" i="1"/>
  <c r="AF195" i="1"/>
  <c r="AE231" i="1"/>
  <c r="AF83" i="1"/>
  <c r="AF578" i="1"/>
  <c r="AF414" i="1"/>
  <c r="AE599" i="1"/>
  <c r="AF142" i="1"/>
  <c r="AF375" i="1"/>
  <c r="AF255" i="1"/>
  <c r="AF539" i="1"/>
  <c r="AF365" i="1"/>
  <c r="AE245" i="1"/>
  <c r="AE581" i="1"/>
  <c r="AE187" i="1"/>
  <c r="AF126" i="1"/>
  <c r="AE314" i="1"/>
  <c r="AE552" i="1"/>
  <c r="AE545" i="1"/>
  <c r="AE440" i="1"/>
  <c r="AF529" i="1"/>
  <c r="AF329" i="1"/>
  <c r="AE222" i="1"/>
  <c r="AE548" i="1"/>
  <c r="AE11" i="1"/>
  <c r="AF188" i="1"/>
  <c r="AF585" i="1"/>
  <c r="AF382" i="1"/>
  <c r="AF52" i="1"/>
  <c r="AF253" i="1"/>
  <c r="AE566" i="1"/>
  <c r="AE243" i="1"/>
  <c r="AE27" i="1"/>
  <c r="AE541" i="1"/>
  <c r="AF332" i="1"/>
  <c r="AF549" i="1"/>
  <c r="AF81" i="1"/>
  <c r="AF182" i="1"/>
  <c r="AF594" i="1"/>
  <c r="AF291" i="1"/>
  <c r="AF169" i="1"/>
  <c r="AF556" i="1"/>
  <c r="AE453" i="1"/>
  <c r="AF85" i="1"/>
  <c r="AE623" i="1"/>
  <c r="AF526" i="1"/>
  <c r="AF553" i="1"/>
  <c r="AF128" i="1"/>
  <c r="AF566" i="1"/>
  <c r="AE363" i="1"/>
  <c r="AF257" i="1"/>
  <c r="AE598" i="1"/>
  <c r="AE352" i="1"/>
  <c r="AE393" i="1"/>
  <c r="AE558" i="1"/>
  <c r="AF431" i="1"/>
  <c r="AF393" i="1"/>
  <c r="AF502" i="1"/>
  <c r="AF498" i="1"/>
  <c r="AE373" i="1"/>
  <c r="AF248" i="1"/>
  <c r="AE323" i="1"/>
  <c r="AF86" i="1"/>
  <c r="AF305" i="1"/>
  <c r="AF145" i="1"/>
  <c r="AF152" i="1"/>
  <c r="AE454" i="1"/>
  <c r="AF400" i="1"/>
  <c r="AE621" i="1"/>
  <c r="AF511" i="1"/>
  <c r="AF604" i="1"/>
  <c r="AE540" i="1"/>
  <c r="AF164" i="1"/>
  <c r="AF624" i="1"/>
  <c r="AE424" i="1"/>
  <c r="AE133" i="1"/>
  <c r="AF623" i="1"/>
  <c r="AE382" i="1"/>
  <c r="AE544" i="1"/>
  <c r="AE196" i="1"/>
  <c r="AF597" i="1"/>
  <c r="AE549" i="1"/>
  <c r="AE361" i="1"/>
  <c r="AF621" i="1"/>
  <c r="AF427" i="1"/>
  <c r="AF315" i="1"/>
  <c r="AE388" i="1"/>
  <c r="AF590" i="1"/>
  <c r="AE409" i="1"/>
  <c r="AE232" i="1"/>
  <c r="AE380" i="1"/>
  <c r="AE425" i="1"/>
  <c r="AF99" i="1"/>
  <c r="AF576" i="1"/>
  <c r="AE476" i="1"/>
  <c r="AE50" i="1"/>
  <c r="AE604" i="1"/>
  <c r="AF337" i="1"/>
  <c r="AE551" i="1"/>
  <c r="AF490" i="1"/>
  <c r="AE182" i="1"/>
  <c r="AE594" i="1"/>
  <c r="AE559" i="1"/>
  <c r="AF122" i="1"/>
  <c r="AF603" i="1"/>
  <c r="AF208" i="1"/>
  <c r="AE384" i="1"/>
  <c r="AF33" i="1"/>
  <c r="AF572" i="1"/>
  <c r="AE583" i="1"/>
  <c r="AE337" i="1"/>
  <c r="AF574" i="1"/>
  <c r="AF535" i="1"/>
  <c r="AF179" i="1"/>
  <c r="AE603" i="1"/>
  <c r="AE412" i="1"/>
  <c r="AE607" i="1"/>
  <c r="AF132" i="1"/>
  <c r="AF98" i="1"/>
  <c r="AE614" i="1"/>
  <c r="AF401" i="1"/>
  <c r="AF57" i="1"/>
  <c r="AF119" i="1"/>
  <c r="AE376" i="1"/>
  <c r="AF331" i="1"/>
  <c r="AE612" i="1"/>
  <c r="AF218" i="1"/>
  <c r="AF273" i="1"/>
  <c r="AF609" i="1"/>
  <c r="AF269" i="1"/>
  <c r="AF482" i="1"/>
  <c r="AE283" i="1"/>
  <c r="AE265" i="1"/>
  <c r="AE235" i="1"/>
  <c r="AF224" i="1"/>
  <c r="AF411" i="1"/>
  <c r="AF234" i="1"/>
  <c r="AF387" i="1"/>
  <c r="AF229" i="1"/>
  <c r="AE43" i="1"/>
  <c r="AE550" i="1"/>
  <c r="AF292" i="1"/>
  <c r="AE313" i="1"/>
  <c r="AE542" i="1"/>
  <c r="AE556" i="1"/>
  <c r="AE341" i="1"/>
  <c r="AF334" i="1"/>
  <c r="AE396" i="1"/>
  <c r="AE423" i="1"/>
  <c r="AF191" i="1"/>
  <c r="AE579" i="1"/>
  <c r="AF608" i="1"/>
  <c r="AF170" i="1"/>
  <c r="AF550" i="1"/>
  <c r="AF340" i="1"/>
  <c r="AE237" i="1"/>
  <c r="AF558" i="1"/>
  <c r="AE268" i="1"/>
  <c r="AE95" i="1"/>
  <c r="AE162" i="1"/>
  <c r="AE223" i="1"/>
  <c r="AF184" i="1"/>
  <c r="AE386" i="1"/>
  <c r="AE389" i="1"/>
  <c r="AF90" i="1"/>
  <c r="AF294" i="1"/>
  <c r="AF55" i="1"/>
  <c r="AF264" i="1"/>
  <c r="AF605" i="1"/>
  <c r="AF386" i="1"/>
  <c r="AF198" i="1"/>
  <c r="AE520" i="1"/>
  <c r="AE517" i="1"/>
  <c r="AE272" i="1"/>
  <c r="AE146" i="1"/>
  <c r="AF325" i="1"/>
  <c r="AE189" i="1"/>
  <c r="AE74" i="1"/>
  <c r="AF28" i="1"/>
  <c r="AE411" i="1"/>
  <c r="AE280" i="1"/>
  <c r="AF478" i="1"/>
  <c r="AF166" i="1"/>
  <c r="AF102" i="1"/>
  <c r="AE526" i="1"/>
  <c r="AE372" i="1"/>
  <c r="AF223" i="1"/>
  <c r="AE355" i="1"/>
  <c r="AF407" i="1"/>
  <c r="AE309" i="1"/>
  <c r="AF237" i="1"/>
  <c r="AF328" i="1"/>
  <c r="AE267" i="1"/>
  <c r="AF438" i="1"/>
  <c r="AE65" i="1"/>
  <c r="AF520" i="1"/>
  <c r="AF104" i="1"/>
  <c r="AF481" i="1"/>
  <c r="AE98" i="1"/>
  <c r="AF394" i="1"/>
  <c r="AF545" i="1"/>
  <c r="AF324" i="1"/>
  <c r="AF349" i="1"/>
  <c r="AE522" i="1"/>
  <c r="AF487" i="1"/>
  <c r="AF175" i="1"/>
  <c r="AE596" i="1"/>
  <c r="AE563" i="1"/>
  <c r="AF542" i="1"/>
  <c r="AF148" i="1"/>
  <c r="AF515" i="1"/>
  <c r="AF201" i="1"/>
  <c r="AE81" i="1"/>
  <c r="AF551" i="1"/>
  <c r="AE303" i="1"/>
  <c r="AE312" i="1"/>
  <c r="AE527" i="1"/>
  <c r="AF453" i="1"/>
  <c r="AF153" i="1"/>
  <c r="AE507" i="1"/>
  <c r="AF263" i="1"/>
  <c r="AF496" i="1"/>
  <c r="AF141" i="1"/>
  <c r="AF71" i="1"/>
  <c r="AE114" i="1"/>
  <c r="AF108" i="1"/>
  <c r="AF258" i="1"/>
  <c r="AE145" i="1"/>
  <c r="AF554" i="1"/>
  <c r="AE252" i="1"/>
  <c r="AF168" i="1"/>
  <c r="AF599" i="1"/>
  <c r="AF352" i="1"/>
  <c r="AE22" i="1"/>
  <c r="AE578" i="1"/>
  <c r="AE505" i="1"/>
  <c r="AF546" i="1"/>
  <c r="AF96" i="1"/>
  <c r="AF437" i="1"/>
  <c r="AF421" i="1"/>
  <c r="AF389" i="1"/>
  <c r="AF570" i="1"/>
  <c r="AE199" i="1"/>
  <c r="AE258" i="1"/>
  <c r="AF583" i="1"/>
  <c r="AE431" i="1"/>
  <c r="AF410" i="1"/>
  <c r="AF442" i="1"/>
  <c r="AE315" i="1"/>
  <c r="AF160" i="1"/>
  <c r="AE484" i="1"/>
  <c r="AF486" i="1"/>
  <c r="AE64" i="1"/>
  <c r="AF267" i="1"/>
  <c r="AE511" i="1"/>
  <c r="AF506" i="1"/>
  <c r="AE160" i="1"/>
  <c r="AE167" i="1"/>
  <c r="AF283" i="1"/>
  <c r="AE294" i="1"/>
  <c r="AF577" i="1"/>
  <c r="AE173" i="1"/>
  <c r="AF287" i="1"/>
  <c r="AE369" i="1"/>
  <c r="AF185" i="1"/>
  <c r="AE316" i="1"/>
  <c r="AE107" i="1"/>
  <c r="AF319" i="1"/>
  <c r="AE121" i="1"/>
  <c r="AE216" i="1"/>
  <c r="AF59" i="1"/>
  <c r="AE214" i="1"/>
  <c r="AE192" i="1"/>
  <c r="AF321" i="1"/>
  <c r="AE54" i="1"/>
  <c r="AE73" i="1"/>
  <c r="AE100" i="1"/>
  <c r="AE218" i="1"/>
  <c r="AF435" i="1"/>
  <c r="AF76" i="1"/>
  <c r="AE241" i="1"/>
  <c r="AE406" i="1"/>
  <c r="AE624" i="1"/>
  <c r="AE75" i="1"/>
  <c r="AF235" i="1"/>
  <c r="AF92" i="1"/>
  <c r="AE615" i="1"/>
  <c r="AE281" i="1"/>
  <c r="AF299" i="1"/>
  <c r="AE405" i="1"/>
  <c r="AE508" i="1"/>
  <c r="AE345" i="1"/>
  <c r="AF516" i="1"/>
  <c r="AF582" i="1"/>
  <c r="AF25" i="1"/>
  <c r="AF233" i="1"/>
  <c r="AF139" i="1"/>
  <c r="AF265" i="1"/>
  <c r="AE293" i="1"/>
  <c r="AF222" i="1"/>
  <c r="AE543" i="1"/>
  <c r="AF514" i="1"/>
  <c r="AF429" i="1"/>
  <c r="AF626" i="1"/>
  <c r="AF243" i="1"/>
  <c r="AE339" i="1"/>
  <c r="AE164" i="1"/>
  <c r="AE452" i="1"/>
  <c r="AE137" i="1"/>
  <c r="AF464" i="1"/>
  <c r="AF391" i="1"/>
  <c r="AF628" i="1"/>
  <c r="AF187" i="1"/>
  <c r="AE99" i="1"/>
  <c r="AF342" i="1"/>
  <c r="AF408" i="1"/>
  <c r="AE186" i="1"/>
  <c r="AF212" i="1"/>
  <c r="AE365" i="1"/>
  <c r="AE251" i="1"/>
  <c r="AE600" i="1"/>
  <c r="AE466" i="1"/>
  <c r="AE368" i="1"/>
  <c r="AF77" i="1"/>
  <c r="AF456" i="1"/>
  <c r="AE391" i="1"/>
  <c r="AF465" i="1"/>
  <c r="AE130" i="1"/>
  <c r="AE477" i="1"/>
  <c r="AF396" i="1"/>
  <c r="AE565" i="1"/>
  <c r="AE261" i="1"/>
  <c r="AE573" i="1"/>
  <c r="AE48" i="1"/>
  <c r="AE402" i="1"/>
  <c r="AE257" i="1"/>
  <c r="AE490" i="1"/>
  <c r="AE46" i="1"/>
  <c r="AF137" i="1"/>
  <c r="AF424" i="1"/>
  <c r="AF440" i="1"/>
  <c r="AE250" i="1"/>
  <c r="AF228" i="1"/>
  <c r="AF107" i="1"/>
  <c r="AE285" i="1"/>
  <c r="AF455" i="1"/>
  <c r="AE84" i="1"/>
  <c r="AE482" i="1"/>
  <c r="AE443" i="1"/>
  <c r="AE122" i="1"/>
  <c r="AF571" i="1"/>
  <c r="AF74" i="1"/>
  <c r="AE62" i="1"/>
  <c r="AE561" i="1"/>
  <c r="AF587" i="1"/>
  <c r="AE299" i="1"/>
  <c r="AE240" i="1"/>
  <c r="AE150" i="1"/>
  <c r="AE498" i="1"/>
  <c r="AF247" i="1"/>
  <c r="AE529" i="1"/>
  <c r="AE513" i="1"/>
  <c r="AF232" i="1"/>
  <c r="AE592" i="1"/>
  <c r="AE191" i="1"/>
  <c r="AF533" i="1"/>
  <c r="AE125" i="1"/>
  <c r="AE444" i="1"/>
  <c r="AF359" i="1"/>
  <c r="AE397" i="1"/>
  <c r="AF406" i="1"/>
  <c r="AE628" i="1"/>
  <c r="AE179" i="1"/>
  <c r="AE61" i="1"/>
  <c r="AF347" i="1"/>
  <c r="AE455" i="1"/>
  <c r="AF540" i="1"/>
  <c r="AE297" i="1"/>
  <c r="AF181" i="1"/>
  <c r="AE136" i="1"/>
  <c r="AE139" i="1"/>
  <c r="AF130" i="1"/>
  <c r="AF503" i="1"/>
  <c r="AE148" i="1"/>
  <c r="AE503" i="1"/>
  <c r="AF36" i="1"/>
  <c r="AF479" i="1"/>
  <c r="AF372" i="1"/>
  <c r="AE494" i="1"/>
  <c r="AF369" i="1"/>
  <c r="AF557" i="1"/>
  <c r="AF31" i="1"/>
  <c r="AE487" i="1"/>
  <c r="AE181" i="1"/>
  <c r="AE288" i="1"/>
  <c r="AE334" i="1"/>
  <c r="AE531" i="1"/>
  <c r="AE87" i="1"/>
  <c r="AE516" i="1"/>
  <c r="AF186" i="1"/>
  <c r="AF477" i="1"/>
  <c r="AE492" i="1"/>
  <c r="AF210" i="1"/>
  <c r="AF607" i="1"/>
  <c r="AF523" i="1"/>
  <c r="AE300" i="1"/>
  <c r="AF519" i="1"/>
  <c r="AF301" i="1"/>
  <c r="AF194" i="1"/>
  <c r="AE589" i="1"/>
  <c r="AE546" i="1"/>
  <c r="AF606" i="1"/>
  <c r="AE132" i="1"/>
  <c r="AF415" i="1"/>
  <c r="AF460" i="1"/>
  <c r="AF501" i="1"/>
  <c r="AE533" i="1"/>
  <c r="AE437" i="1"/>
  <c r="AE500" i="1"/>
  <c r="AE515" i="1"/>
  <c r="AE282" i="1"/>
  <c r="AE68" i="1"/>
  <c r="AE597" i="1"/>
  <c r="AE514" i="1"/>
  <c r="AE464" i="1"/>
  <c r="AE291" i="1"/>
  <c r="AE574" i="1"/>
  <c r="AF268" i="1"/>
  <c r="AF368" i="1"/>
  <c r="AF598" i="1"/>
  <c r="AE478" i="1"/>
  <c r="AF262" i="1"/>
  <c r="AF474" i="1"/>
  <c r="AE317" i="1"/>
  <c r="AE124" i="1"/>
  <c r="AE417" i="1"/>
  <c r="AE105" i="1"/>
  <c r="AF124" i="1"/>
  <c r="AF173" i="1"/>
  <c r="AE247" i="1"/>
  <c r="AE144" i="1"/>
  <c r="AE71" i="1"/>
  <c r="AF114" i="1"/>
  <c r="AF73" i="1"/>
  <c r="AE207" i="1"/>
  <c r="AE201" i="1"/>
  <c r="AF323" i="1"/>
  <c r="AE375" i="1"/>
  <c r="AF281" i="1"/>
  <c r="AF112" i="1"/>
  <c r="AE169" i="1"/>
  <c r="AE532" i="1"/>
  <c r="AE458" i="1"/>
  <c r="AF180" i="1"/>
  <c r="AE149" i="1"/>
  <c r="AE301" i="1"/>
  <c r="AF543" i="1"/>
  <c r="AF79" i="1"/>
  <c r="AF463" i="1"/>
  <c r="AE175" i="1"/>
  <c r="AE172" i="1"/>
  <c r="AF298" i="1"/>
  <c r="AE47" i="1"/>
  <c r="AF80" i="1"/>
  <c r="AF430" i="1"/>
  <c r="AF517" i="1"/>
  <c r="AE255" i="1"/>
  <c r="AE572" i="1"/>
  <c r="AE553" i="1"/>
  <c r="AE226" i="1"/>
  <c r="AF225" i="1"/>
  <c r="AF345" i="1"/>
  <c r="AE336" i="1"/>
  <c r="AF54" i="1"/>
  <c r="AE154" i="1"/>
  <c r="AE70" i="1"/>
  <c r="AF373" i="1"/>
  <c r="AE562" i="1"/>
  <c r="AF385" i="1"/>
  <c r="AF29" i="1"/>
  <c r="AE253" i="1"/>
  <c r="AE273" i="1"/>
  <c r="AE244" i="1"/>
  <c r="AE319" i="1"/>
  <c r="AE28" i="1"/>
  <c r="AF284" i="1"/>
  <c r="AE91" i="1"/>
  <c r="AE292" i="1"/>
  <c r="AF348" i="1"/>
  <c r="AF162" i="1"/>
  <c r="AF62" i="1"/>
  <c r="AE51" i="1"/>
  <c r="AE502" i="1"/>
  <c r="AF409" i="1"/>
  <c r="AF500" i="1"/>
  <c r="AE278" i="1"/>
  <c r="AE55" i="1"/>
  <c r="AE152" i="1"/>
  <c r="AE530" i="1"/>
  <c r="AF110" i="1"/>
  <c r="AF538" i="1"/>
  <c r="AF43" i="1"/>
  <c r="AF217" i="1"/>
  <c r="AF563" i="1"/>
  <c r="AF238" i="1"/>
  <c r="AE394" i="1"/>
  <c r="AF532" i="1"/>
  <c r="AE445" i="1"/>
  <c r="AF214" i="1"/>
  <c r="AF618" i="1"/>
  <c r="AE602" i="1"/>
  <c r="AE606" i="1"/>
  <c r="AE307" i="1"/>
  <c r="AF541" i="1"/>
  <c r="AE238" i="1"/>
  <c r="AE80" i="1"/>
  <c r="AE570" i="1"/>
  <c r="AE135" i="1"/>
  <c r="AE568" i="1"/>
  <c r="AE305" i="1"/>
  <c r="AE465" i="1"/>
  <c r="AF403" i="1"/>
  <c r="AF505" i="1"/>
  <c r="AF402" i="1"/>
  <c r="AE576" i="1"/>
  <c r="AE460" i="1"/>
  <c r="AF272" i="1"/>
  <c r="AE584" i="1"/>
  <c r="AE324" i="1"/>
  <c r="AE106" i="1"/>
  <c r="AF219" i="1"/>
  <c r="AF316" i="1"/>
  <c r="AF439" i="1"/>
  <c r="AE208" i="1"/>
  <c r="AF259" i="1"/>
  <c r="AF336" i="1"/>
  <c r="AE481" i="1"/>
  <c r="AE271" i="1"/>
  <c r="AF459" i="1"/>
  <c r="AF84" i="1"/>
  <c r="AF379" i="1"/>
  <c r="AF68" i="1"/>
  <c r="AF441" i="1"/>
  <c r="AE115" i="1"/>
  <c r="AE557" i="1"/>
  <c r="AE4" i="1"/>
  <c r="AE421" i="1"/>
  <c r="AF227" i="1"/>
  <c r="AE434" i="1"/>
  <c r="AE33" i="1"/>
  <c r="AE488" i="1"/>
  <c r="AE52" i="1"/>
  <c r="AE57" i="1"/>
  <c r="AE296" i="1"/>
  <c r="AF252" i="1"/>
  <c r="AF101" i="1"/>
  <c r="AF528" i="1"/>
  <c r="AF249" i="1"/>
  <c r="AE185" i="1"/>
  <c r="AF589" i="1"/>
  <c r="AE117" i="1"/>
  <c r="AE524" i="1"/>
  <c r="AF318" i="1"/>
  <c r="AE332" i="1"/>
  <c r="AF561" i="1"/>
  <c r="AF307" i="1"/>
  <c r="AE36" i="1"/>
  <c r="AF592" i="1"/>
  <c r="AE340" i="1"/>
  <c r="AF353" i="1"/>
  <c r="AE217" i="1"/>
  <c r="AE554" i="1"/>
  <c r="AE536" i="1"/>
  <c r="AF356" i="1"/>
  <c r="AF536" i="1"/>
  <c r="AE401" i="1"/>
  <c r="AE234" i="1"/>
  <c r="AE585" i="1"/>
  <c r="AE459" i="1"/>
  <c r="AF121" i="1"/>
  <c r="AF596" i="1"/>
  <c r="AF64" i="1"/>
  <c r="AE618" i="1"/>
  <c r="AE343" i="1"/>
  <c r="AF494" i="1"/>
  <c r="AE326" i="1"/>
  <c r="AF245" i="1"/>
  <c r="AE528" i="1"/>
  <c r="AF483" i="1"/>
  <c r="AF103" i="1"/>
  <c r="AF226" i="1"/>
  <c r="AE432" i="1"/>
  <c r="AF531" i="1"/>
  <c r="AF452" i="1"/>
  <c r="AE510" i="1"/>
  <c r="AF376" i="1"/>
  <c r="AE525" i="1"/>
  <c r="AF167" i="1"/>
  <c r="AE76" i="1"/>
  <c r="AE40" i="1"/>
  <c r="AE110" i="1"/>
  <c r="AF11" i="1"/>
  <c r="AE16" i="1"/>
  <c r="AE290" i="1"/>
  <c r="AF51" i="1"/>
  <c r="AF75" i="1"/>
  <c r="AE77" i="1"/>
  <c r="AF94" i="1"/>
  <c r="AE347" i="1"/>
  <c r="AF143" i="1"/>
  <c r="AF370" i="1"/>
  <c r="AF60" i="1"/>
  <c r="AE456" i="1"/>
  <c r="AF423" i="1"/>
  <c r="AF136" i="1"/>
  <c r="AF507" i="1"/>
  <c r="AF250" i="1"/>
  <c r="AF581" i="1"/>
  <c r="AF350" i="1"/>
  <c r="AE170" i="1"/>
  <c r="AE619" i="1"/>
  <c r="AE474" i="1"/>
  <c r="AF310" i="1"/>
  <c r="AF619" i="1"/>
  <c r="AF395" i="1"/>
  <c r="AE577" i="1"/>
  <c r="AF192" i="1"/>
  <c r="AE587" i="1"/>
  <c r="AF537" i="1"/>
  <c r="AE275" i="1"/>
  <c r="AF601" i="1"/>
  <c r="AE435" i="1"/>
  <c r="AE69" i="1"/>
  <c r="AF620" i="1"/>
  <c r="AE415" i="1"/>
  <c r="AE274" i="1"/>
  <c r="AE620" i="1"/>
  <c r="AE350" i="1"/>
  <c r="AE506" i="1"/>
  <c r="AF277" i="1"/>
  <c r="AE601" i="1"/>
  <c r="AF552" i="1"/>
  <c r="AE239" i="1"/>
  <c r="AF562" i="1"/>
  <c r="AF106" i="1"/>
  <c r="AE348" i="1"/>
  <c r="AF91" i="1"/>
  <c r="AF573" i="1"/>
  <c r="AE439" i="1"/>
  <c r="AF87" i="1"/>
  <c r="AE448" i="1"/>
  <c r="AF300" i="1"/>
  <c r="AE263" i="1"/>
  <c r="AF466" i="1"/>
  <c r="AE462" i="1"/>
  <c r="AF290" i="1"/>
  <c r="AF154" i="1"/>
  <c r="AE127" i="1"/>
  <c r="AF271" i="1"/>
  <c r="AE379" i="1"/>
  <c r="AE88" i="1"/>
  <c r="AF303" i="1"/>
  <c r="AF343" i="1"/>
  <c r="AF432" i="1"/>
  <c r="AE233" i="1"/>
  <c r="AE184" i="1"/>
  <c r="AF363" i="1"/>
  <c r="AF530" i="1"/>
  <c r="AE143" i="1"/>
  <c r="AF527" i="1"/>
  <c r="AF63" i="1"/>
  <c r="AF251" i="1"/>
  <c r="AF361" i="1"/>
  <c r="AF138" i="1"/>
  <c r="AE277" i="1"/>
  <c r="AE539" i="1"/>
  <c r="AE571" i="1"/>
  <c r="AF295" i="1"/>
  <c r="AE449" i="1"/>
  <c r="AF118" i="1"/>
  <c r="AE141" i="1"/>
  <c r="AF158" i="1"/>
  <c r="AE166" i="1"/>
  <c r="AF602" i="1"/>
  <c r="AF524" i="1"/>
  <c r="AE249" i="1"/>
  <c r="AE519" i="1"/>
  <c r="AF544" i="1"/>
  <c r="AF504" i="1"/>
  <c r="A666" i="1"/>
  <c r="AF443" i="1"/>
  <c r="AE212" i="1"/>
  <c r="AE400" i="1"/>
  <c r="AF390" i="1"/>
  <c r="AF392" i="1"/>
  <c r="AF584" i="1"/>
  <c r="AE205" i="1"/>
  <c r="AE286" i="1"/>
  <c r="AF548" i="1"/>
  <c r="AF522" i="1"/>
  <c r="AE210" i="1"/>
  <c r="AE486" i="1"/>
  <c r="AE92" i="1"/>
  <c r="AF150" i="1"/>
  <c r="AE538" i="1"/>
  <c r="A667" i="1"/>
  <c r="AF600" i="1"/>
  <c r="AF95" i="1"/>
  <c r="AE198" i="1"/>
  <c r="AF49" i="1"/>
  <c r="AE582" i="1"/>
  <c r="AE537" i="1"/>
  <c r="AE67" i="1"/>
  <c r="AE101" i="1"/>
  <c r="A668" i="1"/>
  <c r="AL668" i="1" l="1"/>
  <c r="AL667" i="1"/>
  <c r="AL666" i="1"/>
  <c r="L3" i="11"/>
  <c r="A669" i="1"/>
  <c r="AL669" i="1" l="1"/>
  <c r="M3" i="11"/>
  <c r="A670" i="1"/>
  <c r="A671" i="1"/>
  <c r="A672" i="1"/>
  <c r="A673" i="1"/>
  <c r="A674" i="1" s="1"/>
  <c r="AL672" i="1" l="1"/>
  <c r="AL671" i="1"/>
  <c r="AL670" i="1"/>
  <c r="AL674" i="1"/>
  <c r="AL673" i="1"/>
  <c r="A675" i="1"/>
  <c r="AL675" i="1" l="1"/>
  <c r="A676" i="1"/>
  <c r="A677" i="1" s="1"/>
  <c r="A678" i="1"/>
  <c r="AL678" i="1" l="1"/>
  <c r="AL677" i="1"/>
  <c r="AL676" i="1"/>
  <c r="A679" i="1"/>
  <c r="A680" i="1" s="1"/>
  <c r="A681" i="1"/>
  <c r="AL681" i="1" l="1"/>
  <c r="AL680" i="1"/>
  <c r="AL679" i="1"/>
  <c r="A682" i="1"/>
  <c r="A683" i="1"/>
  <c r="AL683" i="1" l="1"/>
  <c r="AL682" i="1"/>
  <c r="A684" i="1"/>
  <c r="A685" i="1" s="1"/>
  <c r="A686" i="1"/>
  <c r="AL686" i="1" l="1"/>
  <c r="AL685" i="1"/>
  <c r="AL684" i="1"/>
  <c r="A687" i="1"/>
  <c r="A688" i="1"/>
  <c r="AL688" i="1" l="1"/>
  <c r="AL687" i="1"/>
  <c r="A689" i="1"/>
  <c r="A690" i="1" s="1"/>
  <c r="AL690" i="1" l="1"/>
  <c r="AL689" i="1"/>
  <c r="A691" i="1"/>
  <c r="A692" i="1" s="1"/>
  <c r="A693" i="1"/>
  <c r="A694" i="1" s="1"/>
  <c r="A695" i="1"/>
  <c r="A696" i="1" s="1"/>
  <c r="A697" i="1"/>
  <c r="AL696" i="1" l="1"/>
  <c r="AL695" i="1"/>
  <c r="AL694" i="1"/>
  <c r="AL693" i="1"/>
  <c r="AL692" i="1"/>
  <c r="AL691" i="1"/>
  <c r="AL697" i="1"/>
  <c r="A698" i="1"/>
  <c r="A699" i="1"/>
  <c r="A700" i="1" s="1"/>
  <c r="A701" i="1" s="1"/>
  <c r="AL698" i="1" l="1"/>
  <c r="AL699" i="1"/>
  <c r="AL701" i="1"/>
  <c r="AL700" i="1"/>
  <c r="A702" i="1"/>
  <c r="AL702" i="1" l="1"/>
  <c r="AW207" i="1"/>
  <c r="AW388" i="1"/>
  <c r="AW391" i="1"/>
  <c r="AW393" i="1"/>
  <c r="AW193" i="1"/>
  <c r="AW214" i="1"/>
  <c r="AW212" i="1"/>
  <c r="AW174" i="1"/>
  <c r="AW394" i="1"/>
  <c r="AW313" i="1"/>
  <c r="AW109" i="1"/>
  <c r="AW396" i="1"/>
  <c r="AW385" i="1"/>
  <c r="A703" i="1"/>
  <c r="A704" i="1" s="1"/>
  <c r="A705" i="1"/>
  <c r="AL703" i="1" l="1"/>
  <c r="AL705" i="1"/>
  <c r="AL704" i="1"/>
  <c r="AW384" i="1"/>
  <c r="AW208" i="1"/>
  <c r="AW383" i="1"/>
  <c r="AW211" i="1"/>
  <c r="AW26" i="1"/>
  <c r="AW27" i="1"/>
  <c r="AW190" i="1"/>
  <c r="A706" i="1"/>
  <c r="A707" i="1" s="1"/>
  <c r="AL707" i="1" l="1"/>
  <c r="AL706" i="1"/>
  <c r="A708" i="1"/>
  <c r="A709" i="1" s="1"/>
  <c r="AL709" i="1" l="1"/>
  <c r="AL708" i="1"/>
  <c r="A710" i="1"/>
  <c r="A711" i="1" s="1"/>
  <c r="AL710" i="1" l="1"/>
  <c r="AL711" i="1"/>
  <c r="A712" i="1"/>
  <c r="AL712" i="1" l="1"/>
  <c r="A713" i="1"/>
  <c r="AL713" i="1" l="1"/>
  <c r="A714" i="1"/>
  <c r="A715" i="1" s="1"/>
  <c r="AL714" i="1" l="1"/>
  <c r="AL715" i="1"/>
  <c r="A716" i="1"/>
  <c r="A717" i="1"/>
  <c r="AL716" i="1" l="1"/>
  <c r="AL717" i="1"/>
  <c r="C21" i="1"/>
  <c r="A718" i="1"/>
  <c r="A719" i="1"/>
  <c r="A720" i="1" s="1"/>
  <c r="A721" i="1"/>
  <c r="AL720" i="1" l="1"/>
  <c r="AL719" i="1"/>
  <c r="AL718" i="1"/>
  <c r="AL721" i="1"/>
  <c r="AL12" i="1"/>
  <c r="B12" i="1" s="1"/>
  <c r="AL5" i="1"/>
  <c r="B5" i="1" s="1"/>
  <c r="AL17" i="1"/>
  <c r="B17" i="1" s="1"/>
  <c r="B35" i="1"/>
  <c r="C35" i="1" s="1"/>
  <c r="B31" i="1"/>
  <c r="C31" i="1" s="1"/>
  <c r="B26" i="1"/>
  <c r="C26" i="1" s="1"/>
  <c r="B23" i="1"/>
  <c r="C23" i="1" s="1"/>
  <c r="B48" i="1"/>
  <c r="C48" i="1" s="1"/>
  <c r="B32" i="1"/>
  <c r="C32" i="1" s="1"/>
  <c r="B27" i="1"/>
  <c r="C27" i="1" s="1"/>
  <c r="B44" i="1"/>
  <c r="C44" i="1" s="1"/>
  <c r="AF14" i="1"/>
  <c r="AE14" i="1"/>
  <c r="AF21" i="1"/>
  <c r="AE23" i="1"/>
  <c r="AF20" i="1"/>
  <c r="AE3" i="1"/>
  <c r="AF17" i="1"/>
  <c r="AF12" i="1"/>
  <c r="AF24" i="1"/>
  <c r="AE7" i="1"/>
  <c r="AF19" i="1"/>
  <c r="AF10" i="1"/>
  <c r="AE24" i="1"/>
  <c r="AF13" i="1"/>
  <c r="AF23" i="1"/>
  <c r="AE8" i="1"/>
  <c r="AE10" i="1"/>
  <c r="AI21" i="1"/>
  <c r="AF9" i="1"/>
  <c r="A722" i="1"/>
  <c r="AF6" i="1"/>
  <c r="AK21" i="1"/>
  <c r="AE21" i="1"/>
  <c r="AE13" i="1"/>
  <c r="AE19" i="1"/>
  <c r="AE9" i="1"/>
  <c r="A723" i="1"/>
  <c r="AF7" i="1"/>
  <c r="AF15" i="1"/>
  <c r="AE18" i="1"/>
  <c r="AE12" i="1"/>
  <c r="AE5" i="1"/>
  <c r="AE6" i="1"/>
  <c r="AF3" i="1"/>
  <c r="AF5" i="1"/>
  <c r="AE15" i="1"/>
  <c r="AF18" i="1"/>
  <c r="AF8" i="1"/>
  <c r="AE17" i="1"/>
  <c r="AE20" i="1"/>
  <c r="AL722" i="1" l="1"/>
  <c r="AL723" i="1"/>
  <c r="C17" i="1"/>
  <c r="C12" i="1"/>
  <c r="C5" i="1"/>
  <c r="AK22" i="1"/>
  <c r="A724" i="1"/>
  <c r="A725" i="1" s="1"/>
  <c r="AL724" i="1" l="1"/>
  <c r="AL725" i="1"/>
  <c r="AM21" i="1"/>
  <c r="AM22" i="1" s="1"/>
  <c r="AM23" i="1" s="1"/>
  <c r="AM24" i="1" s="1"/>
  <c r="AM25" i="1" s="1"/>
  <c r="A726" i="1"/>
  <c r="AK23" i="1"/>
  <c r="A727" i="1"/>
  <c r="A728" i="1"/>
  <c r="AL726" i="1" l="1"/>
  <c r="AL728" i="1"/>
  <c r="AL727" i="1"/>
  <c r="A729" i="1"/>
  <c r="AK24" i="1"/>
  <c r="A730" i="1"/>
  <c r="A731" i="1" s="1"/>
  <c r="AL729" i="1" l="1"/>
  <c r="AL731" i="1"/>
  <c r="AL730" i="1"/>
  <c r="AK25" i="1"/>
  <c r="A732" i="1"/>
  <c r="A733" i="1" s="1"/>
  <c r="AL733" i="1" l="1"/>
  <c r="AL732" i="1"/>
  <c r="A734" i="1"/>
  <c r="A735" i="1"/>
  <c r="AL735" i="1" l="1"/>
  <c r="AL734" i="1"/>
  <c r="AH37" i="1"/>
  <c r="A736" i="1"/>
  <c r="A737" i="1" s="1"/>
  <c r="AL737" i="1" l="1"/>
  <c r="AL736" i="1"/>
  <c r="AG37" i="1"/>
  <c r="AO37" i="1" s="1"/>
  <c r="X37" i="1"/>
  <c r="Y37" i="1" s="1"/>
  <c r="Z37" i="1" s="1"/>
  <c r="A738" i="1"/>
  <c r="AL738" i="1" l="1"/>
  <c r="AP37" i="1"/>
  <c r="AA37" i="1"/>
  <c r="A739" i="1"/>
  <c r="AL739" i="1" l="1"/>
  <c r="AB37" i="1"/>
  <c r="A740" i="1"/>
  <c r="AF37" i="1"/>
  <c r="AE39" i="1"/>
  <c r="AF39" i="1"/>
  <c r="AE37" i="1"/>
  <c r="AE41" i="1"/>
  <c r="AL740" i="1" l="1"/>
  <c r="AC37" i="1"/>
  <c r="A741" i="1"/>
  <c r="A742" i="1"/>
  <c r="AF41" i="1"/>
  <c r="AL742" i="1" l="1"/>
  <c r="AL741" i="1"/>
  <c r="A743" i="1"/>
  <c r="A744" i="1"/>
  <c r="AL744" i="1" l="1"/>
  <c r="AL743" i="1"/>
  <c r="A745" i="1"/>
  <c r="A746" i="1"/>
  <c r="AL746" i="1" l="1"/>
  <c r="AL745" i="1"/>
  <c r="A747" i="1"/>
  <c r="AL747" i="1" l="1"/>
  <c r="A748" i="1"/>
  <c r="AL748" i="1" l="1"/>
  <c r="A749" i="1"/>
  <c r="A750" i="1" s="1"/>
  <c r="A751" i="1"/>
  <c r="A752" i="1" s="1"/>
  <c r="A753" i="1"/>
  <c r="A754" i="1" s="1"/>
  <c r="A755" i="1"/>
  <c r="A756" i="1" s="1"/>
  <c r="A757" i="1"/>
  <c r="A758" i="1" s="1"/>
  <c r="AL758" i="1" l="1"/>
  <c r="AL757" i="1"/>
  <c r="AL756" i="1"/>
  <c r="AL755" i="1"/>
  <c r="AL754" i="1"/>
  <c r="AL753" i="1"/>
  <c r="AL752" i="1"/>
  <c r="AL751" i="1"/>
  <c r="AL750" i="1"/>
  <c r="AL749" i="1"/>
  <c r="A759" i="1"/>
  <c r="A760" i="1"/>
  <c r="A761" i="1" s="1"/>
  <c r="A762" i="1"/>
  <c r="A763" i="1" s="1"/>
  <c r="A764" i="1"/>
  <c r="AL764" i="1" l="1"/>
  <c r="AL763" i="1"/>
  <c r="AL762" i="1"/>
  <c r="AL761" i="1"/>
  <c r="AL760" i="1"/>
  <c r="AL759" i="1"/>
  <c r="A765" i="1"/>
  <c r="A766" i="1"/>
  <c r="A767" i="1" s="1"/>
  <c r="A768" i="1" s="1"/>
  <c r="AL767" i="1" l="1"/>
  <c r="AL766" i="1"/>
  <c r="AL765" i="1"/>
  <c r="AL768" i="1"/>
  <c r="A769" i="1"/>
  <c r="AL769" i="1" l="1"/>
  <c r="A770" i="1"/>
  <c r="AL770" i="1" l="1"/>
  <c r="A771" i="1"/>
  <c r="A772" i="1"/>
  <c r="A773" i="1" s="1"/>
  <c r="A774" i="1"/>
  <c r="AL771" i="1" l="1"/>
  <c r="AL773" i="1"/>
  <c r="AL772" i="1"/>
  <c r="AL774" i="1"/>
  <c r="A775" i="1"/>
  <c r="AL775" i="1" l="1"/>
  <c r="A776" i="1"/>
  <c r="A777" i="1"/>
  <c r="A778" i="1" s="1"/>
  <c r="A779" i="1"/>
  <c r="AL776" i="1" l="1"/>
  <c r="AL778" i="1"/>
  <c r="AL777" i="1"/>
  <c r="AL779" i="1"/>
  <c r="A780" i="1"/>
  <c r="AL780" i="1" l="1"/>
  <c r="A781" i="1"/>
  <c r="A782" i="1"/>
  <c r="A783" i="1" s="1"/>
  <c r="AL781" i="1" l="1"/>
  <c r="AL782" i="1"/>
  <c r="AL783" i="1"/>
  <c r="A784" i="1"/>
  <c r="AL784" i="1" l="1"/>
  <c r="A785" i="1"/>
  <c r="AL785" i="1" l="1"/>
  <c r="A786" i="1"/>
  <c r="A787" i="1"/>
  <c r="A788" i="1"/>
  <c r="AL787" i="1" l="1"/>
  <c r="AL786" i="1"/>
  <c r="AL788" i="1"/>
  <c r="A789" i="1"/>
  <c r="AL789" i="1" l="1"/>
  <c r="A790" i="1"/>
  <c r="AL790" i="1" l="1"/>
  <c r="A791" i="1"/>
  <c r="A792" i="1"/>
  <c r="A793" i="1"/>
  <c r="AL792" i="1" l="1"/>
  <c r="AL791" i="1"/>
  <c r="AL793" i="1"/>
  <c r="A794" i="1"/>
  <c r="AL794" i="1" l="1"/>
  <c r="A795" i="1"/>
  <c r="A796" i="1"/>
  <c r="A797" i="1" s="1"/>
  <c r="AL795" i="1" l="1"/>
  <c r="AL796" i="1"/>
  <c r="AL797" i="1"/>
  <c r="A798" i="1"/>
  <c r="AL798" i="1" l="1"/>
  <c r="A799" i="1"/>
  <c r="A800" i="1" s="1"/>
  <c r="A801" i="1" s="1"/>
  <c r="AL800" i="1" l="1"/>
  <c r="AL799" i="1"/>
  <c r="AL801" i="1"/>
  <c r="A802" i="1"/>
  <c r="AL802" i="1" l="1"/>
  <c r="A803" i="1"/>
  <c r="A804" i="1"/>
  <c r="A805" i="1" s="1"/>
  <c r="AL803" i="1" l="1"/>
  <c r="AL804" i="1"/>
  <c r="AL805" i="1"/>
  <c r="A806" i="1"/>
  <c r="AL806" i="1" l="1"/>
  <c r="A807" i="1"/>
  <c r="AL807" i="1" l="1"/>
  <c r="A808" i="1"/>
  <c r="A809" i="1" s="1"/>
  <c r="A810" i="1"/>
  <c r="AL809" i="1" l="1"/>
  <c r="AL808" i="1"/>
  <c r="AL810" i="1"/>
  <c r="A811" i="1"/>
  <c r="AL811" i="1" l="1"/>
  <c r="A812" i="1"/>
  <c r="A813" i="1"/>
  <c r="A814" i="1" s="1"/>
  <c r="AL812" i="1" l="1"/>
  <c r="AL813" i="1"/>
  <c r="AL814" i="1"/>
  <c r="A815" i="1"/>
  <c r="AL815" i="1" l="1"/>
  <c r="A816" i="1"/>
  <c r="A817" i="1" s="1"/>
  <c r="AL816" i="1" l="1"/>
  <c r="AL817" i="1"/>
  <c r="A818" i="1"/>
  <c r="A819" i="1"/>
  <c r="A820" i="1"/>
  <c r="AL819" i="1" l="1"/>
  <c r="AL818" i="1"/>
  <c r="AL820" i="1"/>
  <c r="A821" i="1"/>
  <c r="AL821" i="1" l="1"/>
  <c r="A822" i="1"/>
  <c r="A823" i="1" s="1"/>
  <c r="AL822" i="1" l="1"/>
  <c r="AL823" i="1"/>
  <c r="A824" i="1"/>
  <c r="A825" i="1"/>
  <c r="A826" i="1"/>
  <c r="AL825" i="1" l="1"/>
  <c r="AL824" i="1"/>
  <c r="AL826" i="1"/>
  <c r="A827" i="1"/>
  <c r="AL827" i="1" l="1"/>
  <c r="A828" i="1"/>
  <c r="AL828" i="1" l="1"/>
  <c r="A829" i="1"/>
  <c r="A830" i="1" s="1"/>
  <c r="A831" i="1"/>
  <c r="AL830" i="1" l="1"/>
  <c r="AL829" i="1"/>
  <c r="AL831" i="1"/>
  <c r="A832" i="1"/>
  <c r="AL832" i="1" l="1"/>
  <c r="A833" i="1"/>
  <c r="A834" i="1"/>
  <c r="A835" i="1" s="1"/>
  <c r="AL833" i="1" l="1"/>
  <c r="AL834" i="1"/>
  <c r="AL835" i="1"/>
  <c r="A836" i="1"/>
  <c r="AL836" i="1" l="1"/>
  <c r="A837" i="1"/>
  <c r="AL837" i="1" l="1"/>
  <c r="A838" i="1"/>
  <c r="A839" i="1" s="1"/>
  <c r="A840" i="1"/>
  <c r="AL840" i="1" l="1"/>
  <c r="AL839" i="1"/>
  <c r="AL838" i="1"/>
  <c r="A841" i="1"/>
  <c r="A842" i="1" s="1"/>
  <c r="A843" i="1" s="1"/>
  <c r="AL842" i="1" l="1"/>
  <c r="AL841" i="1"/>
  <c r="AL843" i="1"/>
  <c r="A844" i="1"/>
  <c r="AL844" i="1" l="1"/>
  <c r="A845" i="1"/>
  <c r="A846" i="1"/>
  <c r="A847" i="1" s="1"/>
  <c r="AL845" i="1" l="1"/>
  <c r="AL846" i="1"/>
  <c r="AL847" i="1"/>
  <c r="A848" i="1"/>
  <c r="A849" i="1" s="1"/>
  <c r="A850" i="1" s="1"/>
  <c r="AL848" i="1" l="1"/>
  <c r="AL850" i="1"/>
  <c r="AL849" i="1"/>
  <c r="A851" i="1"/>
  <c r="AL851" i="1" l="1"/>
  <c r="A852" i="1"/>
  <c r="A853" i="1"/>
  <c r="A854" i="1" s="1"/>
  <c r="AL852" i="1" l="1"/>
  <c r="AL854" i="1"/>
  <c r="AL853" i="1"/>
  <c r="A855" i="1"/>
  <c r="A856" i="1" s="1"/>
  <c r="AL855" i="1" l="1"/>
  <c r="AL856" i="1"/>
  <c r="A857" i="1"/>
  <c r="AL857" i="1" l="1"/>
  <c r="A858" i="1"/>
  <c r="AL858" i="1" l="1"/>
  <c r="A859" i="1"/>
  <c r="A860" i="1"/>
  <c r="A861" i="1"/>
  <c r="AL860" i="1" l="1"/>
  <c r="AL859" i="1"/>
  <c r="AL861" i="1"/>
  <c r="A862" i="1"/>
  <c r="A863" i="1" s="1"/>
  <c r="AL862" i="1" l="1"/>
  <c r="AL863" i="1"/>
  <c r="A864" i="1"/>
  <c r="A865" i="1"/>
  <c r="AL864" i="1" l="1"/>
  <c r="AL865" i="1"/>
  <c r="A866" i="1"/>
  <c r="AL866" i="1" l="1"/>
  <c r="A867" i="1"/>
  <c r="A868" i="1"/>
  <c r="A869" i="1"/>
  <c r="AL868" i="1" l="1"/>
  <c r="AL867" i="1"/>
  <c r="AL869" i="1"/>
  <c r="A870" i="1"/>
  <c r="A871" i="1" s="1"/>
  <c r="AL871" i="1" l="1"/>
  <c r="AL870" i="1"/>
  <c r="A872" i="1"/>
  <c r="A873" i="1"/>
  <c r="AL873" i="1" l="1"/>
  <c r="AL872" i="1"/>
  <c r="A874" i="1"/>
  <c r="A875" i="1"/>
  <c r="A876" i="1" s="1"/>
  <c r="AL876" i="1" l="1"/>
  <c r="AL875" i="1"/>
  <c r="AL874" i="1"/>
  <c r="A877" i="1"/>
  <c r="A878" i="1" s="1"/>
  <c r="A879" i="1"/>
  <c r="A880" i="1" s="1"/>
  <c r="AL879" i="1" l="1"/>
  <c r="AL878" i="1"/>
  <c r="AL877" i="1"/>
  <c r="AL880" i="1"/>
  <c r="A881" i="1"/>
  <c r="A882" i="1"/>
  <c r="AL881" i="1" l="1"/>
  <c r="AL882" i="1"/>
  <c r="A883" i="1"/>
  <c r="AL883" i="1" l="1"/>
  <c r="A884" i="1"/>
  <c r="AL884" i="1" l="1"/>
  <c r="A885" i="1"/>
  <c r="AL885" i="1" l="1"/>
  <c r="A886" i="1"/>
  <c r="A887" i="1" s="1"/>
  <c r="AL886" i="1" l="1"/>
  <c r="AL887" i="1"/>
  <c r="A888" i="1"/>
  <c r="AL888" i="1" l="1"/>
  <c r="A889" i="1"/>
  <c r="AL889" i="1" l="1"/>
  <c r="A890" i="1"/>
  <c r="A891" i="1"/>
  <c r="AL890" i="1" l="1"/>
  <c r="AL891" i="1"/>
  <c r="A892" i="1"/>
  <c r="AL892" i="1" l="1"/>
  <c r="A893" i="1"/>
  <c r="AL893" i="1" l="1"/>
  <c r="A894" i="1"/>
  <c r="A895" i="1"/>
  <c r="AL894" i="1" l="1"/>
  <c r="AL895" i="1"/>
  <c r="A896" i="1"/>
  <c r="AL896" i="1" l="1"/>
  <c r="A897" i="1"/>
  <c r="AL897" i="1" l="1"/>
  <c r="A898" i="1"/>
  <c r="A899" i="1" s="1"/>
  <c r="AL898" i="1" l="1"/>
  <c r="AL899" i="1"/>
  <c r="A900" i="1"/>
  <c r="AL900" i="1" l="1"/>
  <c r="A901" i="1"/>
  <c r="AL901" i="1" l="1"/>
  <c r="A902" i="1"/>
  <c r="A903" i="1" s="1"/>
  <c r="AL902" i="1" l="1"/>
  <c r="AL903" i="1"/>
  <c r="A904" i="1"/>
  <c r="AL904" i="1" l="1"/>
  <c r="A905" i="1"/>
  <c r="AL905" i="1" l="1"/>
  <c r="A906" i="1"/>
  <c r="A907" i="1" s="1"/>
  <c r="AL906" i="1" l="1"/>
  <c r="AL907" i="1"/>
  <c r="A908" i="1"/>
  <c r="AL908" i="1" l="1"/>
  <c r="A909" i="1"/>
  <c r="AL909" i="1" l="1"/>
  <c r="A910" i="1"/>
  <c r="A911" i="1" s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/>
  <c r="AL918" i="1" l="1"/>
  <c r="AL919" i="1"/>
  <c r="A920" i="1"/>
  <c r="AL920" i="1" l="1"/>
  <c r="A921" i="1"/>
  <c r="AL921" i="1" l="1"/>
  <c r="A922" i="1"/>
  <c r="A923" i="1"/>
  <c r="AL922" i="1" l="1"/>
  <c r="AL923" i="1"/>
  <c r="A924" i="1"/>
  <c r="AL924" i="1" l="1"/>
  <c r="A925" i="1"/>
  <c r="AL925" i="1" l="1"/>
  <c r="A926" i="1"/>
  <c r="A927" i="1" s="1"/>
  <c r="AL926" i="1" l="1"/>
  <c r="AL927" i="1"/>
  <c r="A928" i="1"/>
  <c r="AL928" i="1" l="1"/>
  <c r="A929" i="1"/>
  <c r="AL929" i="1" l="1"/>
  <c r="A930" i="1"/>
  <c r="A931" i="1" s="1"/>
  <c r="AL930" i="1" l="1"/>
  <c r="AL931" i="1"/>
  <c r="A932" i="1"/>
  <c r="AL932" i="1" l="1"/>
  <c r="A933" i="1"/>
  <c r="AL933" i="1" l="1"/>
  <c r="A934" i="1"/>
  <c r="A935" i="1" s="1"/>
  <c r="AL934" i="1" l="1"/>
  <c r="AL935" i="1"/>
  <c r="A936" i="1"/>
  <c r="AL936" i="1" l="1"/>
  <c r="A937" i="1"/>
  <c r="AL937" i="1" l="1"/>
  <c r="A938" i="1"/>
  <c r="A939" i="1"/>
  <c r="AL938" i="1" l="1"/>
  <c r="AL939" i="1"/>
  <c r="A940" i="1"/>
  <c r="AL940" i="1" l="1"/>
  <c r="A941" i="1"/>
  <c r="AL941" i="1" l="1"/>
  <c r="I3" i="14"/>
  <c r="K3" i="14" s="1"/>
  <c r="A942" i="1"/>
  <c r="B1" i="3" l="1"/>
  <c r="B2" i="3" s="1"/>
  <c r="AL942" i="1"/>
  <c r="L3" i="14"/>
  <c r="M3" i="14" s="1"/>
  <c r="A4" i="10" l="1"/>
  <c r="J5" i="13" l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1" i="1" l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K3" i="7" l="1"/>
  <c r="L3" i="7" l="1"/>
  <c r="AW314" i="1"/>
  <c r="AW309" i="1"/>
  <c r="AW308" i="1"/>
  <c r="AW310" i="1"/>
  <c r="AW311" i="1"/>
  <c r="AW112" i="1"/>
  <c r="AW312" i="1"/>
  <c r="M3" i="7" l="1"/>
  <c r="AW316" i="1" l="1"/>
  <c r="AW236" i="1"/>
  <c r="AW351" i="1"/>
  <c r="AW414" i="1"/>
  <c r="AW381" i="1"/>
  <c r="AW155" i="1"/>
  <c r="AW327" i="1"/>
  <c r="AW340" i="1"/>
  <c r="AW163" i="1"/>
  <c r="AW347" i="1"/>
  <c r="AW328" i="1"/>
  <c r="AW366" i="1"/>
  <c r="AW354" i="1"/>
  <c r="AW171" i="1"/>
  <c r="AW325" i="1"/>
  <c r="AW417" i="1"/>
  <c r="AW421" i="1"/>
  <c r="AW467" i="1"/>
  <c r="AW495" i="1"/>
  <c r="AW475" i="1"/>
  <c r="AW499" i="1"/>
  <c r="AW473" i="1"/>
  <c r="AW471" i="1"/>
  <c r="AW564" i="1"/>
  <c r="AW579" i="1"/>
  <c r="AW586" i="1"/>
  <c r="AW605" i="1"/>
  <c r="AW582" i="1"/>
  <c r="AW567" i="1"/>
  <c r="AW93" i="1"/>
  <c r="AW178" i="1"/>
  <c r="AW382" i="1"/>
  <c r="AW397" i="1"/>
  <c r="AW371" i="1"/>
  <c r="AW399" i="1"/>
  <c r="AW386" i="1"/>
  <c r="AW415" i="1"/>
  <c r="AW260" i="1"/>
  <c r="AW390" i="1"/>
  <c r="AW72" i="1"/>
  <c r="AW315" i="1"/>
  <c r="AW598" i="1"/>
  <c r="AW590" i="1"/>
  <c r="AW596" i="1"/>
  <c r="AW599" i="1"/>
  <c r="AW591" i="1"/>
  <c r="AW521" i="1"/>
  <c r="AW588" i="1"/>
  <c r="AW569" i="1"/>
  <c r="AW362" i="1"/>
  <c r="AW416" i="1"/>
  <c r="AW200" i="1"/>
  <c r="AW256" i="1"/>
  <c r="AW343" i="1"/>
  <c r="AW387" i="1"/>
  <c r="AW97" i="1"/>
  <c r="AW392" i="1"/>
  <c r="AW304" i="1"/>
  <c r="AW204" i="1"/>
  <c r="AW389" i="1"/>
  <c r="AW594" i="1"/>
  <c r="AW578" i="1"/>
  <c r="AW593" i="1"/>
  <c r="AW584" i="1"/>
  <c r="AW601" i="1"/>
  <c r="AW575" i="1"/>
  <c r="AW583" i="1"/>
  <c r="AW622" i="1"/>
  <c r="AW597" i="1"/>
  <c r="AW221" i="1"/>
  <c r="AW346" i="1"/>
  <c r="AW376" i="1"/>
  <c r="AW276" i="1"/>
  <c r="AW349" i="1"/>
  <c r="AW395" i="1"/>
  <c r="AW374" i="1"/>
  <c r="AW206" i="1"/>
  <c r="AW377" i="1"/>
  <c r="AW350" i="1"/>
  <c r="AW420" i="1"/>
  <c r="AW426" i="1"/>
  <c r="AW375" i="1"/>
  <c r="AW320" i="1"/>
  <c r="AW446" i="1"/>
  <c r="AW581" i="1"/>
  <c r="AW600" i="1"/>
  <c r="AW585" i="1"/>
  <c r="AW560" i="1"/>
  <c r="AW580" i="1"/>
  <c r="AW603" i="1"/>
  <c r="AW602" i="1"/>
  <c r="AW576" i="1"/>
  <c r="AW534" i="1"/>
  <c r="AW103" i="1" l="1"/>
  <c r="AW58" i="1"/>
  <c r="AW329" i="1"/>
  <c r="AW151" i="1"/>
  <c r="AW102" i="1"/>
  <c r="AW44" i="1"/>
  <c r="AW157" i="1"/>
  <c r="AW36" i="1"/>
  <c r="AW7" i="1"/>
  <c r="AW134" i="1"/>
  <c r="AW160" i="1"/>
  <c r="AW451" i="1"/>
  <c r="AW518" i="1"/>
  <c r="AW31" i="1"/>
  <c r="AW321" i="1"/>
  <c r="AW32" i="1"/>
  <c r="AW154" i="1"/>
  <c r="AW129" i="1"/>
  <c r="AW161" i="1"/>
  <c r="AW30" i="1"/>
  <c r="AW34" i="1"/>
  <c r="AW317" i="1"/>
  <c r="AW242" i="1"/>
  <c r="AW159" i="1"/>
  <c r="AW352" i="1"/>
  <c r="AW364" i="1"/>
  <c r="AW339" i="1"/>
  <c r="AW330" i="1"/>
  <c r="AW38" i="1"/>
  <c r="AW335" i="1"/>
  <c r="AW53" i="1"/>
  <c r="AW158" i="1"/>
  <c r="AW326" i="1"/>
  <c r="AW342" i="1"/>
  <c r="AW78" i="1"/>
  <c r="AW230" i="1"/>
  <c r="AW66" i="1"/>
  <c r="AW319" i="1"/>
  <c r="AW457" i="1"/>
  <c r="AW333" i="1"/>
  <c r="AW37" i="1"/>
  <c r="AW41" i="1"/>
  <c r="AW318" i="1"/>
  <c r="AW353" i="1"/>
  <c r="AW140" i="1"/>
  <c r="AW89" i="1"/>
  <c r="AW324" i="1"/>
  <c r="AW461" i="1"/>
  <c r="AW469" i="1"/>
  <c r="AW360" i="1"/>
  <c r="AW361" i="1"/>
  <c r="AW14" i="1"/>
  <c r="AW100" i="1"/>
  <c r="AW156" i="1"/>
  <c r="AW42" i="1"/>
  <c r="AW336" i="1"/>
  <c r="AW254" i="1"/>
  <c r="AW35" i="1"/>
  <c r="AW337" i="1"/>
  <c r="AW279" i="1"/>
  <c r="AW82" i="1"/>
  <c r="AW322" i="1"/>
  <c r="AW153" i="1"/>
  <c r="AW270" i="1"/>
  <c r="AW344" i="1"/>
  <c r="AW104" i="1" l="1"/>
  <c r="AW98" i="1"/>
  <c r="AW117" i="1"/>
  <c r="AW105" i="1"/>
  <c r="AW29" i="1"/>
  <c r="AW33" i="1"/>
  <c r="AW119" i="1"/>
  <c r="AW99" i="1"/>
  <c r="AW39" i="1"/>
  <c r="AW118" i="1"/>
  <c r="AW101" i="1"/>
  <c r="A2" i="2"/>
  <c r="R2" i="2" l="1"/>
  <c r="G2" i="2"/>
  <c r="J2" i="2"/>
  <c r="F2" i="2"/>
  <c r="H2" i="2"/>
  <c r="A3" i="2"/>
  <c r="B2" i="2"/>
  <c r="I2" i="2"/>
  <c r="C2" i="2"/>
  <c r="G3" i="2" l="1"/>
  <c r="R3" i="2"/>
  <c r="L2" i="2"/>
  <c r="K2" i="2"/>
  <c r="E2" i="2"/>
  <c r="A4" i="2"/>
  <c r="F3" i="2"/>
  <c r="B3" i="2"/>
  <c r="J3" i="2"/>
  <c r="H3" i="2"/>
  <c r="N2" i="2"/>
  <c r="I3" i="2"/>
  <c r="C3" i="2"/>
  <c r="B3" i="4"/>
  <c r="G4" i="2" l="1"/>
  <c r="R4" i="2"/>
  <c r="E3" i="2"/>
  <c r="K3" i="2"/>
  <c r="L3" i="2"/>
  <c r="M2" i="2"/>
  <c r="O2" i="2" s="1"/>
  <c r="P2" i="2" s="1"/>
  <c r="Q2" i="2" s="1"/>
  <c r="C4" i="2"/>
  <c r="H4" i="2"/>
  <c r="N3" i="2"/>
  <c r="G3" i="4"/>
  <c r="J3" i="4"/>
  <c r="J4" i="2"/>
  <c r="I3" i="4"/>
  <c r="B4" i="4"/>
  <c r="D3" i="4"/>
  <c r="F4" i="2"/>
  <c r="C3" i="4"/>
  <c r="H3" i="4"/>
  <c r="F3" i="4"/>
  <c r="I4" i="2"/>
  <c r="B4" i="2"/>
  <c r="E3" i="4"/>
  <c r="E4" i="2" l="1"/>
  <c r="K4" i="2"/>
  <c r="L4" i="2"/>
  <c r="K3" i="4"/>
  <c r="N3" i="4"/>
  <c r="A3" i="4"/>
  <c r="M3" i="2"/>
  <c r="O3" i="2" s="1"/>
  <c r="P3" i="2" s="1"/>
  <c r="Q3" i="2" s="1"/>
  <c r="L3" i="4"/>
  <c r="B5" i="4"/>
  <c r="H4" i="4"/>
  <c r="G4" i="4"/>
  <c r="C4" i="4"/>
  <c r="N4" i="2"/>
  <c r="J4" i="4"/>
  <c r="D4" i="4"/>
  <c r="E4" i="4"/>
  <c r="F4" i="4"/>
  <c r="I4" i="4"/>
  <c r="M4" i="2" l="1"/>
  <c r="O4" i="2" s="1"/>
  <c r="P4" i="2" s="1"/>
  <c r="Q4" i="2" s="1"/>
  <c r="K4" i="4"/>
  <c r="N4" i="4"/>
  <c r="A4" i="4"/>
  <c r="M3" i="4"/>
  <c r="A72" i="2"/>
  <c r="C72" i="2" s="1"/>
  <c r="A73" i="2"/>
  <c r="C73" i="2" s="1"/>
  <c r="A67" i="2"/>
  <c r="C67" i="2" s="1"/>
  <c r="A74" i="2"/>
  <c r="C74" i="2" s="1"/>
  <c r="A76" i="2"/>
  <c r="C5" i="4"/>
  <c r="J5" i="4"/>
  <c r="E5" i="4"/>
  <c r="F5" i="4"/>
  <c r="I5" i="4"/>
  <c r="H5" i="4"/>
  <c r="D5" i="4"/>
  <c r="G5" i="4"/>
  <c r="K5" i="4" l="1"/>
  <c r="A5" i="4"/>
  <c r="N5" i="4"/>
  <c r="L4" i="4"/>
  <c r="L5" i="4"/>
  <c r="C76" i="2"/>
  <c r="A75" i="2"/>
  <c r="M4" i="4" l="1"/>
  <c r="M5" i="4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87" i="2"/>
  <c r="C87" i="2" s="1"/>
  <c r="A86" i="2"/>
  <c r="C86" i="2" s="1"/>
  <c r="A88" i="2"/>
  <c r="C88" i="2" s="1"/>
  <c r="B65" i="2" l="1"/>
  <c r="B64" i="2"/>
  <c r="B63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93" i="2"/>
  <c r="B67" i="2"/>
  <c r="B66" i="2"/>
  <c r="E66" i="2" s="1"/>
  <c r="B68" i="2"/>
  <c r="E68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93" i="2"/>
  <c r="E67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85" i="2"/>
  <c r="F93" i="2"/>
  <c r="F63" i="2"/>
  <c r="F65" i="2"/>
  <c r="F64" i="2"/>
  <c r="F89" i="2"/>
  <c r="F91" i="2"/>
  <c r="F92" i="2"/>
  <c r="F90" i="2"/>
  <c r="F87" i="2"/>
  <c r="F86" i="2"/>
  <c r="F88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K88" i="2"/>
  <c r="L88" i="2"/>
  <c r="E88" i="2"/>
  <c r="N88" i="2"/>
  <c r="G64" i="2"/>
  <c r="H64" i="2"/>
  <c r="H65" i="2"/>
  <c r="G65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G85" i="2"/>
  <c r="H85" i="2"/>
  <c r="R88" i="2"/>
  <c r="J68" i="2"/>
  <c r="J86" i="2"/>
  <c r="J85" i="2"/>
  <c r="J63" i="2"/>
  <c r="J93" i="2"/>
  <c r="J89" i="2"/>
  <c r="J65" i="2"/>
  <c r="J88" i="2"/>
  <c r="J64" i="2"/>
  <c r="J66" i="2"/>
  <c r="J87" i="2"/>
  <c r="J90" i="2"/>
  <c r="J92" i="2"/>
  <c r="J91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M92" i="2"/>
  <c r="O92" i="2" s="1"/>
  <c r="P92" i="2" s="1"/>
  <c r="Q92" i="2" s="1"/>
  <c r="M91" i="2"/>
  <c r="O91" i="2" s="1"/>
  <c r="P91" i="2" s="1"/>
  <c r="Q91" i="2" s="1"/>
  <c r="H82" i="2"/>
  <c r="G82" i="2"/>
  <c r="H83" i="2"/>
  <c r="G83" i="2"/>
  <c r="H84" i="2"/>
  <c r="G84" i="2"/>
  <c r="H80" i="2"/>
  <c r="G80" i="2"/>
  <c r="H81" i="2"/>
  <c r="G81" i="2"/>
  <c r="G79" i="2"/>
  <c r="H79" i="2"/>
  <c r="H77" i="2"/>
  <c r="G77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0" i="2"/>
  <c r="J78" i="2"/>
  <c r="J81" i="2"/>
  <c r="J75" i="2"/>
  <c r="J74" i="2"/>
  <c r="J84" i="2"/>
  <c r="J79" i="2"/>
  <c r="J76" i="2"/>
  <c r="J77" i="2"/>
  <c r="J82" i="2"/>
  <c r="J83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G73" i="2"/>
  <c r="H73" i="2"/>
  <c r="G72" i="2"/>
  <c r="H72" i="2"/>
  <c r="O85" i="2"/>
  <c r="R85" i="2"/>
  <c r="O93" i="2"/>
  <c r="R93" i="2"/>
  <c r="J72" i="2"/>
  <c r="J73" i="2"/>
  <c r="P93" i="2" l="1"/>
  <c r="Q93" i="2" s="1"/>
  <c r="P85" i="2"/>
  <c r="Q85" i="2" s="1"/>
  <c r="O82" i="2" l="1"/>
  <c r="R82" i="2"/>
  <c r="O84" i="2"/>
  <c r="R84" i="2"/>
  <c r="O83" i="2"/>
  <c r="R83" i="2"/>
  <c r="M66" i="2"/>
  <c r="N66" i="2"/>
  <c r="P83" i="2" l="1"/>
  <c r="P84" i="2"/>
  <c r="Q84" i="2" s="1"/>
  <c r="Q83" i="2"/>
  <c r="P82" i="2"/>
  <c r="Q82" i="2" s="1"/>
  <c r="O66" i="2"/>
  <c r="R66" i="2"/>
  <c r="O80" i="2"/>
  <c r="R80" i="2"/>
  <c r="O81" i="2"/>
  <c r="R81" i="2"/>
  <c r="O79" i="2"/>
  <c r="R79" i="2"/>
  <c r="M67" i="2"/>
  <c r="N67" i="2"/>
  <c r="R67" i="2"/>
  <c r="O73" i="2"/>
  <c r="R73" i="2"/>
  <c r="O72" i="2"/>
  <c r="R72" i="2"/>
  <c r="O76" i="2"/>
  <c r="R76" i="2"/>
  <c r="P73" i="2" l="1"/>
  <c r="Q73" i="2" s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P76" i="2"/>
  <c r="Q76" i="2" s="1"/>
  <c r="O77" i="2"/>
  <c r="R77" i="2"/>
  <c r="O74" i="2"/>
  <c r="R74" i="2"/>
  <c r="O78" i="2"/>
  <c r="R78" i="2"/>
  <c r="O75" i="2"/>
  <c r="R75" i="2"/>
  <c r="O68" i="2"/>
  <c r="R68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A6" i="2"/>
  <c r="A70" i="2" l="1"/>
  <c r="C70" i="2" s="1"/>
  <c r="F6" i="2"/>
  <c r="F5" i="2"/>
  <c r="C5" i="2"/>
  <c r="C6" i="2"/>
  <c r="B5" i="2"/>
  <c r="B6" i="2"/>
  <c r="A7" i="2"/>
  <c r="K6" i="2" l="1"/>
  <c r="L6" i="2"/>
  <c r="K5" i="2"/>
  <c r="L5" i="2"/>
  <c r="F70" i="2"/>
  <c r="A8" i="2"/>
  <c r="B6" i="4"/>
  <c r="C7" i="2"/>
  <c r="F7" i="2"/>
  <c r="B7" i="4"/>
  <c r="B7" i="2"/>
  <c r="A9" i="2"/>
  <c r="L7" i="2" l="1"/>
  <c r="K7" i="2"/>
  <c r="A10" i="2"/>
  <c r="F8" i="2"/>
  <c r="I6" i="4"/>
  <c r="B9" i="2"/>
  <c r="C9" i="2"/>
  <c r="I7" i="4"/>
  <c r="J6" i="4"/>
  <c r="C7" i="4"/>
  <c r="B8" i="4"/>
  <c r="F9" i="2"/>
  <c r="B8" i="2"/>
  <c r="C8" i="2"/>
  <c r="C6" i="4"/>
  <c r="J7" i="4"/>
  <c r="A11" i="2"/>
  <c r="A12" i="2"/>
  <c r="A13" i="2" s="1"/>
  <c r="A14" i="2" s="1"/>
  <c r="L8" i="2" l="1"/>
  <c r="K8" i="2"/>
  <c r="L9" i="2"/>
  <c r="K9" i="2"/>
  <c r="K6" i="4"/>
  <c r="A6" i="4"/>
  <c r="N6" i="4"/>
  <c r="K7" i="4"/>
  <c r="A7" i="4"/>
  <c r="N7" i="4"/>
  <c r="C11" i="2"/>
  <c r="B9" i="4"/>
  <c r="F10" i="2"/>
  <c r="J8" i="4"/>
  <c r="C14" i="2"/>
  <c r="A15" i="2"/>
  <c r="A16" i="2"/>
  <c r="B14" i="2"/>
  <c r="C8" i="4"/>
  <c r="B10" i="4"/>
  <c r="I8" i="4"/>
  <c r="F14" i="2"/>
  <c r="C12" i="2"/>
  <c r="F12" i="2"/>
  <c r="F11" i="2"/>
  <c r="C10" i="2"/>
  <c r="B13" i="2"/>
  <c r="F13" i="2"/>
  <c r="C13" i="2"/>
  <c r="L7" i="4" l="1"/>
  <c r="L6" i="4"/>
  <c r="K8" i="4"/>
  <c r="L13" i="2"/>
  <c r="K13" i="2"/>
  <c r="L14" i="2"/>
  <c r="K14" i="2"/>
  <c r="N8" i="4"/>
  <c r="A8" i="4"/>
  <c r="E5" i="2"/>
  <c r="C9" i="4"/>
  <c r="J9" i="4"/>
  <c r="I10" i="4"/>
  <c r="B3" i="5"/>
  <c r="B16" i="2"/>
  <c r="F15" i="2"/>
  <c r="C10" i="4"/>
  <c r="C16" i="2"/>
  <c r="B15" i="2"/>
  <c r="C15" i="2"/>
  <c r="J10" i="4"/>
  <c r="B10" i="2"/>
  <c r="B12" i="2"/>
  <c r="F16" i="2"/>
  <c r="B11" i="4"/>
  <c r="A17" i="2"/>
  <c r="B12" i="4"/>
  <c r="B11" i="2"/>
  <c r="I9" i="4"/>
  <c r="K9" i="4" l="1"/>
  <c r="N9" i="4"/>
  <c r="A9" i="4"/>
  <c r="N10" i="4"/>
  <c r="A10" i="4"/>
  <c r="K10" i="4"/>
  <c r="L10" i="4" s="1"/>
  <c r="L9" i="4"/>
  <c r="M6" i="4"/>
  <c r="M7" i="4"/>
  <c r="L8" i="4"/>
  <c r="K15" i="2"/>
  <c r="L15" i="2"/>
  <c r="K11" i="2"/>
  <c r="E11" i="2"/>
  <c r="L11" i="2"/>
  <c r="L16" i="2"/>
  <c r="E16" i="2"/>
  <c r="K16" i="2"/>
  <c r="L10" i="2"/>
  <c r="E10" i="2"/>
  <c r="K10" i="2"/>
  <c r="L12" i="2"/>
  <c r="K12" i="2"/>
  <c r="E12" i="2"/>
  <c r="E6" i="2"/>
  <c r="E9" i="2"/>
  <c r="E8" i="2"/>
  <c r="E7" i="2"/>
  <c r="E13" i="2"/>
  <c r="E14" i="2"/>
  <c r="I11" i="4"/>
  <c r="C11" i="4"/>
  <c r="B4" i="5"/>
  <c r="C3" i="5"/>
  <c r="F17" i="2"/>
  <c r="N16" i="2"/>
  <c r="B13" i="4"/>
  <c r="B17" i="2"/>
  <c r="I12" i="4"/>
  <c r="J11" i="4"/>
  <c r="J12" i="4"/>
  <c r="C12" i="4"/>
  <c r="N11" i="2"/>
  <c r="N12" i="2"/>
  <c r="N10" i="2"/>
  <c r="A18" i="2"/>
  <c r="C17" i="2"/>
  <c r="M10" i="2" l="1"/>
  <c r="I3" i="5" s="1"/>
  <c r="M8" i="4"/>
  <c r="M9" i="4"/>
  <c r="M10" i="4"/>
  <c r="K11" i="4"/>
  <c r="A11" i="4"/>
  <c r="N11" i="4"/>
  <c r="K12" i="4"/>
  <c r="A12" i="4"/>
  <c r="N12" i="4"/>
  <c r="M16" i="2"/>
  <c r="L17" i="2"/>
  <c r="K17" i="2"/>
  <c r="E17" i="2"/>
  <c r="M12" i="2"/>
  <c r="J3" i="5"/>
  <c r="J4" i="5"/>
  <c r="M11" i="2"/>
  <c r="I4" i="5" s="1"/>
  <c r="E15" i="2"/>
  <c r="C13" i="4"/>
  <c r="I13" i="4"/>
  <c r="J13" i="4"/>
  <c r="A19" i="2"/>
  <c r="C18" i="2"/>
  <c r="B18" i="2"/>
  <c r="F18" i="2"/>
  <c r="N17" i="2"/>
  <c r="B5" i="5"/>
  <c r="C4" i="5"/>
  <c r="A20" i="2"/>
  <c r="K13" i="4" l="1"/>
  <c r="L13" i="4" s="1"/>
  <c r="M13" i="4" s="1"/>
  <c r="K18" i="2"/>
  <c r="L18" i="2"/>
  <c r="L11" i="4"/>
  <c r="L12" i="4"/>
  <c r="J5" i="5"/>
  <c r="I5" i="5"/>
  <c r="M17" i="2"/>
  <c r="K3" i="5"/>
  <c r="K4" i="5"/>
  <c r="A13" i="4"/>
  <c r="N13" i="4"/>
  <c r="B3" i="9"/>
  <c r="B20" i="2"/>
  <c r="B6" i="5"/>
  <c r="A21" i="2"/>
  <c r="A22" i="2" s="1"/>
  <c r="A23" i="2" s="1"/>
  <c r="C19" i="2"/>
  <c r="C20" i="2"/>
  <c r="F19" i="2"/>
  <c r="B19" i="2"/>
  <c r="C5" i="5"/>
  <c r="F20" i="2"/>
  <c r="K19" i="2" l="1"/>
  <c r="L19" i="2"/>
  <c r="L20" i="2"/>
  <c r="K20" i="2"/>
  <c r="K5" i="5"/>
  <c r="M11" i="4"/>
  <c r="L3" i="5"/>
  <c r="M12" i="4"/>
  <c r="J6" i="5"/>
  <c r="I6" i="5"/>
  <c r="L4" i="5"/>
  <c r="J3" i="9"/>
  <c r="C3" i="9"/>
  <c r="B14" i="4"/>
  <c r="C22" i="2"/>
  <c r="F22" i="2"/>
  <c r="C23" i="2"/>
  <c r="F21" i="2"/>
  <c r="C6" i="5"/>
  <c r="B22" i="2"/>
  <c r="C21" i="2"/>
  <c r="F23" i="2"/>
  <c r="B21" i="2"/>
  <c r="B7" i="5"/>
  <c r="B15" i="4"/>
  <c r="I3" i="9"/>
  <c r="B23" i="2"/>
  <c r="A24" i="2"/>
  <c r="K3" i="9" l="1"/>
  <c r="L3" i="9" s="1"/>
  <c r="A3" i="9"/>
  <c r="L21" i="2"/>
  <c r="K21" i="2"/>
  <c r="E21" i="2"/>
  <c r="E22" i="2"/>
  <c r="K22" i="2"/>
  <c r="L22" i="2"/>
  <c r="J7" i="5"/>
  <c r="I7" i="5"/>
  <c r="M3" i="9"/>
  <c r="M3" i="5"/>
  <c r="L5" i="5"/>
  <c r="K6" i="5"/>
  <c r="A6" i="5"/>
  <c r="E23" i="2"/>
  <c r="L23" i="2"/>
  <c r="K23" i="2"/>
  <c r="M4" i="5"/>
  <c r="E20" i="2"/>
  <c r="A25" i="2"/>
  <c r="B8" i="5"/>
  <c r="B16" i="4"/>
  <c r="J14" i="4"/>
  <c r="B9" i="5"/>
  <c r="N23" i="2"/>
  <c r="C15" i="4"/>
  <c r="I14" i="4"/>
  <c r="C7" i="5"/>
  <c r="F24" i="2"/>
  <c r="I15" i="4"/>
  <c r="N22" i="2"/>
  <c r="C24" i="2"/>
  <c r="J15" i="4"/>
  <c r="C14" i="4"/>
  <c r="A26" i="2"/>
  <c r="B24" i="2"/>
  <c r="N14" i="4" l="1"/>
  <c r="A14" i="4"/>
  <c r="K14" i="4"/>
  <c r="L14" i="4" s="1"/>
  <c r="M14" i="4" s="1"/>
  <c r="A15" i="4"/>
  <c r="N15" i="4"/>
  <c r="K15" i="4"/>
  <c r="L15" i="4" s="1"/>
  <c r="M15" i="4" s="1"/>
  <c r="K7" i="5"/>
  <c r="M22" i="2"/>
  <c r="I8" i="5" s="1"/>
  <c r="J8" i="5"/>
  <c r="E24" i="2"/>
  <c r="L24" i="2"/>
  <c r="K24" i="2"/>
  <c r="A7" i="5"/>
  <c r="K8" i="5"/>
  <c r="L8" i="5" s="1"/>
  <c r="M23" i="2"/>
  <c r="I9" i="5" s="1"/>
  <c r="M5" i="5"/>
  <c r="L6" i="5"/>
  <c r="L7" i="5"/>
  <c r="J9" i="5"/>
  <c r="K9" i="5"/>
  <c r="A27" i="2"/>
  <c r="F25" i="2"/>
  <c r="B3" i="12" s="1"/>
  <c r="C25" i="2"/>
  <c r="C8" i="5"/>
  <c r="B25" i="2"/>
  <c r="B10" i="5"/>
  <c r="N24" i="2"/>
  <c r="B26" i="2"/>
  <c r="C9" i="5"/>
  <c r="C16" i="4"/>
  <c r="C26" i="2"/>
  <c r="I16" i="4"/>
  <c r="J16" i="4"/>
  <c r="F26" i="2"/>
  <c r="L25" i="2" l="1"/>
  <c r="E25" i="2"/>
  <c r="K25" i="2"/>
  <c r="A8" i="5"/>
  <c r="K16" i="4"/>
  <c r="L16" i="4" s="1"/>
  <c r="M16" i="4" s="1"/>
  <c r="M24" i="2"/>
  <c r="I10" i="5" s="1"/>
  <c r="J10" i="5"/>
  <c r="M7" i="5"/>
  <c r="M6" i="5"/>
  <c r="E26" i="2"/>
  <c r="L26" i="2"/>
  <c r="K26" i="2"/>
  <c r="M25" i="2"/>
  <c r="M8" i="5"/>
  <c r="L9" i="5"/>
  <c r="E19" i="2"/>
  <c r="C3" i="12"/>
  <c r="B27" i="2"/>
  <c r="F27" i="2"/>
  <c r="N25" i="2"/>
  <c r="A28" i="2"/>
  <c r="C27" i="2"/>
  <c r="N26" i="2"/>
  <c r="C10" i="5"/>
  <c r="B11" i="5"/>
  <c r="B12" i="5"/>
  <c r="A29" i="2"/>
  <c r="A30" i="2"/>
  <c r="J3" i="12" l="1"/>
  <c r="L27" i="2"/>
  <c r="E27" i="2"/>
  <c r="K27" i="2"/>
  <c r="M27" i="2" s="1"/>
  <c r="I12" i="5" s="1"/>
  <c r="K10" i="5"/>
  <c r="L10" i="5" s="1"/>
  <c r="M26" i="2"/>
  <c r="I11" i="5" s="1"/>
  <c r="J11" i="5"/>
  <c r="I3" i="12"/>
  <c r="M9" i="5"/>
  <c r="M10" i="5"/>
  <c r="A31" i="2"/>
  <c r="F29" i="2"/>
  <c r="F28" i="2"/>
  <c r="B17" i="4" s="1"/>
  <c r="C28" i="2"/>
  <c r="B29" i="2"/>
  <c r="C29" i="2"/>
  <c r="B28" i="2"/>
  <c r="N27" i="2"/>
  <c r="B18" i="4"/>
  <c r="C12" i="5"/>
  <c r="C30" i="2"/>
  <c r="F30" i="2"/>
  <c r="B30" i="2"/>
  <c r="C11" i="5"/>
  <c r="A32" i="2"/>
  <c r="A33" i="2"/>
  <c r="J12" i="5" l="1"/>
  <c r="L28" i="2"/>
  <c r="K28" i="2"/>
  <c r="K29" i="2"/>
  <c r="L29" i="2"/>
  <c r="K30" i="2"/>
  <c r="L30" i="2"/>
  <c r="E30" i="2"/>
  <c r="K11" i="5"/>
  <c r="K3" i="12"/>
  <c r="K12" i="5"/>
  <c r="E28" i="2"/>
  <c r="F32" i="2"/>
  <c r="C32" i="2"/>
  <c r="I17" i="4"/>
  <c r="F31" i="2"/>
  <c r="B31" i="2"/>
  <c r="J18" i="4"/>
  <c r="A34" i="2"/>
  <c r="F33" i="2"/>
  <c r="I18" i="4"/>
  <c r="C18" i="4"/>
  <c r="C33" i="2"/>
  <c r="B33" i="2"/>
  <c r="B32" i="2"/>
  <c r="B19" i="4"/>
  <c r="J17" i="4"/>
  <c r="C17" i="4"/>
  <c r="C31" i="2"/>
  <c r="B20" i="4"/>
  <c r="K32" i="2" l="1"/>
  <c r="L32" i="2"/>
  <c r="K31" i="2"/>
  <c r="L31" i="2"/>
  <c r="K17" i="4"/>
  <c r="K18" i="4"/>
  <c r="L18" i="4" s="1"/>
  <c r="M18" i="4" s="1"/>
  <c r="L11" i="5"/>
  <c r="L3" i="12"/>
  <c r="L17" i="4"/>
  <c r="L12" i="5"/>
  <c r="L33" i="2"/>
  <c r="K33" i="2"/>
  <c r="E29" i="2"/>
  <c r="B21" i="4"/>
  <c r="J20" i="4"/>
  <c r="J19" i="4"/>
  <c r="C19" i="4"/>
  <c r="C20" i="4"/>
  <c r="I20" i="4"/>
  <c r="I19" i="4"/>
  <c r="B34" i="2"/>
  <c r="F34" i="2"/>
  <c r="A35" i="2"/>
  <c r="A36" i="2"/>
  <c r="C34" i="2"/>
  <c r="B22" i="4"/>
  <c r="K19" i="4" l="1"/>
  <c r="K20" i="4"/>
  <c r="L20" i="4" s="1"/>
  <c r="M20" i="4" s="1"/>
  <c r="K34" i="2"/>
  <c r="L34" i="2"/>
  <c r="M11" i="5"/>
  <c r="M17" i="4"/>
  <c r="M3" i="12"/>
  <c r="L19" i="4"/>
  <c r="M12" i="5"/>
  <c r="E31" i="2"/>
  <c r="C22" i="4"/>
  <c r="I22" i="4"/>
  <c r="C21" i="4"/>
  <c r="J21" i="4"/>
  <c r="F35" i="2"/>
  <c r="C35" i="2"/>
  <c r="F36" i="2"/>
  <c r="C36" i="2"/>
  <c r="B13" i="5"/>
  <c r="J22" i="4"/>
  <c r="A37" i="2"/>
  <c r="I21" i="4"/>
  <c r="B35" i="2"/>
  <c r="B23" i="4"/>
  <c r="B36" i="2"/>
  <c r="A38" i="2"/>
  <c r="A39" i="2"/>
  <c r="K21" i="4" l="1"/>
  <c r="L21" i="4" s="1"/>
  <c r="M21" i="4" s="1"/>
  <c r="K22" i="4"/>
  <c r="L22" i="4" s="1"/>
  <c r="M22" i="4" s="1"/>
  <c r="L35" i="2"/>
  <c r="E35" i="2"/>
  <c r="K35" i="2"/>
  <c r="E36" i="2"/>
  <c r="K36" i="2"/>
  <c r="L36" i="2"/>
  <c r="M19" i="4"/>
  <c r="M35" i="2"/>
  <c r="I13" i="5" s="1"/>
  <c r="E32" i="2"/>
  <c r="B38" i="2"/>
  <c r="C38" i="2"/>
  <c r="C37" i="2"/>
  <c r="B37" i="2"/>
  <c r="I23" i="4"/>
  <c r="N36" i="2"/>
  <c r="C39" i="2"/>
  <c r="A40" i="2"/>
  <c r="N35" i="2"/>
  <c r="J23" i="4"/>
  <c r="B39" i="2"/>
  <c r="C23" i="4"/>
  <c r="F39" i="2"/>
  <c r="B14" i="5"/>
  <c r="C13" i="5"/>
  <c r="F38" i="2"/>
  <c r="F37" i="2"/>
  <c r="B4" i="9" s="1"/>
  <c r="L37" i="2" l="1"/>
  <c r="E37" i="2"/>
  <c r="K37" i="2"/>
  <c r="K38" i="2"/>
  <c r="L38" i="2"/>
  <c r="J13" i="5"/>
  <c r="K13" i="5" s="1"/>
  <c r="L13" i="5" s="1"/>
  <c r="K23" i="4"/>
  <c r="M36" i="2"/>
  <c r="J14" i="5"/>
  <c r="I14" i="5"/>
  <c r="E39" i="2"/>
  <c r="K39" i="2"/>
  <c r="L39" i="2"/>
  <c r="M37" i="2"/>
  <c r="E33" i="2"/>
  <c r="B15" i="5"/>
  <c r="A41" i="2"/>
  <c r="N37" i="2"/>
  <c r="N39" i="2"/>
  <c r="B40" i="2"/>
  <c r="J4" i="9"/>
  <c r="B16" i="5"/>
  <c r="C14" i="5"/>
  <c r="I4" i="9"/>
  <c r="C4" i="9"/>
  <c r="C40" i="2"/>
  <c r="F40" i="2"/>
  <c r="A42" i="2"/>
  <c r="A43" i="2"/>
  <c r="J15" i="5" l="1"/>
  <c r="I15" i="5"/>
  <c r="K14" i="5"/>
  <c r="L23" i="4"/>
  <c r="L40" i="2"/>
  <c r="E40" i="2"/>
  <c r="K40" i="2"/>
  <c r="K4" i="9"/>
  <c r="L4" i="9" s="1"/>
  <c r="M13" i="5"/>
  <c r="J16" i="5"/>
  <c r="L14" i="5"/>
  <c r="M39" i="2"/>
  <c r="I16" i="5" s="1"/>
  <c r="K15" i="5"/>
  <c r="E34" i="2"/>
  <c r="F42" i="2"/>
  <c r="C42" i="2"/>
  <c r="B41" i="2"/>
  <c r="C43" i="2"/>
  <c r="A44" i="2"/>
  <c r="C16" i="5"/>
  <c r="B43" i="2"/>
  <c r="N40" i="2"/>
  <c r="B17" i="5"/>
  <c r="F43" i="2"/>
  <c r="B42" i="2"/>
  <c r="F41" i="2"/>
  <c r="C41" i="2"/>
  <c r="C15" i="5"/>
  <c r="B18" i="5"/>
  <c r="B24" i="4"/>
  <c r="L42" i="2" l="1"/>
  <c r="K42" i="2"/>
  <c r="E41" i="2"/>
  <c r="K41" i="2"/>
  <c r="L41" i="2"/>
  <c r="M40" i="2"/>
  <c r="K16" i="5"/>
  <c r="M23" i="4"/>
  <c r="J17" i="5"/>
  <c r="I17" i="5"/>
  <c r="M41" i="2"/>
  <c r="I18" i="5" s="1"/>
  <c r="M4" i="9"/>
  <c r="M14" i="5"/>
  <c r="K43" i="2"/>
  <c r="L43" i="2"/>
  <c r="L15" i="5"/>
  <c r="E42" i="2"/>
  <c r="N41" i="2"/>
  <c r="B25" i="4"/>
  <c r="J24" i="4"/>
  <c r="C24" i="4"/>
  <c r="C17" i="5"/>
  <c r="A45" i="2"/>
  <c r="A46" i="2" s="1"/>
  <c r="A47" i="2" s="1"/>
  <c r="A48" i="2" s="1"/>
  <c r="C18" i="5"/>
  <c r="B44" i="2"/>
  <c r="I24" i="4"/>
  <c r="C44" i="2"/>
  <c r="F44" i="2"/>
  <c r="J18" i="5" l="1"/>
  <c r="K24" i="4"/>
  <c r="L24" i="4" s="1"/>
  <c r="M24" i="4" s="1"/>
  <c r="L16" i="5"/>
  <c r="K18" i="5"/>
  <c r="L18" i="5" s="1"/>
  <c r="K17" i="5"/>
  <c r="R46" i="2"/>
  <c r="L44" i="2"/>
  <c r="K44" i="2"/>
  <c r="M15" i="5"/>
  <c r="R48" i="2"/>
  <c r="R47" i="2"/>
  <c r="E44" i="2"/>
  <c r="B45" i="2"/>
  <c r="J25" i="4"/>
  <c r="B26" i="4"/>
  <c r="C47" i="2"/>
  <c r="B46" i="2"/>
  <c r="B47" i="2"/>
  <c r="B48" i="2"/>
  <c r="C46" i="2"/>
  <c r="C25" i="4"/>
  <c r="C45" i="2"/>
  <c r="I25" i="4"/>
  <c r="A49" i="2"/>
  <c r="F48" i="2"/>
  <c r="F46" i="2"/>
  <c r="F47" i="2"/>
  <c r="C48" i="2"/>
  <c r="F45" i="2"/>
  <c r="B27" i="4" s="1"/>
  <c r="B19" i="5"/>
  <c r="K25" i="4" l="1"/>
  <c r="L25" i="4" s="1"/>
  <c r="M25" i="4" s="1"/>
  <c r="L45" i="2"/>
  <c r="K45" i="2"/>
  <c r="M16" i="5"/>
  <c r="L17" i="5"/>
  <c r="M17" i="5" s="1"/>
  <c r="L46" i="2"/>
  <c r="E46" i="2"/>
  <c r="K46" i="2"/>
  <c r="M46" i="2" s="1"/>
  <c r="M18" i="5"/>
  <c r="E47" i="2"/>
  <c r="K47" i="2"/>
  <c r="L47" i="2"/>
  <c r="E48" i="2"/>
  <c r="K48" i="2"/>
  <c r="L48" i="2"/>
  <c r="R49" i="2"/>
  <c r="E43" i="2"/>
  <c r="B28" i="4"/>
  <c r="N46" i="2"/>
  <c r="B20" i="5"/>
  <c r="B49" i="2"/>
  <c r="C26" i="4"/>
  <c r="N48" i="2"/>
  <c r="J26" i="4"/>
  <c r="C49" i="2"/>
  <c r="N47" i="2"/>
  <c r="I26" i="4"/>
  <c r="C19" i="5"/>
  <c r="I27" i="4"/>
  <c r="A50" i="2"/>
  <c r="A51" i="2" s="1"/>
  <c r="F49" i="2"/>
  <c r="J27" i="4"/>
  <c r="C27" i="4"/>
  <c r="K26" i="4" l="1"/>
  <c r="J19" i="5"/>
  <c r="R50" i="2"/>
  <c r="O46" i="2"/>
  <c r="P46" i="2" s="1"/>
  <c r="Q46" i="2" s="1"/>
  <c r="K27" i="4"/>
  <c r="I19" i="5"/>
  <c r="M48" i="2"/>
  <c r="O48" i="2" s="1"/>
  <c r="P48" i="2" s="1"/>
  <c r="Q48" i="2" s="1"/>
  <c r="E49" i="2"/>
  <c r="L49" i="2"/>
  <c r="K49" i="2"/>
  <c r="J20" i="5"/>
  <c r="R51" i="2"/>
  <c r="M47" i="2"/>
  <c r="E45" i="2"/>
  <c r="B29" i="4"/>
  <c r="C20" i="5"/>
  <c r="I28" i="4"/>
  <c r="A52" i="2"/>
  <c r="C28" i="4"/>
  <c r="B51" i="2"/>
  <c r="A53" i="2"/>
  <c r="C50" i="2"/>
  <c r="C51" i="2"/>
  <c r="F50" i="2"/>
  <c r="B30" i="4" s="1"/>
  <c r="F51" i="2"/>
  <c r="J28" i="4"/>
  <c r="N49" i="2"/>
  <c r="B50" i="2"/>
  <c r="L26" i="4" l="1"/>
  <c r="E50" i="2"/>
  <c r="L50" i="2"/>
  <c r="K50" i="2"/>
  <c r="R53" i="2"/>
  <c r="R52" i="2"/>
  <c r="K19" i="5"/>
  <c r="L27" i="4"/>
  <c r="K28" i="4"/>
  <c r="L28" i="4" s="1"/>
  <c r="M49" i="2"/>
  <c r="O49" i="2" s="1"/>
  <c r="P49" i="2" s="1"/>
  <c r="Q49" i="2" s="1"/>
  <c r="E51" i="2"/>
  <c r="L51" i="2"/>
  <c r="K51" i="2"/>
  <c r="O47" i="2"/>
  <c r="P47" i="2" s="1"/>
  <c r="Q47" i="2" s="1"/>
  <c r="I20" i="5"/>
  <c r="A9" i="5"/>
  <c r="B21" i="5"/>
  <c r="I29" i="4"/>
  <c r="A54" i="2"/>
  <c r="C52" i="2"/>
  <c r="C29" i="4"/>
  <c r="C53" i="2"/>
  <c r="I30" i="4"/>
  <c r="A55" i="2"/>
  <c r="B53" i="2"/>
  <c r="J29" i="4"/>
  <c r="B52" i="2"/>
  <c r="C30" i="4"/>
  <c r="N50" i="2"/>
  <c r="F53" i="2"/>
  <c r="N51" i="2"/>
  <c r="J30" i="4"/>
  <c r="F52" i="2"/>
  <c r="K29" i="4" l="1"/>
  <c r="M50" i="2"/>
  <c r="O50" i="2" s="1"/>
  <c r="P50" i="2" s="1"/>
  <c r="Q50" i="2" s="1"/>
  <c r="M26" i="4"/>
  <c r="R55" i="2"/>
  <c r="E52" i="2"/>
  <c r="L52" i="2"/>
  <c r="K52" i="2"/>
  <c r="K53" i="2"/>
  <c r="E53" i="2"/>
  <c r="L53" i="2"/>
  <c r="R54" i="2"/>
  <c r="L19" i="5"/>
  <c r="M27" i="4"/>
  <c r="K30" i="4"/>
  <c r="L30" i="4" s="1"/>
  <c r="K20" i="5"/>
  <c r="M28" i="4"/>
  <c r="M51" i="2"/>
  <c r="O51" i="2" s="1"/>
  <c r="P51" i="2" s="1"/>
  <c r="Q51" i="2" s="1"/>
  <c r="J21" i="5"/>
  <c r="L29" i="4"/>
  <c r="A23" i="4"/>
  <c r="N23" i="4"/>
  <c r="A16" i="5"/>
  <c r="A24" i="4"/>
  <c r="N24" i="4"/>
  <c r="A17" i="5"/>
  <c r="A18" i="5"/>
  <c r="N25" i="4"/>
  <c r="A25" i="4"/>
  <c r="N27" i="4"/>
  <c r="A27" i="4"/>
  <c r="N28" i="4"/>
  <c r="A28" i="4"/>
  <c r="A19" i="5"/>
  <c r="A20" i="5"/>
  <c r="N29" i="4"/>
  <c r="A29" i="4"/>
  <c r="A56" i="2"/>
  <c r="F55" i="2"/>
  <c r="F54" i="2"/>
  <c r="B55" i="2"/>
  <c r="C54" i="2"/>
  <c r="B31" i="4"/>
  <c r="C55" i="2"/>
  <c r="B22" i="5"/>
  <c r="C21" i="5"/>
  <c r="N53" i="2"/>
  <c r="B54" i="2"/>
  <c r="N52" i="2"/>
  <c r="A21" i="5" l="1"/>
  <c r="R56" i="2"/>
  <c r="M53" i="2"/>
  <c r="M52" i="2"/>
  <c r="I22" i="5" s="1"/>
  <c r="E55" i="2"/>
  <c r="L55" i="2"/>
  <c r="K55" i="2"/>
  <c r="E54" i="2"/>
  <c r="L54" i="2"/>
  <c r="K54" i="2"/>
  <c r="J22" i="5"/>
  <c r="I21" i="5"/>
  <c r="K21" i="5" s="1"/>
  <c r="M19" i="5"/>
  <c r="L20" i="5"/>
  <c r="M20" i="5"/>
  <c r="M29" i="4"/>
  <c r="M30" i="4"/>
  <c r="O52" i="2"/>
  <c r="P52" i="2" s="1"/>
  <c r="Q52" i="2" s="1"/>
  <c r="O53" i="2"/>
  <c r="P53" i="2" s="1"/>
  <c r="Q53" i="2" s="1"/>
  <c r="A30" i="4"/>
  <c r="N30" i="4"/>
  <c r="A57" i="2"/>
  <c r="C56" i="2"/>
  <c r="B56" i="2"/>
  <c r="N55" i="2"/>
  <c r="I31" i="4"/>
  <c r="N54" i="2"/>
  <c r="J31" i="4"/>
  <c r="C22" i="5"/>
  <c r="C31" i="4"/>
  <c r="B23" i="5"/>
  <c r="F56" i="2"/>
  <c r="A58" i="2"/>
  <c r="B24" i="5"/>
  <c r="R58" i="2" l="1"/>
  <c r="J23" i="5"/>
  <c r="I23" i="5"/>
  <c r="E56" i="2"/>
  <c r="L56" i="2"/>
  <c r="K56" i="2"/>
  <c r="M56" i="2" s="1"/>
  <c r="R57" i="2"/>
  <c r="M54" i="2"/>
  <c r="O54" i="2" s="1"/>
  <c r="P54" i="2" s="1"/>
  <c r="Q54" i="2" s="1"/>
  <c r="A22" i="5"/>
  <c r="J24" i="5"/>
  <c r="M55" i="2"/>
  <c r="O55" i="2" s="1"/>
  <c r="P55" i="2" s="1"/>
  <c r="Q55" i="2" s="1"/>
  <c r="L21" i="5"/>
  <c r="N31" i="4"/>
  <c r="A31" i="4"/>
  <c r="K31" i="4"/>
  <c r="K23" i="5"/>
  <c r="K22" i="5"/>
  <c r="N22" i="4"/>
  <c r="A22" i="4"/>
  <c r="A4" i="9"/>
  <c r="B25" i="5"/>
  <c r="F58" i="2"/>
  <c r="C58" i="2"/>
  <c r="C23" i="5"/>
  <c r="B57" i="2"/>
  <c r="F57" i="2"/>
  <c r="C24" i="5"/>
  <c r="C57" i="2"/>
  <c r="A59" i="2"/>
  <c r="B58" i="2"/>
  <c r="N56" i="2"/>
  <c r="B26" i="5"/>
  <c r="B27" i="5"/>
  <c r="E58" i="2" l="1"/>
  <c r="K58" i="2"/>
  <c r="L58" i="2"/>
  <c r="R59" i="2"/>
  <c r="G59" i="2"/>
  <c r="E57" i="2"/>
  <c r="K57" i="2"/>
  <c r="L57" i="2"/>
  <c r="A23" i="5"/>
  <c r="I25" i="5"/>
  <c r="J25" i="5"/>
  <c r="K25" i="5" s="1"/>
  <c r="L25" i="5" s="1"/>
  <c r="O56" i="2"/>
  <c r="P56" i="2" s="1"/>
  <c r="Q56" i="2" s="1"/>
  <c r="I24" i="5"/>
  <c r="K24" i="5" s="1"/>
  <c r="M58" i="2"/>
  <c r="I27" i="5" s="1"/>
  <c r="L23" i="5"/>
  <c r="M21" i="5"/>
  <c r="L22" i="5"/>
  <c r="M22" i="5" s="1"/>
  <c r="A24" i="5"/>
  <c r="L31" i="4"/>
  <c r="M23" i="5"/>
  <c r="A15" i="5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N58" i="2"/>
  <c r="J59" i="2"/>
  <c r="H59" i="2"/>
  <c r="C59" i="2"/>
  <c r="I7" i="2"/>
  <c r="I43" i="2"/>
  <c r="I34" i="2"/>
  <c r="I8" i="2"/>
  <c r="I40" i="2"/>
  <c r="I48" i="2"/>
  <c r="I15" i="2"/>
  <c r="I42" i="2"/>
  <c r="I30" i="2"/>
  <c r="I12" i="2"/>
  <c r="C26" i="5"/>
  <c r="A60" i="2"/>
  <c r="I59" i="2"/>
  <c r="F59" i="2"/>
  <c r="B59" i="2"/>
  <c r="N57" i="2"/>
  <c r="C25" i="5"/>
  <c r="I28" i="2"/>
  <c r="C27" i="5"/>
  <c r="I6" i="2"/>
  <c r="I53" i="2"/>
  <c r="I57" i="2"/>
  <c r="I49" i="2"/>
  <c r="I5" i="2"/>
  <c r="I37" i="2"/>
  <c r="I39" i="2"/>
  <c r="I46" i="2"/>
  <c r="I38" i="2"/>
  <c r="I51" i="2"/>
  <c r="I54" i="2"/>
  <c r="I56" i="2"/>
  <c r="I52" i="2"/>
  <c r="I23" i="2"/>
  <c r="I50" i="2"/>
  <c r="I17" i="2"/>
  <c r="I55" i="2"/>
  <c r="I10" i="2"/>
  <c r="I29" i="2"/>
  <c r="I13" i="2"/>
  <c r="I18" i="2"/>
  <c r="I47" i="2"/>
  <c r="I9" i="2"/>
  <c r="I24" i="2"/>
  <c r="I25" i="2"/>
  <c r="I27" i="2"/>
  <c r="I11" i="2"/>
  <c r="I41" i="2"/>
  <c r="I35" i="2"/>
  <c r="I58" i="2"/>
  <c r="I22" i="2"/>
  <c r="I19" i="2"/>
  <c r="I31" i="2"/>
  <c r="I45" i="2"/>
  <c r="I21" i="2"/>
  <c r="I33" i="2"/>
  <c r="I44" i="2"/>
  <c r="I32" i="2"/>
  <c r="I20" i="2"/>
  <c r="I16" i="2"/>
  <c r="I26" i="2"/>
  <c r="I14" i="2"/>
  <c r="I36" i="2"/>
  <c r="A61" i="2"/>
  <c r="B28" i="5"/>
  <c r="A62" i="2"/>
  <c r="R62" i="2" l="1"/>
  <c r="G62" i="2"/>
  <c r="R61" i="2"/>
  <c r="G61" i="2"/>
  <c r="A25" i="5"/>
  <c r="J26" i="5"/>
  <c r="E59" i="2"/>
  <c r="K59" i="2"/>
  <c r="L59" i="2"/>
  <c r="G60" i="2"/>
  <c r="R60" i="2"/>
  <c r="A26" i="5"/>
  <c r="J27" i="5"/>
  <c r="O58" i="2"/>
  <c r="P58" i="2" s="1"/>
  <c r="Q58" i="2" s="1"/>
  <c r="M57" i="2"/>
  <c r="L24" i="5"/>
  <c r="M24" i="5" s="1"/>
  <c r="M25" i="5"/>
  <c r="M31" i="4"/>
  <c r="A27" i="5"/>
  <c r="K27" i="5"/>
  <c r="E18" i="2"/>
  <c r="E38" i="2"/>
  <c r="J62" i="2"/>
  <c r="B62" i="2"/>
  <c r="H61" i="2"/>
  <c r="B61" i="2"/>
  <c r="F61" i="2"/>
  <c r="J61" i="2"/>
  <c r="N59" i="2"/>
  <c r="C60" i="2"/>
  <c r="I60" i="2"/>
  <c r="J60" i="2"/>
  <c r="F62" i="2"/>
  <c r="C62" i="2"/>
  <c r="I62" i="2"/>
  <c r="H62" i="2"/>
  <c r="I61" i="2"/>
  <c r="C61" i="2"/>
  <c r="B60" i="2"/>
  <c r="F60" i="2"/>
  <c r="H60" i="2"/>
  <c r="D28" i="5"/>
  <c r="C28" i="5"/>
  <c r="G28" i="5"/>
  <c r="H28" i="5"/>
  <c r="F28" i="5"/>
  <c r="E28" i="5"/>
  <c r="B3" i="13"/>
  <c r="B29" i="5"/>
  <c r="B30" i="5"/>
  <c r="E60" i="2" l="1"/>
  <c r="L60" i="2"/>
  <c r="K60" i="2"/>
  <c r="M60" i="2" s="1"/>
  <c r="J28" i="5"/>
  <c r="E61" i="2"/>
  <c r="L61" i="2"/>
  <c r="J3" i="13" s="1"/>
  <c r="K61" i="2"/>
  <c r="M61" i="2" s="1"/>
  <c r="E62" i="2"/>
  <c r="K62" i="2"/>
  <c r="M62" i="2" s="1"/>
  <c r="I30" i="5" s="1"/>
  <c r="L62" i="2"/>
  <c r="I26" i="5"/>
  <c r="K26" i="5" s="1"/>
  <c r="L26" i="5" s="1"/>
  <c r="M26" i="5" s="1"/>
  <c r="O57" i="2"/>
  <c r="P57" i="2" s="1"/>
  <c r="Q57" i="2" s="1"/>
  <c r="M59" i="2"/>
  <c r="A28" i="5"/>
  <c r="L27" i="5"/>
  <c r="G25" i="2"/>
  <c r="G38" i="2"/>
  <c r="G18" i="2"/>
  <c r="G58" i="2"/>
  <c r="G57" i="2"/>
  <c r="G56" i="2"/>
  <c r="G54" i="2"/>
  <c r="G53" i="2"/>
  <c r="G52" i="2"/>
  <c r="G51" i="2"/>
  <c r="G47" i="2"/>
  <c r="G46" i="2"/>
  <c r="G41" i="2"/>
  <c r="G40" i="2"/>
  <c r="G39" i="2"/>
  <c r="G37" i="2"/>
  <c r="G36" i="2"/>
  <c r="G35" i="2"/>
  <c r="G27" i="2"/>
  <c r="G26" i="2"/>
  <c r="G24" i="2"/>
  <c r="G23" i="2"/>
  <c r="G22" i="2"/>
  <c r="G17" i="2"/>
  <c r="G16" i="2"/>
  <c r="G55" i="2"/>
  <c r="G50" i="2"/>
  <c r="G49" i="2"/>
  <c r="G48" i="2"/>
  <c r="G45" i="2"/>
  <c r="G44" i="2"/>
  <c r="G43" i="2"/>
  <c r="G42" i="2"/>
  <c r="G34" i="2"/>
  <c r="G33" i="2"/>
  <c r="G32" i="2"/>
  <c r="G31" i="2"/>
  <c r="G30" i="2"/>
  <c r="G29" i="2"/>
  <c r="G28" i="2"/>
  <c r="G21" i="2"/>
  <c r="G20" i="2"/>
  <c r="G19" i="2"/>
  <c r="G15" i="2"/>
  <c r="G14" i="2"/>
  <c r="G13" i="2"/>
  <c r="G9" i="2"/>
  <c r="G8" i="2"/>
  <c r="G7" i="2"/>
  <c r="G6" i="2"/>
  <c r="G5" i="2"/>
  <c r="D29" i="5"/>
  <c r="G29" i="5"/>
  <c r="E29" i="5"/>
  <c r="E3" i="13"/>
  <c r="C3" i="13"/>
  <c r="D3" i="13"/>
  <c r="N62" i="2"/>
  <c r="J18" i="2"/>
  <c r="D7" i="4"/>
  <c r="H36" i="2"/>
  <c r="H39" i="2"/>
  <c r="E16" i="5"/>
  <c r="D20" i="5"/>
  <c r="E26" i="5"/>
  <c r="E4" i="9"/>
  <c r="D8" i="4"/>
  <c r="J32" i="2"/>
  <c r="H21" i="4"/>
  <c r="H42" i="2"/>
  <c r="J57" i="2"/>
  <c r="H34" i="2"/>
  <c r="H43" i="2"/>
  <c r="J49" i="2"/>
  <c r="J28" i="2"/>
  <c r="G12" i="4"/>
  <c r="G14" i="4"/>
  <c r="D14" i="4"/>
  <c r="D16" i="4"/>
  <c r="D21" i="4"/>
  <c r="H44" i="2"/>
  <c r="E7" i="5"/>
  <c r="D29" i="4"/>
  <c r="H17" i="2"/>
  <c r="D6" i="5"/>
  <c r="H23" i="2"/>
  <c r="J27" i="2"/>
  <c r="G16" i="5"/>
  <c r="H56" i="2"/>
  <c r="G19" i="5"/>
  <c r="G7" i="4"/>
  <c r="E9" i="4"/>
  <c r="D7" i="5"/>
  <c r="H5" i="2"/>
  <c r="H30" i="5"/>
  <c r="D25" i="4"/>
  <c r="D9" i="4"/>
  <c r="J13" i="2"/>
  <c r="E10" i="5"/>
  <c r="E14" i="5"/>
  <c r="H47" i="2"/>
  <c r="G6" i="4"/>
  <c r="D26" i="4"/>
  <c r="E29" i="4"/>
  <c r="E30" i="4"/>
  <c r="G6" i="5"/>
  <c r="E23" i="4"/>
  <c r="E12" i="4"/>
  <c r="J30" i="2"/>
  <c r="E25" i="4"/>
  <c r="G11" i="4"/>
  <c r="H18" i="2"/>
  <c r="J7" i="2"/>
  <c r="E3" i="12"/>
  <c r="J9" i="2"/>
  <c r="E16" i="4"/>
  <c r="J31" i="2"/>
  <c r="E26" i="4"/>
  <c r="D21" i="5"/>
  <c r="G24" i="5"/>
  <c r="J54" i="2"/>
  <c r="G3" i="9"/>
  <c r="G26" i="4"/>
  <c r="F6" i="4"/>
  <c r="E11" i="4"/>
  <c r="H46" i="2"/>
  <c r="J55" i="2"/>
  <c r="D12" i="4"/>
  <c r="J35" i="2"/>
  <c r="D3" i="12"/>
  <c r="F7" i="5"/>
  <c r="E30" i="5"/>
  <c r="E17" i="5"/>
  <c r="E8" i="5"/>
  <c r="J48" i="2"/>
  <c r="G30" i="4"/>
  <c r="D30" i="4"/>
  <c r="G9" i="5"/>
  <c r="J37" i="2"/>
  <c r="H41" i="2"/>
  <c r="H38" i="2"/>
  <c r="J8" i="2"/>
  <c r="J6" i="2"/>
  <c r="E13" i="4"/>
  <c r="G14" i="5"/>
  <c r="G8" i="5"/>
  <c r="D10" i="5"/>
  <c r="G17" i="5"/>
  <c r="E6" i="4"/>
  <c r="D28" i="4"/>
  <c r="G31" i="4"/>
  <c r="J43" i="2"/>
  <c r="E27" i="4"/>
  <c r="J45" i="2"/>
  <c r="G7" i="5"/>
  <c r="E12" i="5"/>
  <c r="G15" i="5"/>
  <c r="H37" i="2"/>
  <c r="G18" i="5"/>
  <c r="J41" i="2"/>
  <c r="E21" i="5"/>
  <c r="D23" i="5"/>
  <c r="D27" i="5"/>
  <c r="H9" i="4"/>
  <c r="H21" i="2"/>
  <c r="G19" i="4"/>
  <c r="E8" i="4"/>
  <c r="F18" i="5"/>
  <c r="H24" i="2"/>
  <c r="D10" i="4"/>
  <c r="F30" i="5"/>
  <c r="E14" i="4"/>
  <c r="J47" i="2"/>
  <c r="E22" i="5"/>
  <c r="H52" i="2"/>
  <c r="D25" i="5"/>
  <c r="G8" i="4"/>
  <c r="J14" i="2"/>
  <c r="G18" i="4"/>
  <c r="D12" i="5"/>
  <c r="E15" i="5"/>
  <c r="D15" i="5"/>
  <c r="E19" i="5"/>
  <c r="H22" i="2"/>
  <c r="G29" i="4"/>
  <c r="H50" i="2"/>
  <c r="H27" i="2"/>
  <c r="F8" i="5"/>
  <c r="D22" i="4"/>
  <c r="E24" i="4"/>
  <c r="H30" i="2"/>
  <c r="F19" i="4"/>
  <c r="G23" i="5"/>
  <c r="G9" i="4"/>
  <c r="E9" i="5"/>
  <c r="J21" i="2"/>
  <c r="H51" i="2"/>
  <c r="F3" i="9"/>
  <c r="C30" i="5"/>
  <c r="E17" i="4"/>
  <c r="G16" i="4"/>
  <c r="G24" i="4"/>
  <c r="E22" i="4"/>
  <c r="D18" i="5"/>
  <c r="G22" i="5"/>
  <c r="E13" i="5"/>
  <c r="J52" i="2"/>
  <c r="H7" i="2"/>
  <c r="F8" i="4" s="1"/>
  <c r="J39" i="2"/>
  <c r="D11" i="5"/>
  <c r="H35" i="2"/>
  <c r="J53" i="2"/>
  <c r="G26" i="5"/>
  <c r="G4" i="9"/>
  <c r="H9" i="2"/>
  <c r="H20" i="2"/>
  <c r="H31" i="2"/>
  <c r="F20" i="4" s="1"/>
  <c r="G10" i="4"/>
  <c r="F9" i="5"/>
  <c r="F15" i="4"/>
  <c r="F25" i="4"/>
  <c r="F16" i="5"/>
  <c r="D26" i="5"/>
  <c r="H6" i="2"/>
  <c r="E19" i="4"/>
  <c r="D23" i="4"/>
  <c r="J58" i="2"/>
  <c r="G3" i="12"/>
  <c r="E24" i="5"/>
  <c r="J51" i="2"/>
  <c r="G11" i="5"/>
  <c r="D31" i="4"/>
  <c r="H16" i="2"/>
  <c r="E18" i="5"/>
  <c r="E20" i="5"/>
  <c r="J42" i="2"/>
  <c r="D27" i="4"/>
  <c r="G20" i="4"/>
  <c r="F23" i="4"/>
  <c r="F6" i="5"/>
  <c r="H26" i="2"/>
  <c r="F11" i="5" s="1"/>
  <c r="H55" i="2"/>
  <c r="F31" i="4" s="1"/>
  <c r="F7" i="4"/>
  <c r="D30" i="5"/>
  <c r="G25" i="5"/>
  <c r="E3" i="9"/>
  <c r="J25" i="2"/>
  <c r="H28" i="2"/>
  <c r="H8" i="2"/>
  <c r="G10" i="5"/>
  <c r="E18" i="4"/>
  <c r="J5" i="2"/>
  <c r="E21" i="4"/>
  <c r="D3" i="9"/>
  <c r="H54" i="2"/>
  <c r="F24" i="5" s="1"/>
  <c r="H3" i="9"/>
  <c r="G15" i="4"/>
  <c r="J29" i="2"/>
  <c r="G21" i="4"/>
  <c r="J44" i="2"/>
  <c r="G13" i="5"/>
  <c r="D11" i="4"/>
  <c r="D19" i="5"/>
  <c r="F9" i="4"/>
  <c r="G30" i="5"/>
  <c r="G27" i="4"/>
  <c r="G22" i="4"/>
  <c r="J50" i="2"/>
  <c r="D13" i="5"/>
  <c r="J20" i="2"/>
  <c r="D18" i="4"/>
  <c r="H14" i="2"/>
  <c r="G27" i="5"/>
  <c r="H12" i="4"/>
  <c r="D22" i="5"/>
  <c r="H20" i="5"/>
  <c r="J33" i="2"/>
  <c r="J15" i="2"/>
  <c r="D15" i="4"/>
  <c r="F24" i="4"/>
  <c r="C29" i="5"/>
  <c r="F29" i="5"/>
  <c r="H29" i="5"/>
  <c r="F3" i="13"/>
  <c r="H3" i="13"/>
  <c r="G3" i="13"/>
  <c r="N60" i="2"/>
  <c r="N61" i="2"/>
  <c r="E31" i="4"/>
  <c r="E20" i="4"/>
  <c r="H29" i="2"/>
  <c r="F18" i="4" s="1"/>
  <c r="H49" i="2"/>
  <c r="G21" i="5"/>
  <c r="H48" i="2"/>
  <c r="F28" i="4" s="1"/>
  <c r="H26" i="5"/>
  <c r="J36" i="2"/>
  <c r="F14" i="5"/>
  <c r="H40" i="2"/>
  <c r="H58" i="2"/>
  <c r="D4" i="9"/>
  <c r="D6" i="4"/>
  <c r="H45" i="2"/>
  <c r="F29" i="4"/>
  <c r="D14" i="5"/>
  <c r="H53" i="2"/>
  <c r="D8" i="5"/>
  <c r="D13" i="4"/>
  <c r="D24" i="5"/>
  <c r="H57" i="2"/>
  <c r="F26" i="5" s="1"/>
  <c r="G20" i="5"/>
  <c r="D16" i="5"/>
  <c r="J22" i="2"/>
  <c r="J17" i="2"/>
  <c r="E11" i="5"/>
  <c r="G13" i="4"/>
  <c r="G25" i="4"/>
  <c r="G28" i="4"/>
  <c r="H33" i="2"/>
  <c r="E28" i="4"/>
  <c r="G12" i="5"/>
  <c r="E15" i="4"/>
  <c r="F23" i="5"/>
  <c r="D19" i="4"/>
  <c r="E27" i="5"/>
  <c r="H15" i="2"/>
  <c r="J16" i="2"/>
  <c r="D9" i="5"/>
  <c r="D17" i="4"/>
  <c r="H19" i="2"/>
  <c r="E25" i="5"/>
  <c r="E23" i="5"/>
  <c r="J56" i="2"/>
  <c r="E10" i="4"/>
  <c r="D20" i="4"/>
  <c r="G17" i="4"/>
  <c r="H32" i="2"/>
  <c r="F21" i="4" s="1"/>
  <c r="E6" i="5"/>
  <c r="J24" i="2"/>
  <c r="J40" i="2"/>
  <c r="G23" i="4"/>
  <c r="J26" i="2"/>
  <c r="J34" i="2"/>
  <c r="D24" i="4"/>
  <c r="J23" i="2"/>
  <c r="F13" i="4"/>
  <c r="J19" i="2"/>
  <c r="E7" i="4"/>
  <c r="H25" i="2"/>
  <c r="J46" i="2"/>
  <c r="D17" i="5"/>
  <c r="J38" i="2"/>
  <c r="H13" i="2"/>
  <c r="H23" i="5"/>
  <c r="J29" i="5" l="1"/>
  <c r="A29" i="5"/>
  <c r="J30" i="5"/>
  <c r="O62" i="2"/>
  <c r="P62" i="2" s="1"/>
  <c r="Q62" i="2" s="1"/>
  <c r="A3" i="13"/>
  <c r="O59" i="2"/>
  <c r="P59" i="2" s="1"/>
  <c r="Q59" i="2" s="1"/>
  <c r="I28" i="5"/>
  <c r="K28" i="5" s="1"/>
  <c r="L28" i="5" s="1"/>
  <c r="O61" i="2"/>
  <c r="P61" i="2" s="1"/>
  <c r="Q61" i="2" s="1"/>
  <c r="O60" i="2"/>
  <c r="P60" i="2" s="1"/>
  <c r="Q60" i="2" s="1"/>
  <c r="I3" i="13"/>
  <c r="L3" i="13" s="1"/>
  <c r="I29" i="5"/>
  <c r="K29" i="5" s="1"/>
  <c r="K30" i="5"/>
  <c r="L29" i="5"/>
  <c r="M27" i="5"/>
  <c r="A30" i="5"/>
  <c r="M28" i="5"/>
  <c r="O23" i="2"/>
  <c r="R23" i="2"/>
  <c r="M20" i="2"/>
  <c r="F3" i="12"/>
  <c r="H6" i="5"/>
  <c r="F17" i="4"/>
  <c r="F30" i="4"/>
  <c r="F10" i="5"/>
  <c r="H27" i="4"/>
  <c r="H28" i="4"/>
  <c r="H9" i="5"/>
  <c r="H31" i="4"/>
  <c r="H18" i="4"/>
  <c r="H26" i="4"/>
  <c r="H21" i="5"/>
  <c r="H15" i="4"/>
  <c r="H6" i="4"/>
  <c r="H15" i="5"/>
  <c r="F11" i="4"/>
  <c r="F17" i="5"/>
  <c r="F20" i="5"/>
  <c r="H25" i="5"/>
  <c r="F26" i="4"/>
  <c r="H10" i="4"/>
  <c r="H10" i="5"/>
  <c r="H24" i="4"/>
  <c r="F13" i="5"/>
  <c r="F14" i="4"/>
  <c r="H20" i="4"/>
  <c r="H22" i="4"/>
  <c r="H12" i="5"/>
  <c r="H27" i="5"/>
  <c r="F19" i="5"/>
  <c r="H4" i="9"/>
  <c r="N20" i="2"/>
  <c r="H17" i="5"/>
  <c r="H23" i="4"/>
  <c r="H30" i="4"/>
  <c r="H13" i="5"/>
  <c r="H19" i="4"/>
  <c r="H7" i="4"/>
  <c r="H24" i="5"/>
  <c r="F27" i="5"/>
  <c r="H29" i="4"/>
  <c r="H16" i="4"/>
  <c r="H22" i="5"/>
  <c r="F27" i="4"/>
  <c r="H13" i="4"/>
  <c r="H11" i="4"/>
  <c r="F16" i="4"/>
  <c r="F22" i="4"/>
  <c r="H18" i="5"/>
  <c r="H11" i="5"/>
  <c r="F12" i="4"/>
  <c r="F21" i="5"/>
  <c r="F22" i="5"/>
  <c r="F15" i="5"/>
  <c r="F4" i="9"/>
  <c r="F10" i="4"/>
  <c r="H8" i="5"/>
  <c r="H14" i="5"/>
  <c r="H14" i="4"/>
  <c r="H8" i="4"/>
  <c r="F12" i="5"/>
  <c r="H19" i="5"/>
  <c r="H7" i="5"/>
  <c r="H25" i="4"/>
  <c r="F25" i="5"/>
  <c r="H3" i="12"/>
  <c r="H17" i="4"/>
  <c r="H16" i="5"/>
  <c r="M3" i="13" l="1"/>
  <c r="N3" i="13" s="1"/>
  <c r="M29" i="5"/>
  <c r="L30" i="5"/>
  <c r="P23" i="2"/>
  <c r="Q23" i="2" s="1"/>
  <c r="O20" i="2"/>
  <c r="R20" i="2"/>
  <c r="O22" i="2"/>
  <c r="R22" i="2"/>
  <c r="O24" i="2"/>
  <c r="R24" i="2"/>
  <c r="O11" i="2"/>
  <c r="R11" i="2"/>
  <c r="M18" i="2"/>
  <c r="N18" i="2"/>
  <c r="M30" i="5" l="1"/>
  <c r="P24" i="2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O36" i="2"/>
  <c r="R36" i="2"/>
  <c r="M34" i="2"/>
  <c r="N34" i="2"/>
  <c r="P21" i="2" l="1"/>
  <c r="Q21" i="2" s="1"/>
  <c r="P36" i="2"/>
  <c r="Q36" i="2" s="1"/>
  <c r="O34" i="2"/>
  <c r="R34" i="2"/>
  <c r="M33" i="2"/>
  <c r="R33" i="2"/>
  <c r="M32" i="2"/>
  <c r="R32" i="2"/>
  <c r="O35" i="2"/>
  <c r="R35" i="2"/>
  <c r="M30" i="2"/>
  <c r="R30" i="2"/>
  <c r="M8" i="2"/>
  <c r="R8" i="2"/>
  <c r="M7" i="2"/>
  <c r="R7" i="2"/>
  <c r="M5" i="2"/>
  <c r="R5" i="2"/>
  <c r="M6" i="2"/>
  <c r="N5" i="2"/>
  <c r="N33" i="2"/>
  <c r="N30" i="2"/>
  <c r="N8" i="2"/>
  <c r="N32" i="2"/>
  <c r="N6" i="2"/>
  <c r="N7" i="2"/>
  <c r="P35" i="2" l="1"/>
  <c r="Q35" i="2" s="1"/>
  <c r="P34" i="2"/>
  <c r="Q34" i="2" s="1"/>
  <c r="O5" i="2"/>
  <c r="P5" i="2" s="1"/>
  <c r="Q5" i="2" s="1"/>
  <c r="O7" i="2"/>
  <c r="P7" i="2" s="1"/>
  <c r="Q7" i="2" s="1"/>
  <c r="O8" i="2"/>
  <c r="O30" i="2"/>
  <c r="P30" i="2" s="1"/>
  <c r="Q30" i="2" s="1"/>
  <c r="O32" i="2"/>
  <c r="P32" i="2" s="1"/>
  <c r="Q32" i="2" s="1"/>
  <c r="O33" i="2"/>
  <c r="P33" i="2" s="1"/>
  <c r="Q33" i="2" s="1"/>
  <c r="P8" i="2"/>
  <c r="Q8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M28" i="2"/>
  <c r="N28" i="2"/>
  <c r="P29" i="2" l="1"/>
  <c r="Q29" i="2" s="1"/>
  <c r="O28" i="2"/>
  <c r="R28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O27" i="2"/>
  <c r="R27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M9" i="2"/>
  <c r="N9" i="2"/>
  <c r="P26" i="2" l="1"/>
  <c r="Q26" i="2" s="1"/>
  <c r="O9" i="2"/>
  <c r="R9" i="2"/>
  <c r="P9" i="2" l="1"/>
  <c r="Q9" i="2" s="1"/>
  <c r="O17" i="2"/>
  <c r="R17" i="2"/>
  <c r="P17" i="2" l="1"/>
  <c r="Q17" i="2" s="1"/>
  <c r="O10" i="2" l="1"/>
  <c r="R10" i="2"/>
  <c r="P10" i="2" l="1"/>
  <c r="Q10" i="2" s="1"/>
  <c r="O16" i="2" l="1"/>
  <c r="R16" i="2"/>
  <c r="M15" i="2"/>
  <c r="N15" i="2"/>
  <c r="P16" i="2" l="1"/>
  <c r="Q16" i="2" s="1"/>
  <c r="O15" i="2"/>
  <c r="R15" i="2"/>
  <c r="P15" i="2" l="1"/>
  <c r="Q15" i="2" s="1"/>
  <c r="A5" i="5"/>
  <c r="J10" i="2"/>
  <c r="M14" i="2" l="1"/>
  <c r="N14" i="2"/>
  <c r="O14" i="2" l="1"/>
  <c r="R14" i="2"/>
  <c r="P14" i="2" l="1"/>
  <c r="Q14" i="2" s="1"/>
  <c r="O12" i="2"/>
  <c r="R12" i="2"/>
  <c r="A4" i="5"/>
  <c r="G5" i="5"/>
  <c r="D5" i="5"/>
  <c r="E5" i="5"/>
  <c r="F5" i="5"/>
  <c r="J12" i="2"/>
  <c r="P12" i="2" l="1"/>
  <c r="Q12" i="2" s="1"/>
  <c r="H5" i="5"/>
  <c r="A3" i="5" l="1"/>
  <c r="M13" i="2"/>
  <c r="R13" i="2"/>
  <c r="E4" i="5"/>
  <c r="D4" i="5"/>
  <c r="J11" i="2"/>
  <c r="F4" i="5"/>
  <c r="H4" i="5"/>
  <c r="G4" i="5"/>
  <c r="N13" i="2"/>
  <c r="O13" i="2" l="1"/>
  <c r="P13" i="2" s="1"/>
  <c r="Q13" i="2" s="1"/>
  <c r="G3" i="5"/>
  <c r="D3" i="5"/>
  <c r="F3" i="5"/>
  <c r="H3" i="5"/>
  <c r="E3" i="5"/>
  <c r="M45" i="2" l="1"/>
  <c r="R45" i="2"/>
  <c r="K70" i="2"/>
  <c r="L70" i="2"/>
  <c r="N70" i="2"/>
  <c r="N45" i="2"/>
  <c r="O45" i="2" l="1"/>
  <c r="P45" i="2" s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E70" i="2"/>
  <c r="M43" i="2"/>
  <c r="R43" i="2"/>
  <c r="H70" i="2"/>
  <c r="I70" i="2"/>
  <c r="G70" i="2"/>
  <c r="O39" i="2"/>
  <c r="R39" i="2"/>
  <c r="O41" i="2"/>
  <c r="R41" i="2"/>
  <c r="M44" i="2"/>
  <c r="N44" i="2"/>
  <c r="J70" i="2"/>
  <c r="N43" i="2"/>
  <c r="O43" i="2" l="1"/>
  <c r="P43" i="2" s="1"/>
  <c r="Q43" i="2" s="1"/>
  <c r="P41" i="2"/>
  <c r="Q41" i="2" s="1"/>
  <c r="P39" i="2"/>
  <c r="Q39" i="2" s="1"/>
  <c r="O44" i="2"/>
  <c r="R44" i="2"/>
  <c r="O40" i="2"/>
  <c r="R40" i="2"/>
  <c r="M38" i="2"/>
  <c r="N38" i="2"/>
  <c r="P40" i="2" l="1"/>
  <c r="Q40" i="2" s="1"/>
  <c r="P44" i="2"/>
  <c r="Q44" i="2" s="1"/>
  <c r="O38" i="2"/>
  <c r="R38" i="2"/>
  <c r="O37" i="2"/>
  <c r="R37" i="2"/>
  <c r="P37" i="2" l="1"/>
  <c r="Q37" i="2" s="1"/>
  <c r="P38" i="2"/>
  <c r="Q38" i="2" s="1"/>
  <c r="AS624" i="1" l="1"/>
  <c r="AS623" i="1"/>
  <c r="AS456" i="1"/>
  <c r="AS435" i="1"/>
  <c r="AU435" i="1" s="1"/>
  <c r="AV435" i="1" s="1"/>
  <c r="AS563" i="1"/>
  <c r="AU563" i="1" s="1"/>
  <c r="AV563" i="1" s="1"/>
  <c r="AS572" i="1"/>
  <c r="AU572" i="1" s="1"/>
  <c r="AV572" i="1" s="1"/>
  <c r="AS436" i="1"/>
  <c r="AS281" i="1"/>
  <c r="AU281" i="1" s="1"/>
  <c r="AV281" i="1" s="1"/>
  <c r="AS91" i="1"/>
  <c r="AS241" i="1"/>
  <c r="AU241" i="1" s="1"/>
  <c r="AV241" i="1" s="1"/>
  <c r="AS389" i="1"/>
  <c r="AS4" i="1"/>
  <c r="AS474" i="1"/>
  <c r="AS432" i="1"/>
  <c r="AS545" i="1"/>
  <c r="AS566" i="1"/>
  <c r="AS285" i="1"/>
  <c r="AU285" i="1" s="1"/>
  <c r="AV285" i="1" s="1"/>
  <c r="AS244" i="1"/>
  <c r="AS205" i="1"/>
  <c r="AU205" i="1" s="1"/>
  <c r="AV205" i="1" s="1"/>
  <c r="AS414" i="1"/>
  <c r="AS19" i="1"/>
  <c r="AS49" i="1"/>
  <c r="AS347" i="1"/>
  <c r="AS508" i="1"/>
  <c r="AU508" i="1" s="1"/>
  <c r="AV508" i="1" s="1"/>
  <c r="AS449" i="1"/>
  <c r="AU449" i="1" s="1"/>
  <c r="AV449" i="1" s="1"/>
  <c r="AS343" i="1"/>
  <c r="AS67" i="1"/>
  <c r="AU67" i="1" s="1"/>
  <c r="AV67" i="1" s="1"/>
  <c r="AS135" i="1"/>
  <c r="AS504" i="1"/>
  <c r="AS600" i="1"/>
  <c r="AS268" i="1"/>
  <c r="AU268" i="1" s="1"/>
  <c r="AV268" i="1" s="1"/>
  <c r="AS181" i="1"/>
  <c r="AU181" i="1" s="1"/>
  <c r="AV181" i="1" s="1"/>
  <c r="AS13" i="1"/>
  <c r="AS383" i="1"/>
  <c r="AS43" i="1"/>
  <c r="AS121" i="1"/>
  <c r="AS235" i="1"/>
  <c r="AU235" i="1" s="1"/>
  <c r="AV235" i="1" s="1"/>
  <c r="AS10" i="1"/>
  <c r="AS626" i="1"/>
  <c r="AU626" i="1" s="1"/>
  <c r="AV626" i="1" s="1"/>
  <c r="AS571" i="1"/>
  <c r="AU571" i="1" s="1"/>
  <c r="AV571" i="1" s="1"/>
  <c r="AS502" i="1"/>
  <c r="AS557" i="1"/>
  <c r="AU557" i="1" s="1"/>
  <c r="AV557" i="1" s="1"/>
  <c r="AS608" i="1"/>
  <c r="AS526" i="1"/>
  <c r="AS325" i="1"/>
  <c r="AS395" i="1"/>
  <c r="AS147" i="1"/>
  <c r="AS357" i="1"/>
  <c r="AU357" i="1" s="1"/>
  <c r="AV357" i="1" s="1"/>
  <c r="AS52" i="1"/>
  <c r="AS559" i="1"/>
  <c r="AS500" i="1"/>
  <c r="AU500" i="1" s="1"/>
  <c r="AV500" i="1" s="1"/>
  <c r="AS539" i="1"/>
  <c r="AS558" i="1"/>
  <c r="AS516" i="1"/>
  <c r="AU516" i="1" s="1"/>
  <c r="AV516" i="1" s="1"/>
  <c r="AS220" i="1"/>
  <c r="AS218" i="1"/>
  <c r="AU218" i="1" s="1"/>
  <c r="AV218" i="1" s="1"/>
  <c r="AS25" i="1"/>
  <c r="AS287" i="1"/>
  <c r="AS81" i="1"/>
  <c r="AS300" i="1"/>
  <c r="AU300" i="1" s="1"/>
  <c r="AV300" i="1" s="1"/>
  <c r="AS361" i="1"/>
  <c r="AS430" i="1"/>
  <c r="AU430" i="1" s="1"/>
  <c r="AV430" i="1" s="1"/>
  <c r="AS568" i="1"/>
  <c r="AS239" i="1"/>
  <c r="AU239" i="1" s="1"/>
  <c r="AV239" i="1" s="1"/>
  <c r="AS336" i="1"/>
  <c r="AS149" i="1"/>
  <c r="AS428" i="1"/>
  <c r="AS550" i="1"/>
  <c r="AU550" i="1" s="1"/>
  <c r="AV550" i="1" s="1"/>
  <c r="AS419" i="1"/>
  <c r="AU419" i="1" s="1"/>
  <c r="AV419" i="1" s="1"/>
  <c r="AS396" i="1"/>
  <c r="AS133" i="1"/>
  <c r="AS337" i="1"/>
  <c r="AS154" i="1"/>
  <c r="AS368" i="1"/>
  <c r="AU368" i="1" s="1"/>
  <c r="AV368" i="1" s="1"/>
  <c r="AS373" i="1"/>
  <c r="AU373" i="1" s="1"/>
  <c r="AV373" i="1" s="1"/>
  <c r="AS96" i="1"/>
  <c r="AU96" i="1" s="1"/>
  <c r="AV96" i="1" s="1"/>
  <c r="AS407" i="1"/>
  <c r="AS202" i="1"/>
  <c r="AU202" i="1" s="1"/>
  <c r="AV202" i="1" s="1"/>
  <c r="AS258" i="1"/>
  <c r="AS203" i="1"/>
  <c r="AU203" i="1" s="1"/>
  <c r="AV203" i="1" s="1"/>
  <c r="AS553" i="1"/>
  <c r="AU553" i="1" s="1"/>
  <c r="AV553" i="1" s="1"/>
  <c r="AS164" i="1"/>
  <c r="AU164" i="1" s="1"/>
  <c r="AV164" i="1" s="1"/>
  <c r="AS88" i="1"/>
  <c r="AS498" i="1"/>
  <c r="AU498" i="1" s="1"/>
  <c r="AV498" i="1" s="1"/>
  <c r="AS596" i="1"/>
  <c r="AS237" i="1"/>
  <c r="AS80" i="1"/>
  <c r="AS104" i="1"/>
  <c r="AS496" i="1"/>
  <c r="AU496" i="1" s="1"/>
  <c r="AV496" i="1" s="1"/>
  <c r="AS538" i="1"/>
  <c r="AS404" i="1"/>
  <c r="AS99" i="1"/>
  <c r="AS162" i="1"/>
  <c r="AU162" i="1" s="1"/>
  <c r="AV162" i="1" s="1"/>
  <c r="AS317" i="1"/>
  <c r="AS160" i="1"/>
  <c r="AS24" i="1"/>
  <c r="AS316" i="1"/>
  <c r="AS169" i="1"/>
  <c r="AU169" i="1" s="1"/>
  <c r="AV169" i="1" s="1"/>
  <c r="AS390" i="1"/>
  <c r="AS195" i="1"/>
  <c r="AS214" i="1"/>
  <c r="AS3" i="1"/>
  <c r="AS33" i="1"/>
  <c r="AS62" i="1"/>
  <c r="AS307" i="1"/>
  <c r="AU307" i="1" s="1"/>
  <c r="AV307" i="1" s="1"/>
  <c r="AS452" i="1"/>
  <c r="AU452" i="1" s="1"/>
  <c r="AV452" i="1" s="1"/>
  <c r="AS523" i="1"/>
  <c r="AS293" i="1"/>
  <c r="AU293" i="1" s="1"/>
  <c r="AV293" i="1" s="1"/>
  <c r="AS172" i="1"/>
  <c r="AS245" i="1"/>
  <c r="AU245" i="1" s="1"/>
  <c r="AV245" i="1" s="1"/>
  <c r="AS450" i="1"/>
  <c r="AU450" i="1" s="1"/>
  <c r="AV450" i="1" s="1"/>
  <c r="AS463" i="1"/>
  <c r="AU463" i="1" s="1"/>
  <c r="AV463" i="1" s="1"/>
  <c r="AS277" i="1"/>
  <c r="AS12" i="1"/>
  <c r="AS136" i="1"/>
  <c r="AS415" i="1"/>
  <c r="AS321" i="1"/>
  <c r="AS41" i="1"/>
  <c r="AS273" i="1"/>
  <c r="AU273" i="1" s="1"/>
  <c r="AV273" i="1" s="1"/>
  <c r="AS103" i="1"/>
  <c r="AS215" i="1"/>
  <c r="AU215" i="1" s="1"/>
  <c r="AV215" i="1" s="1"/>
  <c r="AS20" i="1"/>
  <c r="AS312" i="1"/>
  <c r="AS363" i="1"/>
  <c r="AU363" i="1" s="1"/>
  <c r="AV363" i="1" s="1"/>
  <c r="AS70" i="1"/>
  <c r="AS83" i="1"/>
  <c r="AU83" i="1" s="1"/>
  <c r="AV83" i="1" s="1"/>
  <c r="AS238" i="1"/>
  <c r="AU238" i="1" s="1"/>
  <c r="AV238" i="1" s="1"/>
  <c r="AS621" i="1"/>
  <c r="AU621" i="1" s="1"/>
  <c r="AV621" i="1" s="1"/>
  <c r="AS57" i="1"/>
  <c r="AS514" i="1"/>
  <c r="AS587" i="1"/>
  <c r="AU587" i="1" s="1"/>
  <c r="AV587" i="1" s="1"/>
  <c r="AS511" i="1"/>
  <c r="AU511" i="1" s="1"/>
  <c r="AV511" i="1" s="1"/>
  <c r="AS544" i="1"/>
  <c r="AS247" i="1"/>
  <c r="AS222" i="1"/>
  <c r="AU222" i="1" s="1"/>
  <c r="AV222" i="1" s="1"/>
  <c r="AS191" i="1"/>
  <c r="AU191" i="1" s="1"/>
  <c r="AV191" i="1" s="1"/>
  <c r="AS406" i="1"/>
  <c r="AS51" i="1"/>
  <c r="AS611" i="1"/>
  <c r="AU611" i="1" s="1"/>
  <c r="AV611" i="1" s="1"/>
  <c r="AS510" i="1"/>
  <c r="AU510" i="1" s="1"/>
  <c r="AV510" i="1" s="1"/>
  <c r="AS577" i="1"/>
  <c r="AS445" i="1"/>
  <c r="AU445" i="1" s="1"/>
  <c r="AV445" i="1" s="1"/>
  <c r="AS528" i="1"/>
  <c r="AS318" i="1"/>
  <c r="AS365" i="1"/>
  <c r="AU365" i="1" s="1"/>
  <c r="AV365" i="1" s="1"/>
  <c r="AS38" i="1"/>
  <c r="AS314" i="1"/>
  <c r="AS188" i="1"/>
  <c r="AU188" i="1" s="1"/>
  <c r="AV188" i="1" s="1"/>
  <c r="AS148" i="1"/>
  <c r="AS399" i="1"/>
  <c r="AS465" i="1"/>
  <c r="AU465" i="1" s="1"/>
  <c r="AV465" i="1" s="1"/>
  <c r="AS590" i="1"/>
  <c r="AS341" i="1"/>
  <c r="AS112" i="1"/>
  <c r="AS208" i="1"/>
  <c r="AS455" i="1"/>
  <c r="AS578" i="1"/>
  <c r="AS257" i="1"/>
  <c r="AS219" i="1"/>
  <c r="AS60" i="1"/>
  <c r="AS85" i="1"/>
  <c r="AS5" i="1"/>
  <c r="AS305" i="1"/>
  <c r="AS409" i="1"/>
  <c r="AS75" i="1"/>
  <c r="AU75" i="1" s="1"/>
  <c r="AV75" i="1" s="1"/>
  <c r="AS618" i="1"/>
  <c r="AU618" i="1" s="1"/>
  <c r="AV618" i="1" s="1"/>
  <c r="AS513" i="1"/>
  <c r="AS486" i="1"/>
  <c r="AU486" i="1" s="1"/>
  <c r="AV486" i="1" s="1"/>
  <c r="AS466" i="1"/>
  <c r="AU466" i="1" s="1"/>
  <c r="AV466" i="1" s="1"/>
  <c r="AS454" i="1"/>
  <c r="AU454" i="1" s="1"/>
  <c r="AV454" i="1" s="1"/>
  <c r="AS589" i="1"/>
  <c r="AS412" i="1"/>
  <c r="AS27" i="1"/>
  <c r="AS61" i="1"/>
  <c r="AU61" i="1" s="1"/>
  <c r="AV61" i="1" s="1"/>
  <c r="AS261" i="1"/>
  <c r="AU261" i="1" s="1"/>
  <c r="AV261" i="1" s="1"/>
  <c r="AS127" i="1"/>
  <c r="AS507" i="1"/>
  <c r="AU507" i="1" s="1"/>
  <c r="AV507" i="1" s="1"/>
  <c r="AS484" i="1"/>
  <c r="AU484" i="1" s="1"/>
  <c r="AV484" i="1" s="1"/>
  <c r="AS448" i="1"/>
  <c r="AS604" i="1"/>
  <c r="AS541" i="1"/>
  <c r="AS324" i="1"/>
  <c r="AS114" i="1"/>
  <c r="AU114" i="1" s="1"/>
  <c r="AV114" i="1" s="1"/>
  <c r="AS201" i="1"/>
  <c r="AU201" i="1" s="1"/>
  <c r="AV201" i="1" s="1"/>
  <c r="AS226" i="1"/>
  <c r="AU226" i="1" s="1"/>
  <c r="AV226" i="1" s="1"/>
  <c r="AS184" i="1"/>
  <c r="AU184" i="1" s="1"/>
  <c r="AV184" i="1" s="1"/>
  <c r="AS382" i="1"/>
  <c r="AS525" i="1"/>
  <c r="AS478" i="1"/>
  <c r="AS603" i="1"/>
  <c r="AS263" i="1"/>
  <c r="AU263" i="1" s="1"/>
  <c r="AV263" i="1" s="1"/>
  <c r="AS269" i="1"/>
  <c r="AU269" i="1" s="1"/>
  <c r="AV269" i="1" s="1"/>
  <c r="AS517" i="1"/>
  <c r="AS476" i="1"/>
  <c r="AU476" i="1" s="1"/>
  <c r="AV476" i="1" s="1"/>
  <c r="AS585" i="1"/>
  <c r="AS68" i="1"/>
  <c r="AS278" i="1"/>
  <c r="AS400" i="1"/>
  <c r="AS299" i="1"/>
  <c r="AS47" i="1"/>
  <c r="AU47" i="1" s="1"/>
  <c r="AV47" i="1" s="1"/>
  <c r="AS392" i="1"/>
  <c r="AS115" i="1"/>
  <c r="AU115" i="1" s="1"/>
  <c r="AV115" i="1" s="1"/>
  <c r="AS150" i="1"/>
  <c r="AS28" i="1"/>
  <c r="AS98" i="1"/>
  <c r="AS286" i="1"/>
  <c r="AS118" i="1"/>
  <c r="AS124" i="1"/>
  <c r="AU124" i="1" s="1"/>
  <c r="AV124" i="1" s="1"/>
  <c r="AS295" i="1"/>
  <c r="AS39" i="1"/>
  <c r="AS439" i="1"/>
  <c r="AS576" i="1"/>
  <c r="AS331" i="1"/>
  <c r="AU331" i="1" s="1"/>
  <c r="AV331" i="1" s="1"/>
  <c r="AS283" i="1"/>
  <c r="AS95" i="1"/>
  <c r="AS437" i="1"/>
  <c r="AS570" i="1"/>
  <c r="AS294" i="1"/>
  <c r="AS246" i="1"/>
  <c r="AU246" i="1" s="1"/>
  <c r="AV246" i="1" s="1"/>
  <c r="AS199" i="1"/>
  <c r="AS132" i="1"/>
  <c r="AS73" i="1"/>
  <c r="AS251" i="1"/>
  <c r="AS393" i="1"/>
  <c r="AS156" i="1"/>
  <c r="AS262" i="1"/>
  <c r="AU262" i="1" s="1"/>
  <c r="AV262" i="1" s="1"/>
  <c r="AS126" i="1"/>
  <c r="AS313" i="1"/>
  <c r="AS128" i="1"/>
  <c r="AS177" i="1"/>
  <c r="AS77" i="1"/>
  <c r="AS145" i="1"/>
  <c r="AS482" i="1"/>
  <c r="AS606" i="1"/>
  <c r="AS394" i="1"/>
  <c r="AS141" i="1"/>
  <c r="AS36" i="1"/>
  <c r="AS481" i="1"/>
  <c r="AU481" i="1" s="1"/>
  <c r="AV481" i="1" s="1"/>
  <c r="AS592" i="1"/>
  <c r="AS288" i="1"/>
  <c r="AS352" i="1"/>
  <c r="AS59" i="1"/>
  <c r="AU59" i="1" s="1"/>
  <c r="AV59" i="1" s="1"/>
  <c r="AS79" i="1"/>
  <c r="AS146" i="1"/>
  <c r="AS194" i="1"/>
  <c r="AS216" i="1"/>
  <c r="AS7" i="1"/>
  <c r="AS86" i="1"/>
  <c r="AS152" i="1"/>
  <c r="AS628" i="1"/>
  <c r="AS620" i="1"/>
  <c r="AU620" i="1" s="1"/>
  <c r="AV620" i="1" s="1"/>
  <c r="AS543" i="1"/>
  <c r="AS494" i="1"/>
  <c r="AS501" i="1"/>
  <c r="AU501" i="1" s="1"/>
  <c r="AV501" i="1" s="1"/>
  <c r="AS552" i="1"/>
  <c r="AU552" i="1" s="1"/>
  <c r="AV552" i="1" s="1"/>
  <c r="AS506" i="1"/>
  <c r="AU506" i="1" s="1"/>
  <c r="AV506" i="1" s="1"/>
  <c r="AS292" i="1"/>
  <c r="AS348" i="1"/>
  <c r="AS122" i="1"/>
  <c r="AS290" i="1"/>
  <c r="AU290" i="1" s="1"/>
  <c r="AV290" i="1" s="1"/>
  <c r="AS182" i="1"/>
  <c r="AU182" i="1" s="1"/>
  <c r="AV182" i="1" s="1"/>
  <c r="AS529" i="1"/>
  <c r="AS492" i="1"/>
  <c r="AS483" i="1"/>
  <c r="AS458" i="1"/>
  <c r="AU458" i="1" s="1"/>
  <c r="AV458" i="1" s="1"/>
  <c r="AS599" i="1"/>
  <c r="AS386" i="1"/>
  <c r="AS143" i="1"/>
  <c r="AS6" i="1"/>
  <c r="AS339" i="1"/>
  <c r="AS106" i="1"/>
  <c r="AS210" i="1"/>
  <c r="AU210" i="1" s="1"/>
  <c r="AV210" i="1" s="1"/>
  <c r="AS609" i="1"/>
  <c r="AS573" i="1"/>
  <c r="AS530" i="1"/>
  <c r="AS411" i="1"/>
  <c r="AS388" i="1"/>
  <c r="AS581" i="1"/>
  <c r="AS565" i="1"/>
  <c r="AS524" i="1"/>
  <c r="AS315" i="1"/>
  <c r="AS350" i="1"/>
  <c r="AS255" i="1"/>
  <c r="AU255" i="1" s="1"/>
  <c r="AV255" i="1" s="1"/>
  <c r="AS408" i="1"/>
  <c r="AS130" i="1"/>
  <c r="AU130" i="1" s="1"/>
  <c r="AV130" i="1" s="1"/>
  <c r="AS234" i="1"/>
  <c r="AS233" i="1"/>
  <c r="AS180" i="1"/>
  <c r="AS614" i="1"/>
  <c r="AU614" i="1" s="1"/>
  <c r="AV614" i="1" s="1"/>
  <c r="AS556" i="1"/>
  <c r="AS453" i="1"/>
  <c r="AU453" i="1" s="1"/>
  <c r="AV453" i="1" s="1"/>
  <c r="AS423" i="1"/>
  <c r="AU423" i="1" s="1"/>
  <c r="AV423" i="1" s="1"/>
  <c r="AS582" i="1"/>
  <c r="AS487" i="1"/>
  <c r="AS309" i="1"/>
  <c r="AS197" i="1"/>
  <c r="AS340" i="1"/>
  <c r="AS421" i="1"/>
  <c r="AS23" i="1"/>
  <c r="AS540" i="1"/>
  <c r="AS441" i="1"/>
  <c r="AU441" i="1" s="1"/>
  <c r="AV441" i="1" s="1"/>
  <c r="AS579" i="1"/>
  <c r="AS574" i="1"/>
  <c r="AS440" i="1"/>
  <c r="AS217" i="1"/>
  <c r="AS54" i="1"/>
  <c r="AS296" i="1"/>
  <c r="AS359" i="1"/>
  <c r="AS110" i="1"/>
  <c r="AU110" i="1" s="1"/>
  <c r="AV110" i="1" s="1"/>
  <c r="AS297" i="1"/>
  <c r="AU297" i="1" s="1"/>
  <c r="AV297" i="1" s="1"/>
  <c r="AS470" i="1"/>
  <c r="AU470" i="1" s="1"/>
  <c r="AV470" i="1" s="1"/>
  <c r="AS551" i="1"/>
  <c r="AU551" i="1" s="1"/>
  <c r="AV551" i="1" s="1"/>
  <c r="AS425" i="1"/>
  <c r="AS170" i="1"/>
  <c r="AU170" i="1" s="1"/>
  <c r="AV170" i="1" s="1"/>
  <c r="AS367" i="1"/>
  <c r="AU367" i="1" s="1"/>
  <c r="AV367" i="1" s="1"/>
  <c r="AS468" i="1"/>
  <c r="AS527" i="1"/>
  <c r="AS265" i="1"/>
  <c r="AU265" i="1" s="1"/>
  <c r="AV265" i="1" s="1"/>
  <c r="AS31" i="1"/>
  <c r="AS87" i="1"/>
  <c r="AS282" i="1"/>
  <c r="AS391" i="1"/>
  <c r="AS198" i="1"/>
  <c r="AU198" i="1" s="1"/>
  <c r="AV198" i="1" s="1"/>
  <c r="AS303" i="1"/>
  <c r="AU303" i="1" s="1"/>
  <c r="AV303" i="1" s="1"/>
  <c r="AS29" i="1"/>
  <c r="AS196" i="1"/>
  <c r="AU196" i="1" s="1"/>
  <c r="AV196" i="1" s="1"/>
  <c r="AS117" i="1"/>
  <c r="AS231" i="1"/>
  <c r="AU231" i="1" s="1"/>
  <c r="AV231" i="1" s="1"/>
  <c r="AS385" i="1"/>
  <c r="AS22" i="1"/>
  <c r="AS227" i="1"/>
  <c r="AU227" i="1" s="1"/>
  <c r="AV227" i="1" s="1"/>
  <c r="AS353" i="1"/>
  <c r="AS46" i="1"/>
  <c r="AU46" i="1" s="1"/>
  <c r="AV46" i="1" s="1"/>
  <c r="AS533" i="1"/>
  <c r="AS522" i="1"/>
  <c r="AS375" i="1"/>
  <c r="AS326" i="1"/>
  <c r="AS549" i="1"/>
  <c r="AS505" i="1"/>
  <c r="AS607" i="1"/>
  <c r="AS63" i="1"/>
  <c r="AU63" i="1" s="1"/>
  <c r="AV63" i="1" s="1"/>
  <c r="AS243" i="1"/>
  <c r="AS252" i="1"/>
  <c r="AU252" i="1" s="1"/>
  <c r="AV252" i="1" s="1"/>
  <c r="AS372" i="1"/>
  <c r="AU372" i="1" s="1"/>
  <c r="AV372" i="1" s="1"/>
  <c r="AS192" i="1"/>
  <c r="AU192" i="1" s="1"/>
  <c r="AV192" i="1" s="1"/>
  <c r="AS410" i="1"/>
  <c r="AS35" i="1"/>
  <c r="AS69" i="1"/>
  <c r="AS125" i="1"/>
  <c r="AS158" i="1"/>
  <c r="AS370" i="1"/>
  <c r="AU370" i="1" s="1"/>
  <c r="AV370" i="1" s="1"/>
  <c r="AS76" i="1"/>
  <c r="AU76" i="1" s="1"/>
  <c r="AV76" i="1" s="1"/>
  <c r="AS228" i="1"/>
  <c r="AS264" i="1"/>
  <c r="AU264" i="1" s="1"/>
  <c r="AV264" i="1" s="1"/>
  <c r="AS186" i="1"/>
  <c r="AU186" i="1" s="1"/>
  <c r="AV186" i="1" s="1"/>
  <c r="AS601" i="1"/>
  <c r="AS548" i="1"/>
  <c r="AU548" i="1" s="1"/>
  <c r="AV548" i="1" s="1"/>
  <c r="AS272" i="1"/>
  <c r="AU272" i="1" s="1"/>
  <c r="AV272" i="1" s="1"/>
  <c r="AS224" i="1"/>
  <c r="AS17" i="1"/>
  <c r="AS597" i="1"/>
  <c r="AS542" i="1"/>
  <c r="AS387" i="1"/>
  <c r="AS345" i="1"/>
  <c r="AS100" i="1"/>
  <c r="AS280" i="1"/>
  <c r="AS90" i="1"/>
  <c r="AS284" i="1"/>
  <c r="AS323" i="1"/>
  <c r="AS138" i="1"/>
  <c r="AS369" i="1"/>
  <c r="AU369" i="1" s="1"/>
  <c r="AV369" i="1" s="1"/>
  <c r="AS9" i="1"/>
  <c r="AS329" i="1"/>
  <c r="AS65" i="1"/>
  <c r="AS291" i="1"/>
  <c r="AS384" i="1"/>
  <c r="AS179" i="1"/>
  <c r="AS616" i="1"/>
  <c r="AU616" i="1" s="1"/>
  <c r="AV616" i="1" s="1"/>
  <c r="AS443" i="1"/>
  <c r="AU443" i="1" s="1"/>
  <c r="AV443" i="1" s="1"/>
  <c r="AS479" i="1"/>
  <c r="AU479" i="1" s="1"/>
  <c r="AV479" i="1" s="1"/>
  <c r="AS438" i="1"/>
  <c r="AS594" i="1"/>
  <c r="AS537" i="1"/>
  <c r="AS378" i="1"/>
  <c r="AU378" i="1" s="1"/>
  <c r="AV378" i="1" s="1"/>
  <c r="AS8" i="1"/>
  <c r="AS64" i="1"/>
  <c r="AS298" i="1"/>
  <c r="AS92" i="1"/>
  <c r="AS602" i="1"/>
  <c r="AS477" i="1"/>
  <c r="AS434" i="1"/>
  <c r="AU434" i="1" s="1"/>
  <c r="AV434" i="1" s="1"/>
  <c r="AS584" i="1"/>
  <c r="AS503" i="1"/>
  <c r="AS342" i="1"/>
  <c r="AS55" i="1"/>
  <c r="AS259" i="1"/>
  <c r="AU259" i="1" s="1"/>
  <c r="AV259" i="1" s="1"/>
  <c r="AS397" i="1"/>
  <c r="AS139" i="1"/>
  <c r="AS311" i="1"/>
  <c r="AS598" i="1"/>
  <c r="AS431" i="1"/>
  <c r="AU431" i="1" s="1"/>
  <c r="AV431" i="1" s="1"/>
  <c r="AS519" i="1"/>
  <c r="AS165" i="1"/>
  <c r="AU165" i="1" s="1"/>
  <c r="AV165" i="1" s="1"/>
  <c r="AS250" i="1"/>
  <c r="AS562" i="1"/>
  <c r="AU562" i="1" s="1"/>
  <c r="AV562" i="1" s="1"/>
  <c r="AS427" i="1"/>
  <c r="AS472" i="1"/>
  <c r="AS137" i="1"/>
  <c r="AS379" i="1"/>
  <c r="AU379" i="1" s="1"/>
  <c r="AV379" i="1" s="1"/>
  <c r="AS248" i="1"/>
  <c r="AS310" i="1"/>
  <c r="AS40" i="1"/>
  <c r="AS332" i="1"/>
  <c r="AU332" i="1" s="1"/>
  <c r="AV332" i="1" s="1"/>
  <c r="AS50" i="1"/>
  <c r="AS619" i="1"/>
  <c r="AU619" i="1" s="1"/>
  <c r="AV619" i="1" s="1"/>
  <c r="AS615" i="1"/>
  <c r="AU615" i="1" s="1"/>
  <c r="AV615" i="1" s="1"/>
  <c r="AS462" i="1"/>
  <c r="AU462" i="1" s="1"/>
  <c r="AV462" i="1" s="1"/>
  <c r="AS424" i="1"/>
  <c r="AS535" i="1"/>
  <c r="AS554" i="1"/>
  <c r="AU554" i="1" s="1"/>
  <c r="AV554" i="1" s="1"/>
  <c r="AS356" i="1"/>
  <c r="AU356" i="1" s="1"/>
  <c r="AV356" i="1" s="1"/>
  <c r="AS334" i="1"/>
  <c r="AU334" i="1" s="1"/>
  <c r="AV334" i="1" s="1"/>
  <c r="AS144" i="1"/>
  <c r="AS274" i="1"/>
  <c r="AU274" i="1" s="1"/>
  <c r="AV274" i="1" s="1"/>
  <c r="AS319" i="1"/>
  <c r="AS207" i="1"/>
  <c r="AS460" i="1"/>
  <c r="AU460" i="1" s="1"/>
  <c r="AV460" i="1" s="1"/>
  <c r="AS605" i="1"/>
  <c r="AS515" i="1"/>
  <c r="AU515" i="1" s="1"/>
  <c r="AV515" i="1" s="1"/>
  <c r="AS546" i="1"/>
  <c r="AS225" i="1"/>
  <c r="AS403" i="1"/>
  <c r="AS105" i="1"/>
  <c r="AS380" i="1"/>
  <c r="AU380" i="1" s="1"/>
  <c r="AV380" i="1" s="1"/>
  <c r="AS168" i="1"/>
  <c r="AU168" i="1" s="1"/>
  <c r="AV168" i="1" s="1"/>
  <c r="AS48" i="1"/>
  <c r="AU48" i="1" s="1"/>
  <c r="AV48" i="1" s="1"/>
  <c r="AS232" i="1"/>
  <c r="AS490" i="1"/>
  <c r="AU490" i="1" s="1"/>
  <c r="AV490" i="1" s="1"/>
  <c r="AS532" i="1"/>
  <c r="AS240" i="1"/>
  <c r="AU240" i="1" s="1"/>
  <c r="AV240" i="1" s="1"/>
  <c r="AS175" i="1"/>
  <c r="AU175" i="1" s="1"/>
  <c r="AV175" i="1" s="1"/>
  <c r="AS45" i="1"/>
  <c r="AU45" i="1" s="1"/>
  <c r="AV45" i="1" s="1"/>
  <c r="AS488" i="1"/>
  <c r="AU488" i="1" s="1"/>
  <c r="AV488" i="1" s="1"/>
  <c r="AS612" i="1"/>
  <c r="AU612" i="1" s="1"/>
  <c r="AV612" i="1" s="1"/>
  <c r="AS355" i="1"/>
  <c r="AU355" i="1" s="1"/>
  <c r="AV355" i="1" s="1"/>
  <c r="AS153" i="1"/>
  <c r="AS167" i="1"/>
  <c r="AU167" i="1" s="1"/>
  <c r="AV167" i="1" s="1"/>
  <c r="AS11" i="1"/>
  <c r="AS102" i="1"/>
  <c r="AS74" i="1"/>
  <c r="AU74" i="1" s="1"/>
  <c r="AV74" i="1" s="1"/>
  <c r="AS266" i="1"/>
  <c r="AU266" i="1" s="1"/>
  <c r="AV266" i="1" s="1"/>
  <c r="AS187" i="1"/>
  <c r="AU187" i="1" s="1"/>
  <c r="AV187" i="1" s="1"/>
  <c r="AS328" i="1"/>
  <c r="AS15" i="1"/>
  <c r="AS402" i="1"/>
  <c r="AS71" i="1"/>
  <c r="AS107" i="1"/>
  <c r="AS189" i="1"/>
  <c r="AS417" i="1"/>
  <c r="AS536" i="1"/>
  <c r="AS583" i="1"/>
  <c r="AS464" i="1"/>
  <c r="AS21" i="1"/>
  <c r="AS405" i="1"/>
  <c r="AS520" i="1"/>
  <c r="AS555" i="1"/>
  <c r="AU555" i="1" s="1"/>
  <c r="AV555" i="1" s="1"/>
  <c r="AS429" i="1"/>
  <c r="AU429" i="1" s="1"/>
  <c r="AV429" i="1" s="1"/>
  <c r="AS108" i="1"/>
  <c r="AU108" i="1" s="1"/>
  <c r="AV108" i="1" s="1"/>
  <c r="AS275" i="1"/>
  <c r="AU275" i="1" s="1"/>
  <c r="AV275" i="1" s="1"/>
  <c r="AS249" i="1"/>
  <c r="AU249" i="1" s="1"/>
  <c r="AV249" i="1" s="1"/>
  <c r="AS212" i="1"/>
  <c r="AS94" i="1"/>
  <c r="AU94" i="1" s="1"/>
  <c r="AV94" i="1" s="1"/>
  <c r="AS301" i="1"/>
  <c r="AS173" i="1"/>
  <c r="AS166" i="1"/>
  <c r="AU166" i="1" s="1"/>
  <c r="AV166" i="1" s="1"/>
  <c r="AS37" i="1"/>
  <c r="AS271" i="1"/>
  <c r="AU271" i="1" s="1"/>
  <c r="AV271" i="1" s="1"/>
  <c r="AS401" i="1"/>
  <c r="AS119" i="1"/>
  <c r="AS229" i="1"/>
  <c r="AS253" i="1"/>
  <c r="AS459" i="1"/>
  <c r="AU459" i="1" s="1"/>
  <c r="AV459" i="1" s="1"/>
  <c r="AS444" i="1"/>
  <c r="AU444" i="1" s="1"/>
  <c r="AV444" i="1" s="1"/>
  <c r="AS561" i="1"/>
  <c r="AU561" i="1" s="1"/>
  <c r="AV561" i="1" s="1"/>
  <c r="AS101" i="1"/>
  <c r="AS223" i="1"/>
  <c r="AU223" i="1" s="1"/>
  <c r="AV223" i="1" s="1"/>
  <c r="AS447" i="1"/>
  <c r="AU447" i="1" s="1"/>
  <c r="AV447" i="1" s="1"/>
  <c r="AS442" i="1"/>
  <c r="AU442" i="1" s="1"/>
  <c r="AV442" i="1" s="1"/>
  <c r="AS531" i="1"/>
  <c r="AS185" i="1"/>
  <c r="AU185" i="1" s="1"/>
  <c r="AV185" i="1" s="1"/>
  <c r="AS413" i="1"/>
  <c r="AS349" i="1"/>
  <c r="AS267" i="1"/>
  <c r="AU267" i="1" s="1"/>
  <c r="AV267" i="1" s="1"/>
  <c r="AS131" i="1"/>
  <c r="AU131" i="1" s="1"/>
  <c r="AV131" i="1" s="1"/>
  <c r="AS376" i="1"/>
  <c r="AS18" i="1"/>
  <c r="AS84" i="1"/>
  <c r="AS142" i="1"/>
  <c r="AS16" i="1"/>
  <c r="AU16" i="1" l="1"/>
  <c r="AV16" i="1" s="1"/>
  <c r="AU84" i="1"/>
  <c r="AV84" i="1" s="1"/>
  <c r="AX267" i="1"/>
  <c r="AW267" i="1"/>
  <c r="AU531" i="1"/>
  <c r="AV531" i="1" s="1"/>
  <c r="AX447" i="1"/>
  <c r="AW447" i="1"/>
  <c r="AX444" i="1"/>
  <c r="AW444" i="1"/>
  <c r="AU253" i="1"/>
  <c r="AV253" i="1" s="1"/>
  <c r="AX271" i="1"/>
  <c r="AW271" i="1"/>
  <c r="AW166" i="1"/>
  <c r="AX166" i="1"/>
  <c r="AU301" i="1"/>
  <c r="AV301" i="1" s="1"/>
  <c r="AX275" i="1"/>
  <c r="AW275" i="1"/>
  <c r="AW429" i="1"/>
  <c r="AX429" i="1"/>
  <c r="AU520" i="1"/>
  <c r="AV520" i="1" s="1"/>
  <c r="AU21" i="1"/>
  <c r="AV21" i="1" s="1"/>
  <c r="AX21" i="1" s="1"/>
  <c r="AX266" i="1"/>
  <c r="AW266" i="1"/>
  <c r="AW167" i="1"/>
  <c r="AX167" i="1"/>
  <c r="AW355" i="1"/>
  <c r="AX355" i="1"/>
  <c r="AX488" i="1"/>
  <c r="AW488" i="1"/>
  <c r="AW175" i="1"/>
  <c r="AX175" i="1"/>
  <c r="AU532" i="1"/>
  <c r="AV532" i="1" s="1"/>
  <c r="AU232" i="1"/>
  <c r="AV232" i="1" s="1"/>
  <c r="AW168" i="1"/>
  <c r="AX168" i="1"/>
  <c r="AU225" i="1"/>
  <c r="AV225" i="1" s="1"/>
  <c r="AX515" i="1"/>
  <c r="AW515" i="1"/>
  <c r="AW460" i="1"/>
  <c r="AX460" i="1"/>
  <c r="AU144" i="1"/>
  <c r="AV144" i="1" s="1"/>
  <c r="AW356" i="1"/>
  <c r="AX356" i="1"/>
  <c r="AU535" i="1"/>
  <c r="AV535" i="1" s="1"/>
  <c r="AW462" i="1"/>
  <c r="AX462" i="1"/>
  <c r="AX619" i="1"/>
  <c r="AW619" i="1"/>
  <c r="AX332" i="1"/>
  <c r="AW332" i="1"/>
  <c r="AX379" i="1"/>
  <c r="AW379" i="1"/>
  <c r="AX562" i="1"/>
  <c r="AW562" i="1"/>
  <c r="AX165" i="1"/>
  <c r="AW165" i="1"/>
  <c r="AX431" i="1"/>
  <c r="AW431" i="1"/>
  <c r="AU55" i="1"/>
  <c r="AV55" i="1" s="1"/>
  <c r="AU503" i="1"/>
  <c r="AV503" i="1" s="1"/>
  <c r="AW434" i="1"/>
  <c r="AX434" i="1"/>
  <c r="AU298" i="1"/>
  <c r="AV298" i="1" s="1"/>
  <c r="AU8" i="1"/>
  <c r="AV8" i="1" s="1"/>
  <c r="AU537" i="1"/>
  <c r="AV537" i="1" s="1"/>
  <c r="AU438" i="1"/>
  <c r="AV438" i="1" s="1"/>
  <c r="AX443" i="1"/>
  <c r="AW443" i="1"/>
  <c r="AU179" i="1"/>
  <c r="AV179" i="1" s="1"/>
  <c r="AU291" i="1"/>
  <c r="AV291" i="1" s="1"/>
  <c r="AW369" i="1"/>
  <c r="AX369" i="1"/>
  <c r="AU90" i="1"/>
  <c r="AV90" i="1" s="1"/>
  <c r="AU224" i="1"/>
  <c r="AV224" i="1" s="1"/>
  <c r="AX548" i="1"/>
  <c r="AW548" i="1"/>
  <c r="AX186" i="1"/>
  <c r="AW186" i="1"/>
  <c r="AU228" i="1"/>
  <c r="AV228" i="1" s="1"/>
  <c r="AX370" i="1"/>
  <c r="AW370" i="1"/>
  <c r="AU125" i="1"/>
  <c r="AV125" i="1" s="1"/>
  <c r="AW192" i="1"/>
  <c r="AX192" i="1"/>
  <c r="AW252" i="1"/>
  <c r="AX252" i="1"/>
  <c r="AW63" i="1"/>
  <c r="AX63" i="1"/>
  <c r="AU505" i="1"/>
  <c r="AV505" i="1" s="1"/>
  <c r="AU522" i="1"/>
  <c r="AV522" i="1" s="1"/>
  <c r="AX46" i="1"/>
  <c r="AW46" i="1"/>
  <c r="AX227" i="1"/>
  <c r="AW227" i="1"/>
  <c r="AW198" i="1"/>
  <c r="AX198" i="1"/>
  <c r="AU282" i="1"/>
  <c r="AV282" i="1" s="1"/>
  <c r="AU527" i="1"/>
  <c r="AV527" i="1" s="1"/>
  <c r="AW367" i="1"/>
  <c r="AX367" i="1"/>
  <c r="AU425" i="1"/>
  <c r="AV425" i="1" s="1"/>
  <c r="AW470" i="1"/>
  <c r="AX470" i="1"/>
  <c r="AW110" i="1"/>
  <c r="AX110" i="1"/>
  <c r="AU296" i="1"/>
  <c r="AV296" i="1" s="1"/>
  <c r="AU217" i="1"/>
  <c r="AV217" i="1" s="1"/>
  <c r="AU574" i="1"/>
  <c r="AV574" i="1" s="1"/>
  <c r="AX441" i="1"/>
  <c r="AW441" i="1"/>
  <c r="AU23" i="1"/>
  <c r="AV23" i="1" s="1"/>
  <c r="AW453" i="1"/>
  <c r="AX453" i="1"/>
  <c r="AX614" i="1"/>
  <c r="AW614" i="1"/>
  <c r="AU233" i="1"/>
  <c r="AV233" i="1" s="1"/>
  <c r="AW130" i="1"/>
  <c r="AX130" i="1"/>
  <c r="AX255" i="1"/>
  <c r="AW255" i="1"/>
  <c r="AU565" i="1"/>
  <c r="AV565" i="1" s="1"/>
  <c r="AU530" i="1"/>
  <c r="AV530" i="1" s="1"/>
  <c r="AU6" i="1"/>
  <c r="AV6" i="1" s="1"/>
  <c r="AX458" i="1"/>
  <c r="AW458" i="1"/>
  <c r="AX182" i="1"/>
  <c r="AW182" i="1"/>
  <c r="AU292" i="1"/>
  <c r="AV292" i="1" s="1"/>
  <c r="AW552" i="1"/>
  <c r="AX552" i="1"/>
  <c r="AW620" i="1"/>
  <c r="AX620" i="1"/>
  <c r="AU194" i="1"/>
  <c r="AV194" i="1" s="1"/>
  <c r="AU79" i="1"/>
  <c r="AV79" i="1" s="1"/>
  <c r="AU482" i="1"/>
  <c r="AV482" i="1" s="1"/>
  <c r="AU77" i="1"/>
  <c r="AV77" i="1" s="1"/>
  <c r="AU128" i="1"/>
  <c r="AV128" i="1" s="1"/>
  <c r="AU126" i="1"/>
  <c r="AV126" i="1" s="1"/>
  <c r="AU251" i="1"/>
  <c r="AV251" i="1" s="1"/>
  <c r="AU132" i="1"/>
  <c r="AV132" i="1" s="1"/>
  <c r="AX246" i="1"/>
  <c r="AW246" i="1"/>
  <c r="AU570" i="1"/>
  <c r="AV570" i="1" s="1"/>
  <c r="AU95" i="1"/>
  <c r="AV95" i="1" s="1"/>
  <c r="AX331" i="1"/>
  <c r="AW331" i="1"/>
  <c r="AU439" i="1"/>
  <c r="AV439" i="1" s="1"/>
  <c r="AU150" i="1"/>
  <c r="AV150" i="1" s="1"/>
  <c r="AU299" i="1"/>
  <c r="AV299" i="1" s="1"/>
  <c r="AU278" i="1"/>
  <c r="AV278" i="1" s="1"/>
  <c r="AU517" i="1"/>
  <c r="AV517" i="1" s="1"/>
  <c r="AX263" i="1"/>
  <c r="AW263" i="1"/>
  <c r="AU478" i="1"/>
  <c r="AV478" i="1" s="1"/>
  <c r="AX226" i="1"/>
  <c r="AW226" i="1"/>
  <c r="AW114" i="1"/>
  <c r="AX114" i="1"/>
  <c r="AU541" i="1"/>
  <c r="AV541" i="1" s="1"/>
  <c r="AU448" i="1"/>
  <c r="AV448" i="1" s="1"/>
  <c r="AW507" i="1"/>
  <c r="AX507" i="1"/>
  <c r="AW261" i="1"/>
  <c r="AX261" i="1"/>
  <c r="AX466" i="1"/>
  <c r="AW466" i="1"/>
  <c r="AU513" i="1"/>
  <c r="AV513" i="1" s="1"/>
  <c r="AX75" i="1"/>
  <c r="AW75" i="1"/>
  <c r="AU85" i="1"/>
  <c r="AV85" i="1" s="1"/>
  <c r="AU219" i="1"/>
  <c r="AV219" i="1" s="1"/>
  <c r="AX465" i="1"/>
  <c r="AW465" i="1"/>
  <c r="AU148" i="1"/>
  <c r="AV148" i="1" s="1"/>
  <c r="AX365" i="1"/>
  <c r="AW365" i="1"/>
  <c r="AU528" i="1"/>
  <c r="AV528" i="1" s="1"/>
  <c r="AW611" i="1"/>
  <c r="AX611" i="1"/>
  <c r="AW222" i="1"/>
  <c r="AX222" i="1"/>
  <c r="AU544" i="1"/>
  <c r="AV544" i="1" s="1"/>
  <c r="AX587" i="1"/>
  <c r="AW587" i="1"/>
  <c r="AU57" i="1"/>
  <c r="AV57" i="1" s="1"/>
  <c r="AX238" i="1"/>
  <c r="AW238" i="1"/>
  <c r="AU70" i="1"/>
  <c r="AV70" i="1" s="1"/>
  <c r="AW215" i="1"/>
  <c r="AX215" i="1"/>
  <c r="AX273" i="1"/>
  <c r="AW273" i="1"/>
  <c r="AU136" i="1"/>
  <c r="AV136" i="1" s="1"/>
  <c r="AU277" i="1"/>
  <c r="AV277" i="1" s="1"/>
  <c r="AX450" i="1"/>
  <c r="AW450" i="1"/>
  <c r="AU172" i="1"/>
  <c r="AV172" i="1" s="1"/>
  <c r="AU523" i="1"/>
  <c r="AV523" i="1" s="1"/>
  <c r="AW307" i="1"/>
  <c r="AX307" i="1"/>
  <c r="AW162" i="1"/>
  <c r="AX162" i="1"/>
  <c r="AX496" i="1"/>
  <c r="AW496" i="1"/>
  <c r="AU80" i="1"/>
  <c r="AV80" i="1" s="1"/>
  <c r="AU88" i="1"/>
  <c r="AV88" i="1" s="1"/>
  <c r="AW553" i="1"/>
  <c r="AX553" i="1"/>
  <c r="AU258" i="1"/>
  <c r="AV258" i="1" s="1"/>
  <c r="AX373" i="1"/>
  <c r="AW373" i="1"/>
  <c r="AU133" i="1"/>
  <c r="AV133" i="1" s="1"/>
  <c r="AX419" i="1"/>
  <c r="AW419" i="1"/>
  <c r="AU428" i="1"/>
  <c r="AV428" i="1" s="1"/>
  <c r="AU568" i="1"/>
  <c r="AV568" i="1" s="1"/>
  <c r="AU81" i="1"/>
  <c r="AV81" i="1" s="1"/>
  <c r="AU25" i="1"/>
  <c r="AV25" i="1" s="1"/>
  <c r="AU220" i="1"/>
  <c r="AV220" i="1" s="1"/>
  <c r="AU558" i="1"/>
  <c r="AV558" i="1" s="1"/>
  <c r="AW500" i="1"/>
  <c r="AX500" i="1"/>
  <c r="AU52" i="1"/>
  <c r="AV52" i="1" s="1"/>
  <c r="AU147" i="1"/>
  <c r="AV147" i="1" s="1"/>
  <c r="AU502" i="1"/>
  <c r="AV502" i="1" s="1"/>
  <c r="AX626" i="1"/>
  <c r="AW626" i="1"/>
  <c r="AX235" i="1"/>
  <c r="AW235" i="1"/>
  <c r="AU13" i="1"/>
  <c r="AV13" i="1" s="1"/>
  <c r="AW268" i="1"/>
  <c r="AX268" i="1"/>
  <c r="AU504" i="1"/>
  <c r="AV504" i="1" s="1"/>
  <c r="AX67" i="1"/>
  <c r="AW67" i="1"/>
  <c r="AX449" i="1"/>
  <c r="AW449" i="1"/>
  <c r="AU19" i="1"/>
  <c r="AV19" i="1" s="1"/>
  <c r="AW205" i="1"/>
  <c r="AX205" i="1"/>
  <c r="AW285" i="1"/>
  <c r="AX285" i="1"/>
  <c r="AU545" i="1"/>
  <c r="AV545" i="1" s="1"/>
  <c r="AU91" i="1"/>
  <c r="AV91" i="1" s="1"/>
  <c r="AU436" i="1"/>
  <c r="AV436" i="1" s="1"/>
  <c r="AW563" i="1"/>
  <c r="AX563" i="1"/>
  <c r="AU456" i="1"/>
  <c r="AV456" i="1" s="1"/>
  <c r="AU624" i="1"/>
  <c r="AV624" i="1" s="1"/>
  <c r="AU142" i="1"/>
  <c r="AV142" i="1" s="1"/>
  <c r="AU18" i="1"/>
  <c r="AV18" i="1" s="1"/>
  <c r="AW131" i="1"/>
  <c r="AX131" i="1"/>
  <c r="AW185" i="1"/>
  <c r="AX185" i="1"/>
  <c r="AW442" i="1"/>
  <c r="AX442" i="1"/>
  <c r="AX223" i="1"/>
  <c r="AW223" i="1"/>
  <c r="AX561" i="1"/>
  <c r="AW561" i="1"/>
  <c r="AW459" i="1"/>
  <c r="AX459" i="1"/>
  <c r="AU229" i="1"/>
  <c r="AV229" i="1" s="1"/>
  <c r="AU173" i="1"/>
  <c r="AV173" i="1" s="1"/>
  <c r="AW94" i="1"/>
  <c r="AX94" i="1"/>
  <c r="AX249" i="1"/>
  <c r="AW249" i="1"/>
  <c r="AX108" i="1"/>
  <c r="AW108" i="1"/>
  <c r="AW555" i="1"/>
  <c r="AX555" i="1"/>
  <c r="AU536" i="1"/>
  <c r="AV536" i="1" s="1"/>
  <c r="AU189" i="1"/>
  <c r="AV189" i="1" s="1"/>
  <c r="AU71" i="1"/>
  <c r="AV71" i="1" s="1"/>
  <c r="AU15" i="1"/>
  <c r="AV15" i="1" s="1"/>
  <c r="AX187" i="1"/>
  <c r="AW187" i="1"/>
  <c r="AW74" i="1"/>
  <c r="AX74" i="1"/>
  <c r="AU11" i="1"/>
  <c r="AV11" i="1" s="1"/>
  <c r="AX612" i="1"/>
  <c r="AW612" i="1"/>
  <c r="AX45" i="1"/>
  <c r="AW45" i="1"/>
  <c r="AX240" i="1"/>
  <c r="AW240" i="1"/>
  <c r="AW490" i="1"/>
  <c r="AX490" i="1"/>
  <c r="AX48" i="1"/>
  <c r="AW48" i="1"/>
  <c r="AX380" i="1"/>
  <c r="AW380" i="1"/>
  <c r="AU546" i="1"/>
  <c r="AV546" i="1" s="1"/>
  <c r="AW274" i="1"/>
  <c r="AX274" i="1"/>
  <c r="AW334" i="1"/>
  <c r="AX334" i="1"/>
  <c r="AW554" i="1"/>
  <c r="AX554" i="1"/>
  <c r="AU424" i="1"/>
  <c r="AV424" i="1" s="1"/>
  <c r="AW615" i="1"/>
  <c r="AX615" i="1"/>
  <c r="AU50" i="1"/>
  <c r="AV50" i="1" s="1"/>
  <c r="AU248" i="1"/>
  <c r="AV248" i="1" s="1"/>
  <c r="AU137" i="1"/>
  <c r="AV137" i="1" s="1"/>
  <c r="AU427" i="1"/>
  <c r="AV427" i="1" s="1"/>
  <c r="AU250" i="1"/>
  <c r="AV250" i="1" s="1"/>
  <c r="AU519" i="1"/>
  <c r="AV519" i="1" s="1"/>
  <c r="AU139" i="1"/>
  <c r="AV139" i="1" s="1"/>
  <c r="AW259" i="1"/>
  <c r="AX259" i="1"/>
  <c r="AU477" i="1"/>
  <c r="AV477" i="1" s="1"/>
  <c r="AU92" i="1"/>
  <c r="AV92" i="1" s="1"/>
  <c r="AU64" i="1"/>
  <c r="AV64" i="1" s="1"/>
  <c r="AW378" i="1"/>
  <c r="AX378" i="1"/>
  <c r="AW479" i="1"/>
  <c r="AX479" i="1"/>
  <c r="AW616" i="1"/>
  <c r="AX616" i="1"/>
  <c r="AU65" i="1"/>
  <c r="AV65" i="1" s="1"/>
  <c r="AU9" i="1"/>
  <c r="AV9" i="1" s="1"/>
  <c r="AU138" i="1"/>
  <c r="AV138" i="1" s="1"/>
  <c r="AU284" i="1"/>
  <c r="AV284" i="1" s="1"/>
  <c r="AU280" i="1"/>
  <c r="AV280" i="1" s="1"/>
  <c r="AU542" i="1"/>
  <c r="AV542" i="1" s="1"/>
  <c r="AU17" i="1"/>
  <c r="AV17" i="1" s="1"/>
  <c r="AX272" i="1"/>
  <c r="AW272" i="1"/>
  <c r="AW264" i="1"/>
  <c r="AX264" i="1"/>
  <c r="AX76" i="1"/>
  <c r="AW76" i="1"/>
  <c r="AU69" i="1"/>
  <c r="AV69" i="1" s="1"/>
  <c r="AX372" i="1"/>
  <c r="AW372" i="1"/>
  <c r="AU243" i="1"/>
  <c r="AV243" i="1" s="1"/>
  <c r="AU549" i="1"/>
  <c r="AV549" i="1" s="1"/>
  <c r="AU533" i="1"/>
  <c r="AV533" i="1" s="1"/>
  <c r="AU22" i="1"/>
  <c r="AV22" i="1" s="1"/>
  <c r="AW231" i="1"/>
  <c r="AX231" i="1"/>
  <c r="AW196" i="1"/>
  <c r="AX196" i="1"/>
  <c r="AX303" i="1"/>
  <c r="AW303" i="1"/>
  <c r="AU87" i="1"/>
  <c r="AV87" i="1" s="1"/>
  <c r="AW265" i="1"/>
  <c r="AX265" i="1"/>
  <c r="AW170" i="1"/>
  <c r="AX170" i="1"/>
  <c r="AX551" i="1"/>
  <c r="AW551" i="1"/>
  <c r="AX297" i="1"/>
  <c r="AW297" i="1"/>
  <c r="AU54" i="1"/>
  <c r="AV54" i="1" s="1"/>
  <c r="AU440" i="1"/>
  <c r="AV440" i="1" s="1"/>
  <c r="AU540" i="1"/>
  <c r="AV540" i="1" s="1"/>
  <c r="AU197" i="1"/>
  <c r="AV197" i="1" s="1"/>
  <c r="AU487" i="1"/>
  <c r="AV487" i="1" s="1"/>
  <c r="AW423" i="1"/>
  <c r="AX423" i="1"/>
  <c r="AU556" i="1"/>
  <c r="AV556" i="1" s="1"/>
  <c r="AU180" i="1"/>
  <c r="AV180" i="1" s="1"/>
  <c r="AU234" i="1"/>
  <c r="AV234" i="1" s="1"/>
  <c r="AU524" i="1"/>
  <c r="AV524" i="1" s="1"/>
  <c r="AU573" i="1"/>
  <c r="AV573" i="1" s="1"/>
  <c r="AX210" i="1"/>
  <c r="AW210" i="1"/>
  <c r="AU143" i="1"/>
  <c r="AV143" i="1" s="1"/>
  <c r="AU483" i="1"/>
  <c r="AV483" i="1" s="1"/>
  <c r="AU529" i="1"/>
  <c r="AV529" i="1" s="1"/>
  <c r="AW290" i="1"/>
  <c r="AX290" i="1"/>
  <c r="AW506" i="1"/>
  <c r="AX506" i="1"/>
  <c r="AX501" i="1"/>
  <c r="AW501" i="1"/>
  <c r="AU543" i="1"/>
  <c r="AV543" i="1" s="1"/>
  <c r="AU628" i="1"/>
  <c r="AV628" i="1" s="1"/>
  <c r="AU86" i="1"/>
  <c r="AV86" i="1" s="1"/>
  <c r="AU216" i="1"/>
  <c r="AV216" i="1" s="1"/>
  <c r="AU146" i="1"/>
  <c r="AV146" i="1" s="1"/>
  <c r="AW59" i="1"/>
  <c r="AX59" i="1"/>
  <c r="AU288" i="1"/>
  <c r="AV288" i="1" s="1"/>
  <c r="AX481" i="1"/>
  <c r="AW481" i="1"/>
  <c r="AU141" i="1"/>
  <c r="AV141" i="1" s="1"/>
  <c r="AU145" i="1"/>
  <c r="AV145" i="1" s="1"/>
  <c r="AU177" i="1"/>
  <c r="AV177" i="1" s="1"/>
  <c r="AW262" i="1"/>
  <c r="AX262" i="1"/>
  <c r="AU73" i="1"/>
  <c r="AV73" i="1" s="1"/>
  <c r="AU199" i="1"/>
  <c r="AV199" i="1" s="1"/>
  <c r="AU294" i="1"/>
  <c r="AV294" i="1" s="1"/>
  <c r="AU437" i="1"/>
  <c r="AV437" i="1" s="1"/>
  <c r="AU283" i="1"/>
  <c r="AV283" i="1" s="1"/>
  <c r="AX124" i="1"/>
  <c r="AW124" i="1"/>
  <c r="AU286" i="1"/>
  <c r="AV286" i="1" s="1"/>
  <c r="AW115" i="1"/>
  <c r="AX115" i="1"/>
  <c r="AW47" i="1"/>
  <c r="AX47" i="1"/>
  <c r="AU68" i="1"/>
  <c r="AV68" i="1" s="1"/>
  <c r="AW476" i="1"/>
  <c r="AX476" i="1"/>
  <c r="AX269" i="1"/>
  <c r="AW269" i="1"/>
  <c r="AU525" i="1"/>
  <c r="AV525" i="1" s="1"/>
  <c r="AW184" i="1"/>
  <c r="AX184" i="1"/>
  <c r="AX201" i="1"/>
  <c r="AW201" i="1"/>
  <c r="AW484" i="1"/>
  <c r="AX484" i="1"/>
  <c r="AU127" i="1"/>
  <c r="AV127" i="1" s="1"/>
  <c r="AX61" i="1"/>
  <c r="AW61" i="1"/>
  <c r="AW454" i="1"/>
  <c r="AX454" i="1"/>
  <c r="AW486" i="1"/>
  <c r="AX486" i="1"/>
  <c r="AX618" i="1"/>
  <c r="AW618" i="1"/>
  <c r="AU5" i="1"/>
  <c r="AV5" i="1" s="1"/>
  <c r="AU60" i="1"/>
  <c r="AV60" i="1" s="1"/>
  <c r="AU257" i="1"/>
  <c r="AV257" i="1" s="1"/>
  <c r="AU455" i="1"/>
  <c r="AV455" i="1" s="1"/>
  <c r="AX188" i="1"/>
  <c r="AW188" i="1"/>
  <c r="AX445" i="1"/>
  <c r="AW445" i="1"/>
  <c r="AW510" i="1"/>
  <c r="AX510" i="1"/>
  <c r="AU51" i="1"/>
  <c r="AV51" i="1" s="1"/>
  <c r="AX191" i="1"/>
  <c r="AW191" i="1"/>
  <c r="AU247" i="1"/>
  <c r="AV247" i="1" s="1"/>
  <c r="AW511" i="1"/>
  <c r="AX511" i="1"/>
  <c r="AU514" i="1"/>
  <c r="AV514" i="1" s="1"/>
  <c r="AX621" i="1"/>
  <c r="AW621" i="1"/>
  <c r="AW83" i="1"/>
  <c r="AX83" i="1"/>
  <c r="AX363" i="1"/>
  <c r="AW363" i="1"/>
  <c r="AU20" i="1"/>
  <c r="AV20" i="1" s="1"/>
  <c r="AU12" i="1"/>
  <c r="AV12" i="1" s="1"/>
  <c r="AW463" i="1"/>
  <c r="AX463" i="1"/>
  <c r="AW245" i="1"/>
  <c r="AX245" i="1"/>
  <c r="AW293" i="1"/>
  <c r="AX293" i="1"/>
  <c r="AW452" i="1"/>
  <c r="AX452" i="1"/>
  <c r="AU62" i="1"/>
  <c r="AV62" i="1" s="1"/>
  <c r="AU3" i="1"/>
  <c r="AV3" i="1" s="1"/>
  <c r="AU195" i="1"/>
  <c r="AV195" i="1" s="1"/>
  <c r="AX169" i="1"/>
  <c r="AW169" i="1"/>
  <c r="AU24" i="1"/>
  <c r="AV24" i="1" s="1"/>
  <c r="AU538" i="1"/>
  <c r="AV538" i="1" s="1"/>
  <c r="AU237" i="1"/>
  <c r="AV237" i="1" s="1"/>
  <c r="AX498" i="1"/>
  <c r="AW498" i="1"/>
  <c r="AX164" i="1"/>
  <c r="AW164" i="1"/>
  <c r="AW203" i="1"/>
  <c r="AX203" i="1"/>
  <c r="AX202" i="1"/>
  <c r="AW202" i="1"/>
  <c r="AX96" i="1"/>
  <c r="AW96" i="1"/>
  <c r="AW368" i="1"/>
  <c r="AX368" i="1"/>
  <c r="AW550" i="1"/>
  <c r="AX550" i="1"/>
  <c r="AU149" i="1"/>
  <c r="AV149" i="1" s="1"/>
  <c r="AX239" i="1"/>
  <c r="AW239" i="1"/>
  <c r="AW430" i="1"/>
  <c r="AX430" i="1"/>
  <c r="AW300" i="1"/>
  <c r="AX300" i="1"/>
  <c r="AX218" i="1"/>
  <c r="AW218" i="1"/>
  <c r="AX516" i="1"/>
  <c r="AW516" i="1"/>
  <c r="AU539" i="1"/>
  <c r="AV539" i="1" s="1"/>
  <c r="AU559" i="1"/>
  <c r="AV559" i="1" s="1"/>
  <c r="AW357" i="1"/>
  <c r="AX357" i="1"/>
  <c r="AU526" i="1"/>
  <c r="AV526" i="1" s="1"/>
  <c r="AX557" i="1"/>
  <c r="AW557" i="1"/>
  <c r="AX571" i="1"/>
  <c r="AW571" i="1"/>
  <c r="AU10" i="1"/>
  <c r="AV10" i="1" s="1"/>
  <c r="AW181" i="1"/>
  <c r="AX181" i="1"/>
  <c r="AU135" i="1"/>
  <c r="AV135" i="1" s="1"/>
  <c r="AW508" i="1"/>
  <c r="AX508" i="1"/>
  <c r="AU49" i="1"/>
  <c r="AV49" i="1" s="1"/>
  <c r="AU244" i="1"/>
  <c r="AV244" i="1" s="1"/>
  <c r="AU566" i="1"/>
  <c r="AV566" i="1" s="1"/>
  <c r="AU432" i="1"/>
  <c r="AV432" i="1" s="1"/>
  <c r="AU4" i="1"/>
  <c r="AV4" i="1" s="1"/>
  <c r="AW241" i="1"/>
  <c r="AX241" i="1"/>
  <c r="AW281" i="1"/>
  <c r="AX281" i="1"/>
  <c r="AW572" i="1"/>
  <c r="AX572" i="1"/>
  <c r="AW435" i="1"/>
  <c r="AX435" i="1"/>
  <c r="AU623" i="1"/>
  <c r="AV623" i="1" s="1"/>
  <c r="AX4" i="1" l="1"/>
  <c r="AW4" i="1"/>
  <c r="AX566" i="1"/>
  <c r="AW566" i="1"/>
  <c r="AX49" i="1"/>
  <c r="AW49" i="1"/>
  <c r="AX10" i="1"/>
  <c r="AW10" i="1"/>
  <c r="AW559" i="1"/>
  <c r="AX559" i="1"/>
  <c r="AX149" i="1"/>
  <c r="AW149" i="1"/>
  <c r="AW538" i="1"/>
  <c r="AX538" i="1"/>
  <c r="AW195" i="1"/>
  <c r="AX195" i="1"/>
  <c r="AW62" i="1"/>
  <c r="AX62" i="1"/>
  <c r="AW20" i="1"/>
  <c r="AX20" i="1"/>
  <c r="AW514" i="1"/>
  <c r="AX514" i="1"/>
  <c r="AW51" i="1"/>
  <c r="AX51" i="1"/>
  <c r="AW257" i="1"/>
  <c r="AX257" i="1"/>
  <c r="AW5" i="1"/>
  <c r="AX5" i="1"/>
  <c r="AX68" i="1"/>
  <c r="AW68" i="1"/>
  <c r="AX543" i="1"/>
  <c r="AW543" i="1"/>
  <c r="AW529" i="1"/>
  <c r="AX529" i="1"/>
  <c r="AX483" i="1"/>
  <c r="AW483" i="1"/>
  <c r="AX143" i="1"/>
  <c r="AW143" i="1"/>
  <c r="AW573" i="1"/>
  <c r="AX573" i="1"/>
  <c r="AW524" i="1"/>
  <c r="AX524" i="1"/>
  <c r="AX234" i="1"/>
  <c r="AW234" i="1"/>
  <c r="AW180" i="1"/>
  <c r="AX180" i="1"/>
  <c r="AX556" i="1"/>
  <c r="AW556" i="1"/>
  <c r="AX487" i="1"/>
  <c r="AW487" i="1"/>
  <c r="AX197" i="1"/>
  <c r="AW197" i="1"/>
  <c r="AX540" i="1"/>
  <c r="AW540" i="1"/>
  <c r="AX440" i="1"/>
  <c r="AW440" i="1"/>
  <c r="AX54" i="1"/>
  <c r="AW54" i="1"/>
  <c r="AW87" i="1"/>
  <c r="AX87" i="1"/>
  <c r="AX22" i="1"/>
  <c r="AW22" i="1"/>
  <c r="AW533" i="1"/>
  <c r="AX533" i="1"/>
  <c r="AX549" i="1"/>
  <c r="AW549" i="1"/>
  <c r="AW243" i="1"/>
  <c r="AX243" i="1"/>
  <c r="AX69" i="1"/>
  <c r="AW69" i="1"/>
  <c r="AW17" i="1"/>
  <c r="AX17" i="1"/>
  <c r="AX542" i="1"/>
  <c r="AW542" i="1"/>
  <c r="AX280" i="1"/>
  <c r="AW280" i="1"/>
  <c r="AX284" i="1"/>
  <c r="AW284" i="1"/>
  <c r="AX138" i="1"/>
  <c r="AW138" i="1"/>
  <c r="AW9" i="1"/>
  <c r="AX9" i="1"/>
  <c r="AX65" i="1"/>
  <c r="AW65" i="1"/>
  <c r="AW64" i="1"/>
  <c r="AX64" i="1"/>
  <c r="AX92" i="1"/>
  <c r="AW92" i="1"/>
  <c r="AX477" i="1"/>
  <c r="AW477" i="1"/>
  <c r="AX139" i="1"/>
  <c r="AW139" i="1"/>
  <c r="AX519" i="1"/>
  <c r="AW519" i="1"/>
  <c r="AX250" i="1"/>
  <c r="AW250" i="1"/>
  <c r="AX427" i="1"/>
  <c r="AW427" i="1"/>
  <c r="AX137" i="1"/>
  <c r="AW137" i="1"/>
  <c r="AX248" i="1"/>
  <c r="AW248" i="1"/>
  <c r="AW50" i="1"/>
  <c r="AX50" i="1"/>
  <c r="AX424" i="1"/>
  <c r="AW424" i="1"/>
  <c r="AW546" i="1"/>
  <c r="AX546" i="1"/>
  <c r="AW11" i="1"/>
  <c r="AX11" i="1"/>
  <c r="AW15" i="1"/>
  <c r="AX15" i="1"/>
  <c r="AW71" i="1"/>
  <c r="AX71" i="1"/>
  <c r="AW189" i="1"/>
  <c r="AX189" i="1"/>
  <c r="AW536" i="1"/>
  <c r="AX536" i="1"/>
  <c r="AW173" i="1"/>
  <c r="AX173" i="1"/>
  <c r="AX229" i="1"/>
  <c r="AW229" i="1"/>
  <c r="AW18" i="1"/>
  <c r="AX18" i="1"/>
  <c r="AW142" i="1"/>
  <c r="AX142" i="1"/>
  <c r="AW623" i="1"/>
  <c r="AX623" i="1"/>
  <c r="AX432" i="1"/>
  <c r="AW432" i="1"/>
  <c r="AW244" i="1"/>
  <c r="AX244" i="1"/>
  <c r="AW135" i="1"/>
  <c r="AX135" i="1"/>
  <c r="AW526" i="1"/>
  <c r="AX526" i="1"/>
  <c r="AW539" i="1"/>
  <c r="AX539" i="1"/>
  <c r="AW237" i="1"/>
  <c r="AX237" i="1"/>
  <c r="AW24" i="1"/>
  <c r="AX24" i="1"/>
  <c r="AW3" i="1"/>
  <c r="AX3" i="1"/>
  <c r="AX12" i="1"/>
  <c r="AW12" i="1"/>
  <c r="AX247" i="1"/>
  <c r="AW247" i="1"/>
  <c r="AX455" i="1"/>
  <c r="AW455" i="1"/>
  <c r="AW60" i="1"/>
  <c r="AX60" i="1"/>
  <c r="AX127" i="1"/>
  <c r="AW127" i="1"/>
  <c r="AW525" i="1"/>
  <c r="AX525" i="1"/>
  <c r="AX286" i="1"/>
  <c r="AW286" i="1"/>
  <c r="AW283" i="1"/>
  <c r="AX283" i="1"/>
  <c r="AX437" i="1"/>
  <c r="AW437" i="1"/>
  <c r="AW294" i="1"/>
  <c r="AX294" i="1"/>
  <c r="AX199" i="1"/>
  <c r="AW199" i="1"/>
  <c r="AW73" i="1"/>
  <c r="AX73" i="1"/>
  <c r="AW177" i="1"/>
  <c r="AX177" i="1"/>
  <c r="AX145" i="1"/>
  <c r="AW145" i="1"/>
  <c r="AX141" i="1"/>
  <c r="AW141" i="1"/>
  <c r="AW288" i="1"/>
  <c r="AX288" i="1"/>
  <c r="AW146" i="1"/>
  <c r="AX146" i="1"/>
  <c r="AX216" i="1"/>
  <c r="AW216" i="1"/>
  <c r="AW86" i="1"/>
  <c r="AX86" i="1"/>
  <c r="AX628" i="1"/>
  <c r="AW628" i="1"/>
  <c r="AX624" i="1"/>
  <c r="AW624" i="1"/>
  <c r="AX456" i="1"/>
  <c r="AW456" i="1"/>
  <c r="AX436" i="1"/>
  <c r="AW436" i="1"/>
  <c r="AX91" i="1"/>
  <c r="AW91" i="1"/>
  <c r="AX545" i="1"/>
  <c r="AW545" i="1"/>
  <c r="AW19" i="1"/>
  <c r="AX19" i="1"/>
  <c r="AX504" i="1"/>
  <c r="AW504" i="1"/>
  <c r="AX13" i="1"/>
  <c r="AW13" i="1"/>
  <c r="AW502" i="1"/>
  <c r="AX502" i="1"/>
  <c r="AX147" i="1"/>
  <c r="AW147" i="1"/>
  <c r="AW52" i="1"/>
  <c r="AX52" i="1"/>
  <c r="AX558" i="1"/>
  <c r="AW558" i="1"/>
  <c r="AX220" i="1"/>
  <c r="AW220" i="1"/>
  <c r="AX25" i="1"/>
  <c r="AW25" i="1"/>
  <c r="AX81" i="1"/>
  <c r="AW81" i="1"/>
  <c r="AX568" i="1"/>
  <c r="AW568" i="1"/>
  <c r="AX428" i="1"/>
  <c r="AW428" i="1"/>
  <c r="AW133" i="1"/>
  <c r="AX133" i="1"/>
  <c r="AX258" i="1"/>
  <c r="AW258" i="1"/>
  <c r="AW88" i="1"/>
  <c r="AX88" i="1"/>
  <c r="AX80" i="1"/>
  <c r="AW80" i="1"/>
  <c r="AX523" i="1"/>
  <c r="AW523" i="1"/>
  <c r="AX172" i="1"/>
  <c r="AW172" i="1"/>
  <c r="AW277" i="1"/>
  <c r="AX277" i="1"/>
  <c r="AW136" i="1"/>
  <c r="AX136" i="1"/>
  <c r="AX70" i="1"/>
  <c r="AW70" i="1"/>
  <c r="AW57" i="1"/>
  <c r="AX57" i="1"/>
  <c r="AX544" i="1"/>
  <c r="AW544" i="1"/>
  <c r="AX528" i="1"/>
  <c r="AW528" i="1"/>
  <c r="AX148" i="1"/>
  <c r="AW148" i="1"/>
  <c r="AW219" i="1"/>
  <c r="AX219" i="1"/>
  <c r="AW85" i="1"/>
  <c r="AX85" i="1"/>
  <c r="AX513" i="1"/>
  <c r="AW513" i="1"/>
  <c r="AX448" i="1"/>
  <c r="AW448" i="1"/>
  <c r="AX541" i="1"/>
  <c r="AW541" i="1"/>
  <c r="AX478" i="1"/>
  <c r="AW478" i="1"/>
  <c r="AX517" i="1"/>
  <c r="AW517" i="1"/>
  <c r="AX278" i="1"/>
  <c r="AW278" i="1"/>
  <c r="AX299" i="1"/>
  <c r="AW299" i="1"/>
  <c r="AX150" i="1"/>
  <c r="AW150" i="1"/>
  <c r="AX439" i="1"/>
  <c r="AW439" i="1"/>
  <c r="AX95" i="1"/>
  <c r="AW95" i="1"/>
  <c r="AW570" i="1"/>
  <c r="AX570" i="1"/>
  <c r="AX132" i="1"/>
  <c r="AW132" i="1"/>
  <c r="AX251" i="1"/>
  <c r="AW251" i="1"/>
  <c r="AW126" i="1"/>
  <c r="AX126" i="1"/>
  <c r="AW128" i="1"/>
  <c r="AX128" i="1"/>
  <c r="AW77" i="1"/>
  <c r="AX77" i="1"/>
  <c r="AX482" i="1"/>
  <c r="AW482" i="1"/>
  <c r="AW79" i="1"/>
  <c r="AX79" i="1"/>
  <c r="AX194" i="1"/>
  <c r="AW194" i="1"/>
  <c r="AW292" i="1"/>
  <c r="AX292" i="1"/>
  <c r="AX6" i="1"/>
  <c r="AW6" i="1"/>
  <c r="AX530" i="1"/>
  <c r="AW530" i="1"/>
  <c r="AW565" i="1"/>
  <c r="AX565" i="1"/>
  <c r="AX233" i="1"/>
  <c r="AW233" i="1"/>
  <c r="AX23" i="1"/>
  <c r="AW23" i="1"/>
  <c r="AX574" i="1"/>
  <c r="AW574" i="1"/>
  <c r="AX217" i="1"/>
  <c r="AW217" i="1"/>
  <c r="AW296" i="1"/>
  <c r="AX296" i="1"/>
  <c r="AX425" i="1"/>
  <c r="AW425" i="1"/>
  <c r="AW527" i="1"/>
  <c r="AX527" i="1"/>
  <c r="AX282" i="1"/>
  <c r="AW282" i="1"/>
  <c r="AX522" i="1"/>
  <c r="AW522" i="1"/>
  <c r="AW505" i="1"/>
  <c r="AX505" i="1"/>
  <c r="AW125" i="1"/>
  <c r="AX125" i="1"/>
  <c r="AX228" i="1"/>
  <c r="AW228" i="1"/>
  <c r="AW224" i="1"/>
  <c r="AX224" i="1"/>
  <c r="AW90" i="1"/>
  <c r="AX90" i="1"/>
  <c r="AX291" i="1"/>
  <c r="AW291" i="1"/>
  <c r="AX179" i="1"/>
  <c r="AW179" i="1"/>
  <c r="AX438" i="1"/>
  <c r="AW438" i="1"/>
  <c r="AX537" i="1"/>
  <c r="AW537" i="1"/>
  <c r="AX8" i="1"/>
  <c r="AW8" i="1"/>
  <c r="AX298" i="1"/>
  <c r="AW298" i="1"/>
  <c r="AX503" i="1"/>
  <c r="AW503" i="1"/>
  <c r="AX55" i="1"/>
  <c r="AW55" i="1"/>
  <c r="AW535" i="1"/>
  <c r="AX535" i="1"/>
  <c r="AX144" i="1"/>
  <c r="AW144" i="1"/>
  <c r="AX225" i="1"/>
  <c r="AW225" i="1"/>
  <c r="AX232" i="1"/>
  <c r="AW232" i="1"/>
  <c r="AX532" i="1"/>
  <c r="AW532" i="1"/>
  <c r="AX520" i="1"/>
  <c r="AW520" i="1"/>
  <c r="AX301" i="1"/>
  <c r="AW301" i="1"/>
  <c r="AX253" i="1"/>
  <c r="AW253" i="1"/>
  <c r="AW531" i="1"/>
  <c r="AX531" i="1"/>
  <c r="AX84" i="1"/>
  <c r="AW84" i="1"/>
  <c r="AW16" i="1"/>
  <c r="AX16" i="1"/>
  <c r="D87" i="2" l="1"/>
  <c r="D91" i="2"/>
  <c r="D89" i="2"/>
  <c r="D86" i="2"/>
  <c r="D90" i="2"/>
  <c r="D88" i="2"/>
  <c r="D92" i="2"/>
  <c r="D63" i="2"/>
  <c r="D64" i="2"/>
  <c r="D71" i="2"/>
  <c r="D93" i="2"/>
  <c r="D65" i="2"/>
  <c r="D85" i="2"/>
  <c r="D69" i="2"/>
  <c r="D82" i="2"/>
  <c r="D84" i="2"/>
  <c r="D83" i="2"/>
  <c r="D80" i="2"/>
  <c r="D81" i="2"/>
  <c r="D67" i="2"/>
  <c r="D73" i="2"/>
  <c r="D72" i="2"/>
  <c r="D66" i="2"/>
  <c r="D79" i="2"/>
  <c r="D76" i="2"/>
  <c r="D74" i="2"/>
  <c r="D75" i="2"/>
  <c r="D68" i="2"/>
  <c r="D77" i="2"/>
  <c r="D78" i="2"/>
  <c r="D70" i="2"/>
  <c r="D2" i="2" l="1"/>
  <c r="D59" i="2"/>
  <c r="D61" i="2"/>
  <c r="D57" i="2"/>
  <c r="D53" i="2"/>
  <c r="D49" i="2"/>
  <c r="D58" i="2"/>
  <c r="D54" i="2"/>
  <c r="D50" i="2"/>
  <c r="D46" i="2"/>
  <c r="D18" i="2"/>
  <c r="D8" i="2"/>
  <c r="D34" i="2"/>
  <c r="D36" i="2"/>
  <c r="D7" i="2"/>
  <c r="D31" i="2"/>
  <c r="D5" i="2"/>
  <c r="D25" i="2"/>
  <c r="D27" i="2"/>
  <c r="D20" i="2"/>
  <c r="D9" i="2"/>
  <c r="D21" i="2"/>
  <c r="D17" i="2"/>
  <c r="D15" i="2"/>
  <c r="D12" i="2"/>
  <c r="D13" i="2"/>
  <c r="D45" i="2"/>
  <c r="D42" i="2"/>
  <c r="D39" i="2"/>
  <c r="D41" i="2"/>
  <c r="D37" i="2"/>
  <c r="D3" i="2"/>
  <c r="D60" i="2"/>
  <c r="D62" i="2"/>
  <c r="D55" i="2"/>
  <c r="D51" i="2"/>
  <c r="D47" i="2"/>
  <c r="D56" i="2"/>
  <c r="D52" i="2"/>
  <c r="D48" i="2"/>
  <c r="D23" i="2"/>
  <c r="D32" i="2"/>
  <c r="D6" i="2"/>
  <c r="D30" i="2"/>
  <c r="D29" i="2"/>
  <c r="D33" i="2"/>
  <c r="D35" i="2"/>
  <c r="D28" i="2"/>
  <c r="D26" i="2"/>
  <c r="D24" i="2"/>
  <c r="D11" i="2"/>
  <c r="D22" i="2"/>
  <c r="D19" i="2"/>
  <c r="D10" i="2"/>
  <c r="D16" i="2"/>
  <c r="D14" i="2"/>
  <c r="D4" i="2"/>
  <c r="D43" i="2"/>
  <c r="D44" i="2"/>
  <c r="D38" i="2"/>
  <c r="D40" i="2"/>
</calcChain>
</file>

<file path=xl/comments1.xml><?xml version="1.0" encoding="utf-8"?>
<comments xmlns="http://schemas.openxmlformats.org/spreadsheetml/2006/main">
  <authors>
    <author>Hp</author>
  </authors>
  <commentList>
    <comment ref="S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<sst xmlns="http://schemas.openxmlformats.org/spreadsheetml/2006/main" count="1677" uniqueCount="708">
  <si>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</si>
  <si>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</si>
  <si>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</si>
  <si>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</si>
  <si>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</si>
  <si>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</si>
  <si>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</si>
  <si>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</si>
  <si>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</si>
  <si>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</si>
  <si>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</si>
  <si>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</si>
  <si>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</si>
  <si>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</si>
  <si>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</si>
  <si>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</si>
  <si>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</si>
  <si>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</si>
  <si>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</si>
  <si>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</si>
  <si>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</si>
  <si>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</si>
  <si>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</si>
  <si>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</si>
  <si>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</si>
  <si>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</si>
  <si>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</si>
  <si>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</si>
  <si>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</si>
  <si>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</si>
  <si>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</si>
  <si>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</si>
  <si>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</si>
  <si>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</si>
  <si>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</si>
  <si>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</si>
  <si>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</si>
  <si>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</si>
  <si>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</si>
  <si>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</si>
  <si>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</si>
  <si>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</si>
  <si>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</si>
  <si>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</si>
  <si>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</si>
  <si>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</si>
  <si>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</si>
  <si>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</si>
  <si>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</si>
  <si>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</si>
  <si>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</si>
  <si>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</si>
  <si>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</si>
  <si>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</si>
  <si>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</si>
  <si>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</si>
  <si>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</si>
  <si>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</si>
  <si>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</si>
  <si>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</si>
  <si>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</si>
  <si>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</si>
  <si>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</si>
  <si>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</si>
  <si>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</si>
  <si>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</si>
  <si>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</si>
  <si>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</si>
  <si>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</si>
  <si>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</si>
  <si>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</si>
  <si>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</si>
  <si>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</si>
  <si>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</si>
  <si>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</si>
  <si>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</si>
  <si>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</si>
  <si>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</si>
  <si>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</si>
  <si>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</si>
  <si>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</si>
  <si>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</si>
  <si>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</si>
  <si>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</si>
  <si>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</si>
  <si>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</si>
  <si>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</si>
  <si>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</si>
  <si>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</si>
  <si>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</si>
  <si>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</si>
  <si>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</si>
  <si>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</si>
  <si>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</si>
  <si>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</si>
  <si>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</si>
  <si>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</si>
  <si>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</si>
  <si>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</si>
  <si>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</si>
  <si>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</si>
  <si>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</si>
  <si>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</si>
  <si>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</si>
  <si>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</si>
  <si>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</si>
  <si>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</si>
  <si>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</si>
  <si>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</si>
  <si>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</si>
  <si>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</si>
  <si>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</si>
  <si>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</si>
  <si>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</si>
  <si>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</si>
  <si>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</si>
  <si>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</si>
  <si>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</si>
  <si>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</si>
  <si>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</si>
  <si>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</si>
  <si>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</si>
  <si>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</si>
  <si>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</si>
  <si>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</si>
  <si>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</si>
  <si>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</si>
  <si>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</si>
  <si>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</si>
  <si>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</si>
  <si>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</si>
  <si>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</si>
  <si>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</si>
  <si>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</si>
  <si>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</si>
  <si>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</si>
  <si>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</si>
  <si>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</si>
  <si>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</si>
  <si>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</si>
  <si>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</si>
  <si>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</si>
  <si>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</si>
  <si>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</si>
  <si>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PCS</t>
  </si>
  <si>
    <t>108 PCS</t>
  </si>
  <si>
    <t>DUTA BUANA</t>
  </si>
  <si>
    <t>ETJ</t>
  </si>
  <si>
    <t>S10.23</t>
  </si>
  <si>
    <t>ENTER GRS 40 CM</t>
  </si>
  <si>
    <t>100 LSN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</si>
  <si>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</si>
  <si>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</si>
  <si>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</si>
  <si>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</si>
  <si>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</si>
  <si>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</si>
  <si>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</si>
  <si>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</si>
  <si>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</si>
  <si>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</si>
  <si>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</si>
  <si>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</si>
  <si>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</si>
  <si>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</si>
  <si>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</si>
  <si>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</si>
  <si>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</si>
  <si>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</si>
  <si>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</si>
  <si>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</si>
  <si>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</si>
  <si>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</si>
  <si>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</si>
  <si>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</si>
  <si>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</si>
  <si>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</si>
  <si>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</si>
  <si>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</si>
  <si>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</si>
  <si>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</si>
  <si>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</si>
  <si>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</si>
  <si>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</si>
  <si>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</si>
  <si>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</si>
  <si>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</si>
  <si>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</si>
  <si>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</si>
  <si>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</si>
  <si>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</si>
  <si>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</si>
  <si>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</si>
  <si>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</si>
  <si>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</si>
  <si>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</si>
  <si>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</si>
  <si>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</si>
  <si>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</si>
  <si>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</si>
  <si>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</si>
  <si>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</si>
  <si>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</si>
  <si>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</si>
  <si>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</si>
  <si>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</si>
  <si>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</si>
  <si>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</si>
  <si>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</si>
  <si>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</si>
  <si>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</si>
  <si>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</si>
  <si>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</si>
  <si>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</si>
  <si>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</si>
  <si>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</si>
  <si>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</si>
  <si>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</si>
  <si>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</si>
  <si>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</si>
  <si>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</si>
  <si>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</si>
  <si>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</si>
  <si>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</si>
  <si>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</si>
  <si>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</si>
  <si>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</si>
  <si>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</si>
  <si>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</si>
  <si>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</si>
  <si>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</si>
  <si>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</si>
  <si>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</si>
  <si>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</si>
  <si>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</si>
  <si>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</si>
  <si>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</si>
  <si>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</si>
  <si>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</si>
  <si>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</si>
  <si>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</si>
  <si>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</si>
  <si>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</si>
  <si>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</si>
  <si>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</si>
  <si>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</si>
  <si>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</si>
  <si>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</si>
  <si>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</si>
  <si>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</si>
  <si>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</si>
  <si>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</si>
  <si>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</si>
  <si>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</si>
  <si>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</si>
  <si>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</si>
  <si>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</si>
  <si>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</si>
  <si>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</si>
  <si>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</si>
  <si>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</si>
  <si>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</si>
  <si>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</si>
  <si>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</si>
  <si>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</si>
  <si>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</si>
  <si>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PAK</t>
  </si>
  <si>
    <t>800 PAK</t>
  </si>
  <si>
    <t>HANSA</t>
  </si>
  <si>
    <t>HN102023081</t>
  </si>
  <si>
    <t>480 PCS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</si>
  <si>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</si>
  <si>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</si>
  <si>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</si>
  <si>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</si>
  <si>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</si>
  <si>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</si>
  <si>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</si>
  <si>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</si>
  <si>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</si>
  <si>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</si>
  <si>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</si>
  <si>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</si>
  <si>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</si>
  <si>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</si>
  <si>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</si>
  <si>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</si>
  <si>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</si>
  <si>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</si>
  <si>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</si>
  <si>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</si>
  <si>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</si>
  <si>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</si>
  <si>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</si>
  <si>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</si>
  <si>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</si>
  <si>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</si>
  <si>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</si>
  <si>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</si>
  <si>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</si>
  <si>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</si>
  <si>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</si>
  <si>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</si>
  <si>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</si>
  <si>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</si>
  <si>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</si>
  <si>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</si>
  <si>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</si>
  <si>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</si>
  <si>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</si>
  <si>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</si>
  <si>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</si>
  <si>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</si>
  <si>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</si>
  <si>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</si>
  <si>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</si>
  <si>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</si>
  <si>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</si>
  <si>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</si>
  <si>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</si>
  <si>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</si>
  <si>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</si>
  <si>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</si>
  <si>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</si>
  <si>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</si>
  <si>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</si>
  <si>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</si>
  <si>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</si>
  <si>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</si>
  <si>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</si>
  <si>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</si>
  <si>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</si>
  <si>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</si>
  <si>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</si>
  <si>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</si>
  <si>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</si>
  <si>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</si>
  <si>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</si>
  <si>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</si>
  <si>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</si>
  <si>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</si>
  <si>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</si>
  <si>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</si>
  <si>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</si>
  <si>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</si>
  <si>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</si>
  <si>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</si>
  <si>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</si>
  <si>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</si>
  <si>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</si>
  <si>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</si>
  <si>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</si>
  <si>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</si>
  <si>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</si>
  <si>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</si>
  <si>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</si>
  <si>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</si>
  <si>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</si>
  <si>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</si>
  <si>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</si>
  <si>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</si>
  <si>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</si>
  <si>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</si>
  <si>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</si>
  <si>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</si>
  <si>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</si>
  <si>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</si>
  <si>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</si>
  <si>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</si>
  <si>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</si>
  <si>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</si>
  <si>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</si>
  <si>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</si>
  <si>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</si>
  <si>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</si>
  <si>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</si>
  <si>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</si>
  <si>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</si>
  <si>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</si>
  <si>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</si>
  <si>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</si>
  <si>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</si>
  <si>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</si>
  <si>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</si>
  <si>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</si>
  <si>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</si>
  <si>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</si>
  <si>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</si>
  <si>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</si>
  <si>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</si>
  <si>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</si>
  <si>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</si>
  <si>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HN102023147</t>
  </si>
  <si>
    <t xml:space="preserve">LILIN ANGKA SHINTOENG </t>
  </si>
  <si>
    <t>HM/283/10-23 H</t>
  </si>
  <si>
    <t>STICK NOTE TF-654-8C/ 200 LBR</t>
  </si>
  <si>
    <t>300 PCS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</si>
  <si>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</si>
  <si>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</si>
  <si>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</si>
  <si>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</si>
  <si>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</si>
  <si>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</si>
  <si>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</si>
  <si>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</si>
  <si>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</si>
  <si>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</si>
  <si>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</si>
  <si>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</si>
  <si>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</si>
  <si>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</si>
  <si>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</si>
  <si>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</si>
  <si>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</si>
  <si>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</si>
  <si>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</si>
  <si>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</si>
  <si>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</si>
  <si>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</si>
  <si>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</si>
  <si>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</si>
  <si>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</si>
  <si>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</si>
  <si>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</si>
  <si>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</si>
  <si>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VK0272B1</t>
  </si>
  <si>
    <t>PENGGARIS SET LM-0190/20CM/PPK/HERO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</si>
  <si>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</si>
  <si>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</si>
  <si>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</si>
  <si>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</si>
  <si>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</si>
  <si>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</si>
  <si>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</si>
  <si>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</si>
  <si>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</si>
  <si>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</si>
  <si>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</si>
  <si>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</si>
  <si>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</si>
  <si>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</si>
  <si>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</si>
  <si>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</si>
  <si>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</si>
  <si>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</si>
  <si>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</si>
  <si>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</si>
  <si>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48 BOX (12 PCS)</t>
  </si>
  <si>
    <t>VK0203B1TTP</t>
  </si>
  <si>
    <t>SO202310082661</t>
  </si>
  <si>
    <t>SO2023100082658</t>
  </si>
  <si>
    <t>T01.23</t>
  </si>
  <si>
    <t>KOJIKO LABEL 99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</si>
  <si>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</si>
  <si>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</si>
  <si>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</si>
  <si>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</si>
  <si>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</si>
  <si>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</si>
  <si>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</si>
  <si>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</si>
  <si>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</si>
  <si>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</si>
  <si>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</si>
  <si>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</si>
  <si>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JUJ220/23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</si>
  <si>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</si>
  <si>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</si>
  <si>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</si>
  <si>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</si>
  <si>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</si>
  <si>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</si>
  <si>
    <t>GEL TIZO FANCY TG31035-E</t>
  </si>
  <si>
    <t>GEL TIZO FANCY TG30541-F</t>
  </si>
  <si>
    <t>GEL TIZO FANCY TG30734-E</t>
  </si>
  <si>
    <t>GEL TIZO FANCY TG31590-E</t>
  </si>
  <si>
    <t>GEL TIZO FANCY TG31780-E</t>
  </si>
  <si>
    <t>GEL TIZO FANCY TG31475-F</t>
  </si>
  <si>
    <t>GEL TIZO FANCY TG348-F</t>
  </si>
  <si>
    <t>GEL TIZO FANCY S3 TG30802-E</t>
  </si>
  <si>
    <t>GEL TIZO FANCY S3 TG30801-F</t>
  </si>
  <si>
    <t>GEL TIZO FANCY S3 TG31830-E</t>
  </si>
  <si>
    <t>GEL TIZO SEGITIGA TG31831-E</t>
  </si>
  <si>
    <t>JUJ219/23</t>
  </si>
  <si>
    <t>GEL PEN TIZO 1.0 TG340</t>
  </si>
  <si>
    <t>GEL 1.0 340 BIRU TG 340 BI</t>
  </si>
  <si>
    <t>HIGHLIGHTER 24 PCS TF 616</t>
  </si>
  <si>
    <t>32 PCS</t>
  </si>
  <si>
    <t>GEL TIZO TG31220</t>
  </si>
  <si>
    <t>ISI GEL 1.0 BIRU TG308-ARB</t>
  </si>
  <si>
    <t>80 PCS</t>
  </si>
  <si>
    <t>ISI GEL 1.0 TG 308-AR</t>
  </si>
  <si>
    <t>MEK PENSIL 2B 2.0 TM01069</t>
  </si>
  <si>
    <t>MEK PENSIL 2B 2.0 TM01661</t>
  </si>
  <si>
    <t>GEL INK TIANJIAO TZ-501</t>
  </si>
  <si>
    <t>GEL TIZO TG30630</t>
  </si>
  <si>
    <t>80 LSN</t>
  </si>
  <si>
    <t>56 SET</t>
  </si>
  <si>
    <t>72 LSN</t>
  </si>
  <si>
    <t>SPIDOL 12 WARNA TWIN DB-SP701</t>
  </si>
  <si>
    <t>HIGHLIGHTER DEBOZZ DB-SB007</t>
  </si>
  <si>
    <t>GEL KLIK FANCY LOVEIN K-15</t>
  </si>
  <si>
    <t>120 LSN</t>
  </si>
  <si>
    <t>GEL KLIK FANCY LOVEIN K-16</t>
  </si>
  <si>
    <t>GEL KLIK FANCY LOVEIN K-23</t>
  </si>
  <si>
    <t>GEL KLIK FANCY LOVE IN K-17</t>
  </si>
  <si>
    <t>PENGGARIS 30CM DBP-072</t>
  </si>
  <si>
    <t>TENAGA BARU</t>
  </si>
  <si>
    <t>001985/YY</t>
  </si>
  <si>
    <t>SEMPOA (B) P808</t>
  </si>
  <si>
    <t>24 LSN</t>
  </si>
  <si>
    <t>000327</t>
  </si>
  <si>
    <t>02540</t>
  </si>
  <si>
    <t>ENTER WB (K ) 823 LUBANG</t>
  </si>
  <si>
    <t>G.SABLON 430</t>
  </si>
  <si>
    <t>MIKA KARTU NAMA 009 B1</t>
  </si>
  <si>
    <t>GLUE STICK 7X29 @25 WOMY</t>
  </si>
  <si>
    <t>KOJIKO 103 P LABEL</t>
  </si>
  <si>
    <t>MALAM SHINTOENG K 6-12W</t>
  </si>
  <si>
    <t>GEL PEN ZUI ZHUA HY 1020 (BIRU)</t>
  </si>
  <si>
    <t>GEL PEN ZUI ZHUA HY 1020 (MERAH)</t>
  </si>
  <si>
    <t>GEL PEN ZUI ZHUA HY 1020 (HITAM)</t>
  </si>
  <si>
    <t>CLIP BOARD TRANS FOLIO FANCY TR-2335</t>
  </si>
  <si>
    <t>KOJIKO 112 LABEL</t>
  </si>
  <si>
    <t>KOJIKO 103P LABEL</t>
  </si>
  <si>
    <t>ENTER SLONGSONG PEN</t>
  </si>
  <si>
    <t>SA231018432</t>
  </si>
  <si>
    <t>SCISSORS SC 838 JK</t>
  </si>
  <si>
    <t>BALLPEN BP-338 VOCUS BLACK JK</t>
  </si>
  <si>
    <t>SA231018363</t>
  </si>
  <si>
    <t>STAPLER HD 10 CL JK</t>
  </si>
  <si>
    <t>PAPER CLIP C 3100 JK</t>
  </si>
  <si>
    <t>OIL PASTEL OP 72 S PP CASE SEA WORLD JK</t>
  </si>
  <si>
    <t>SA231018362</t>
  </si>
  <si>
    <t>CORRECTION TAPE CT 522 JK</t>
  </si>
  <si>
    <t>KING JELLER JK 100 BLACK JK</t>
  </si>
  <si>
    <t xml:space="preserve">CUTTER BLADE L 150 AM L JK </t>
  </si>
  <si>
    <t>COLOR PENCIL CP 12 PB JK</t>
  </si>
  <si>
    <t>COLOR PENCIL CP S 12 JK</t>
  </si>
  <si>
    <t>ERASER ER 30 W JK</t>
  </si>
  <si>
    <t>ERASER 526 B40P JK</t>
  </si>
  <si>
    <t>GLUE STICK GS-100 8 GRAM JK</t>
  </si>
  <si>
    <t>TAPE CUTTER TD 103 JK</t>
  </si>
  <si>
    <t>SCISSORS SC-838 JK</t>
  </si>
  <si>
    <t>23101602</t>
  </si>
  <si>
    <t>KENKO  CORRECTION FLUID KE 01</t>
  </si>
  <si>
    <t>KENKO BALLPEN BP 39 N BLACK</t>
  </si>
  <si>
    <t>23101712</t>
  </si>
  <si>
    <t>KENKO COLOR CLIP 3100</t>
  </si>
  <si>
    <t>KENKO PUSH PIN PN 30 COLOR</t>
  </si>
  <si>
    <t>23101678</t>
  </si>
  <si>
    <t>TH027/10/2023</t>
  </si>
  <si>
    <t>CORR TAPE MT 737A</t>
  </si>
  <si>
    <t>PCK B 652</t>
  </si>
  <si>
    <t>60 BOX (54 PCS)</t>
  </si>
  <si>
    <t>BARANG TITIP</t>
  </si>
  <si>
    <t>VK0312A</t>
  </si>
  <si>
    <t>MAP ZIPPER MICROTOP MZ15/A5/CAMPUR</t>
  </si>
  <si>
    <t>360 PCS</t>
  </si>
  <si>
    <t>1017</t>
  </si>
  <si>
    <t>VK0320B</t>
  </si>
  <si>
    <t>ID CARD B 2</t>
  </si>
  <si>
    <t>300 PAK (20 PCS)</t>
  </si>
  <si>
    <t>SINAR YOGYAKARTA</t>
  </si>
  <si>
    <t>SJ 1966</t>
  </si>
  <si>
    <t>BUKU MEWARNAI JUMBO (SJ)</t>
  </si>
  <si>
    <t>600 PCS</t>
  </si>
  <si>
    <t>CORRECTION FLUID CF S 209 JK</t>
  </si>
  <si>
    <t>CUTTER BLADE L 150 AM L JK (bonus)</t>
  </si>
  <si>
    <t>bonus</t>
  </si>
  <si>
    <t>STICK NOTE TF 0245-8C 400/LBR</t>
  </si>
  <si>
    <t>STICK NOTE TF 654-8C/ 200LBR</t>
  </si>
  <si>
    <t>PALET GAMBAR BIOLA-ANGGUR WARNA/ WAG-201</t>
  </si>
  <si>
    <t>16 BOX (40 PCS)</t>
  </si>
  <si>
    <t>DOC RIT AUTENTIC DK-512</t>
  </si>
  <si>
    <t>CORRECTION TAPE MT-737A/5X16/+REFILL</t>
  </si>
  <si>
    <t>TZ8401 PEN 4 WARNA</t>
  </si>
  <si>
    <t>LILIN ANGKA SHINTOENG</t>
  </si>
  <si>
    <t>no.1/2/3/4</t>
  </si>
  <si>
    <t>PIANIKA GBR TZ-32B COWOK</t>
  </si>
  <si>
    <t>PERUNCING TR-385/1H/HIPPO</t>
  </si>
  <si>
    <t>PALET GAMBAR BIOLA-APEL WARNA/ WAP-202</t>
  </si>
  <si>
    <t>DOC RIT DK-519</t>
  </si>
  <si>
    <t>23101825</t>
  </si>
  <si>
    <t>KENKO GEL PEN HI-TECH-H 0.28MM BLACK</t>
  </si>
  <si>
    <t>KENKO GEL PEN HI-TECH-H 0.28MM BLUE</t>
  </si>
  <si>
    <t>KENKO GEL PEN REFILL K-1 BLACK</t>
  </si>
  <si>
    <t>KENKO CUTTER L-500 18MM BLADE</t>
  </si>
  <si>
    <t>SA231018484</t>
  </si>
  <si>
    <t>ERASER 526-B40P JK</t>
  </si>
  <si>
    <t>ERASER526 B40 CO JK</t>
  </si>
  <si>
    <t>ERASER 526 B20 JK</t>
  </si>
  <si>
    <t>ERASER ER-30 W JK</t>
  </si>
  <si>
    <t>SL231000054</t>
  </si>
  <si>
    <t>CORRECTION FLUID JK-01 JK</t>
  </si>
  <si>
    <t>HN102023182</t>
  </si>
  <si>
    <t>LILIN SHINTOENG 12 BTG</t>
  </si>
  <si>
    <t>SO2023100082772</t>
  </si>
  <si>
    <t>PAPER BAG COKLAT TG TEBAL</t>
  </si>
  <si>
    <t>40 LSN</t>
  </si>
  <si>
    <t>SO2023100082741</t>
  </si>
  <si>
    <t>HN102023180</t>
  </si>
  <si>
    <t>LILIN SHINTOENG 24 BTG</t>
  </si>
  <si>
    <t>HN102023179</t>
  </si>
  <si>
    <t>200 PAK</t>
  </si>
  <si>
    <t>LOOSE LEAF A5-50 LBR DOTED/TITIK</t>
  </si>
  <si>
    <t>BALLPEN BP-349-12 VOKUS TRANS BLACK JK (BONUS)</t>
  </si>
  <si>
    <t>23100201</t>
  </si>
  <si>
    <t>KENKO CUTTER L-500 (18MM BLADE)</t>
  </si>
  <si>
    <t>23101999</t>
  </si>
  <si>
    <t>KENKO LOOSE LEAF A5 LL 50 2070</t>
  </si>
  <si>
    <t>KENKO LOOSE LEAF A5 LL 100-2070</t>
  </si>
  <si>
    <t>KENKO LOOSE LEAF B5 LL 50 2670</t>
  </si>
  <si>
    <t>KENKO LOOSE LEAF B5 LL 100 2670</t>
  </si>
  <si>
    <t>23102143</t>
  </si>
  <si>
    <t>KENKO SCISSOR SC-848 N</t>
  </si>
  <si>
    <t>23102077</t>
  </si>
  <si>
    <t>KENKO 24 COLOR PENCIL CP 24 F CLASSIC</t>
  </si>
  <si>
    <t>SA231018753</t>
  </si>
  <si>
    <t>BINDER B5 TSKD 142 KINDNESS JK U</t>
  </si>
  <si>
    <t>SA231018758</t>
  </si>
  <si>
    <t>BINDER A5 MHAC M479 BLUE JK U</t>
  </si>
  <si>
    <t>BINDER A5 MHAC M479 GREEN JK U</t>
  </si>
  <si>
    <t>BINDER A5 MHAC M479 RED JK U</t>
  </si>
  <si>
    <t>BINDER A5 MHAC M479 YELLOW JK U</t>
  </si>
  <si>
    <t>BINDER A5 TSPL M507 DARK GREY JK U</t>
  </si>
  <si>
    <t>BINDER A5 TSPL M507 PEARL DARK BROWN JK U</t>
  </si>
  <si>
    <t>BINDER A5 TSPL M507 PEARL LIGHT BROWN JK U</t>
  </si>
  <si>
    <t>BINDER A5 MHPT M516 BLUE JK U</t>
  </si>
  <si>
    <t>BINDER A5 MHPT M516 GREEN JK U</t>
  </si>
  <si>
    <t>BINDER A5 MHPT M516 PINK JK U</t>
  </si>
  <si>
    <t>BINDER A5 MHPT M516 PURPLE JK U</t>
  </si>
  <si>
    <t>BINDER A5 TSPL M507 PEARL WHITE JK U</t>
  </si>
  <si>
    <t>SA231018759</t>
  </si>
  <si>
    <t>BINDER B5 MHAC M138 BLUE JK U</t>
  </si>
  <si>
    <t>BINDER B5 MHAC M138 GREEN JK U</t>
  </si>
  <si>
    <t>BINDER B5 MHAC M138 RED JK U</t>
  </si>
  <si>
    <t>BINDER B5 MHAC M138 YELLOW JK U</t>
  </si>
  <si>
    <t>BINDER B5 MHIM M140 DARK GREY JK U</t>
  </si>
  <si>
    <t>BINDER B5 MHIM M140 PEARL DARK BROWN JK U</t>
  </si>
  <si>
    <t>BINDER B5 MHIM M140 PEARL LIGHT BROWN JK U</t>
  </si>
  <si>
    <t>BINDER B5 MHIM M140 PEARL WHITE JK U</t>
  </si>
  <si>
    <t>BINDER B5 MHPT 143 BLUE JK U</t>
  </si>
  <si>
    <t>BINDER B5 MHPT 143 GREEN JK U</t>
  </si>
  <si>
    <t>BINDER B5 MHPT 143 PINK JK U</t>
  </si>
  <si>
    <t>BINDER B5 MHPT 143 PURPLE JK U</t>
  </si>
  <si>
    <t>SA231018757</t>
  </si>
  <si>
    <t>OIL PASTEL OP 18 S PP CASE SEA WORLD JK</t>
  </si>
  <si>
    <t>SWR</t>
  </si>
  <si>
    <t>CRAYON PUTAR TWCR 24S JK</t>
  </si>
  <si>
    <t>BINDER A5 TSFS 514 FRIENDSHIP JK U</t>
  </si>
  <si>
    <t>BINDER A5 TSAF F 512 ANIMAL FACE JK F</t>
  </si>
  <si>
    <t>23101924</t>
  </si>
  <si>
    <t>SA231018572</t>
  </si>
  <si>
    <t>PENCIL CASE PC 0719 AC-36A/F ANIMAL CALENDER JK</t>
  </si>
  <si>
    <t>PENCIL CASE PC 0719 AC-37A/FANIMAL CALENDER JK</t>
  </si>
  <si>
    <t>SA231018542</t>
  </si>
  <si>
    <t>SCISSORS SC-848 JK</t>
  </si>
  <si>
    <t>SA231018659</t>
  </si>
  <si>
    <t>LAMINATING FILM LF100-2234 F4 JK</t>
  </si>
  <si>
    <t>LABEL LB 1LY 1 BARIS YELLOW JK</t>
  </si>
  <si>
    <t>GA-23-10-0531</t>
  </si>
  <si>
    <t>ZIPPER JALA A5 MERAH</t>
  </si>
  <si>
    <t>420 PCS</t>
  </si>
  <si>
    <t>ZIPPER JALA A5 KUNING</t>
  </si>
  <si>
    <t>ZIPPER JALA A5 HIJAU</t>
  </si>
  <si>
    <t>ZIPPER JALA A5 BIRU</t>
  </si>
  <si>
    <t>GA-23-10-0502</t>
  </si>
  <si>
    <t>ZIPPER JALA A5 HITAM</t>
  </si>
  <si>
    <t>SAPUTRO OFFICE</t>
  </si>
  <si>
    <t>G-2729 INV SOS</t>
  </si>
  <si>
    <t>CRAYON 12W VAN ART FLUORESCENT</t>
  </si>
  <si>
    <t>HM/293/10-23H</t>
  </si>
  <si>
    <t>BALLPEN GEL TF-1190 HTM 0.3MM HIGHTECH</t>
  </si>
  <si>
    <t>02550</t>
  </si>
  <si>
    <t>JUJ332/23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</si>
  <si>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</si>
  <si>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</si>
  <si>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</si>
  <si>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</si>
  <si>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</si>
  <si>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</si>
  <si>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</si>
  <si>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</si>
  <si>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</si>
  <si>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</si>
  <si>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</si>
  <si>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</si>
  <si>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GEL ZHIXIN + REFILL G-5013</t>
  </si>
  <si>
    <t>HN102023210</t>
  </si>
  <si>
    <t>NO.1</t>
  </si>
  <si>
    <t>NO.2/3/6/9 @3LSN</t>
  </si>
  <si>
    <t>LABEL LB P2LN 2 BARIS JK</t>
  </si>
  <si>
    <t>BINDER B5 TSCS M79 CLASSIC JK U</t>
  </si>
  <si>
    <t>KENKO CLOTH TAPE 48MM BLUE CORE - BLACK (BT)</t>
  </si>
  <si>
    <t>KENKO LAMINATING FILM LF100-2234 (FC) @ 100 PCS</t>
  </si>
  <si>
    <t>SA231018842</t>
  </si>
  <si>
    <t>SA231018872</t>
  </si>
  <si>
    <t>CUTTER BLADE L 150 AM L JK (BONUS)</t>
  </si>
  <si>
    <t>02/112023</t>
  </si>
  <si>
    <t>1024</t>
  </si>
  <si>
    <t>DOC RIT OPTIMA</t>
  </si>
  <si>
    <t>6 C @5 LSN + 1 C @ 4 LSN</t>
  </si>
  <si>
    <t>ORIGAMI FLUORESCENT ALFA 14 X 14</t>
  </si>
  <si>
    <t>ORIGAMI FLUORESCENT ALFA 16 X 16</t>
  </si>
  <si>
    <t>CLEAR HOLDER FOLIO SIKA AC-105 F PUTIH</t>
  </si>
  <si>
    <t>SA231018992</t>
  </si>
  <si>
    <t>LABEL LB 2RL 1 BARIS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</si>
</sst>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2" headerRowDxfId="290" dataDxfId="289" totalsRowDxfId="288">
  <autoFilter ref="A2:AY942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2"/>
  <sheetViews>
    <sheetView tabSelected="1" topLeftCell="B596" zoomScale="70" zoomScaleNormal="70" zoomScaleSheetLayoutView="55" workbookViewId="0">
      <selection activeCell="R618" sqref="R618"/>
    </sheetView>
  </sheetViews>
  <sheetFormatPr defaultRowHeight="20.100000000000001" customHeight="1" outlineLevelCol="1" x14ac:dyDescent="0.25"/>
  <cols>
    <col min="1" max="1" width="11.5703125" style="37" customWidth="1"/>
    <col min="2" max="2" width="18.85546875" style="37" customWidth="1"/>
    <col min="3" max="3" width="7.140625" style="37" customWidth="1" outlineLevel="1"/>
    <col min="4" max="4" width="12.1406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5.5703125" style="37" customWidth="1"/>
    <col min="39" max="39" width="8.1406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45201</v>
      </c>
      <c r="F3" s="37" t="s">
        <v>22</v>
      </c>
      <c r="G3" s="37" t="s">
        <v>23</v>
      </c>
      <c r="H3" s="47" t="s">
        <v>119</v>
      </c>
      <c r="I3" s="37"/>
      <c r="J3" s="39">
        <v>45201</v>
      </c>
      <c r="K3" s="37"/>
      <c r="L3" s="37" t="s">
        <v>107</v>
      </c>
      <c r="M3" s="40">
        <v>3</v>
      </c>
      <c r="O3" s="37"/>
      <c r="P3" s="41"/>
      <c r="Q3" s="42">
        <v>2376000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7128000</v>
      </c>
      <c r="Y3" s="50">
        <f>IF(NOTA[[#This Row],[JUMLAH]]="","",NOTA[[#This Row],[JUMLAH]]*NOTA[[#This Row],[DISC 1]])</f>
        <v>1211760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1211760</v>
      </c>
      <c r="AC3" s="50">
        <f>IF(NOTA[[#This Row],[JUMLAH]]="","",NOTA[[#This Row],[JUMLAH]]-NOTA[[#This Row],[DISC]])</f>
        <v>5916240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45201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11</v>
      </c>
      <c r="AM3" s="38">
        <f>IF(NOTA[[#This Row],[TGL.NOTA]]="",IF(NOTA[[#This Row],[SUPPLIER_H]]="","",#REF!),MONTH(NOTA[[#This Row],[TGL.NOTA]]))</f>
        <v>10</v>
      </c>
      <c r="AN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1493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36 BOX (30 PCS)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115</v>
      </c>
      <c r="M4" s="40">
        <v>2</v>
      </c>
      <c r="O4" s="37"/>
      <c r="P4" s="41"/>
      <c r="Q4" s="42">
        <v>5702400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11404800</v>
      </c>
      <c r="Y4" s="50">
        <f>IF(NOTA[[#This Row],[JUMLAH]]="","",NOTA[[#This Row],[JUMLAH]]*NOTA[[#This Row],[DISC 1]])</f>
        <v>1938816.0000000002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1938816.0000000002</v>
      </c>
      <c r="AC4" s="50">
        <f>IF(NOTA[[#This Row],[JUMLAH]]="","",NOTA[[#This Row],[JUMLAH]]-NOTA[[#This Row],[DISC]])</f>
        <v>9465984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1464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120</v>
      </c>
      <c r="M5" s="40">
        <v>1</v>
      </c>
      <c r="O5" s="37"/>
      <c r="P5" s="41"/>
      <c r="Q5" s="42">
        <v>2208000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2208000</v>
      </c>
      <c r="Y5" s="50">
        <f>IF(NOTA[[#This Row],[JUMLAH]]="","",NOTA[[#This Row],[JUMLAH]]*NOTA[[#This Row],[DISC 1]])</f>
        <v>375360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375360</v>
      </c>
      <c r="AC5" s="50">
        <f>IF(NOTA[[#This Row],[JUMLAH]]="","",NOTA[[#This Row],[JUMLAH]]-NOTA[[#This Row],[DISC]])</f>
        <v>1832640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1545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GRS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121</v>
      </c>
      <c r="M6" s="40">
        <v>1</v>
      </c>
      <c r="O6" s="37"/>
      <c r="P6" s="41"/>
      <c r="Q6" s="42">
        <v>1188000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1188000</v>
      </c>
      <c r="Y6" s="50">
        <f>IF(NOTA[[#This Row],[JUMLAH]]="","",NOTA[[#This Row],[JUMLAH]]*NOTA[[#This Row],[DISC 1]])</f>
        <v>201960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201960</v>
      </c>
      <c r="AC6" s="50">
        <f>IF(NOTA[[#This Row],[JUMLAH]]="","",NOTA[[#This Row],[JUMLAH]]-NOTA[[#This Row],[DISC]])</f>
        <v>986040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1584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10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122</v>
      </c>
      <c r="M7" s="40">
        <v>1</v>
      </c>
      <c r="O7" s="37"/>
      <c r="P7" s="41"/>
      <c r="Q7" s="42">
        <v>3196800</v>
      </c>
      <c r="R7" s="48" t="s">
        <v>116</v>
      </c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3196800</v>
      </c>
      <c r="Y7" s="50">
        <f>IF(NOTA[[#This Row],[JUMLAH]]="","",NOTA[[#This Row],[JUMLAH]]*NOTA[[#This Row],[DISC 1]])</f>
        <v>543456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543456</v>
      </c>
      <c r="AC7" s="50">
        <f>IF(NOTA[[#This Row],[JUMLAH]]="","",NOTA[[#This Row],[JUMLAH]]-NOTA[[#This Row],[DISC]])</f>
        <v>2653344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1324</v>
      </c>
      <c r="AT7" s="38" t="b">
        <f>IF(NOTA[[#This Row],[QTY/ CTN]]="","",TRUE)</f>
        <v>1</v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109</v>
      </c>
      <c r="M8" s="40">
        <v>5</v>
      </c>
      <c r="O8" s="37"/>
      <c r="P8" s="41"/>
      <c r="Q8" s="42">
        <v>2088000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10440000</v>
      </c>
      <c r="Y8" s="50">
        <f>IF(NOTA[[#This Row],[JUMLAH]]="","",NOTA[[#This Row],[JUMLAH]]*NOTA[[#This Row],[DISC 1]])</f>
        <v>1774800.0000000002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1774800.0000000002</v>
      </c>
      <c r="AC8" s="50">
        <f>IF(NOTA[[#This Row],[JUMLAH]]="","",NOTA[[#This Row],[JUMLAH]]-NOTA[[#This Row],[DISC]])</f>
        <v>8665200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2640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110</v>
      </c>
      <c r="M9" s="40">
        <v>2</v>
      </c>
      <c r="O9" s="37"/>
      <c r="P9" s="41"/>
      <c r="Q9" s="42">
        <v>1944000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3888000</v>
      </c>
      <c r="Y9" s="50">
        <f>IF(NOTA[[#This Row],[JUMLAH]]="","",NOTA[[#This Row],[JUMLAH]]*NOTA[[#This Row],[DISC 1]])</f>
        <v>660960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660960</v>
      </c>
      <c r="AC9" s="50">
        <f>IF(NOTA[[#This Row],[JUMLAH]]="","",NOTA[[#This Row],[JUMLAH]]-NOTA[[#This Row],[DISC]])</f>
        <v>3227040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2642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6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111</v>
      </c>
      <c r="M10" s="40">
        <v>2</v>
      </c>
      <c r="O10" s="37"/>
      <c r="P10" s="41"/>
      <c r="Q10" s="42">
        <v>1632000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3264000</v>
      </c>
      <c r="Y10" s="50">
        <f>IF(NOTA[[#This Row],[JUMLAH]]="","",NOTA[[#This Row],[JUMLAH]]*NOTA[[#This Row],[DISC 1]])</f>
        <v>554880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554880</v>
      </c>
      <c r="AC10" s="50">
        <f>IF(NOTA[[#This Row],[JUMLAH]]="","",NOTA[[#This Row],[JUMLAH]]-NOTA[[#This Row],[DISC]])</f>
        <v>2709120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2643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8 BOX (6 SET)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112</v>
      </c>
      <c r="M11" s="40">
        <v>2</v>
      </c>
      <c r="O11" s="37"/>
      <c r="P11" s="41"/>
      <c r="Q11" s="42">
        <v>1710000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3420000</v>
      </c>
      <c r="Y11" s="50">
        <f>IF(NOTA[[#This Row],[JUMLAH]]="","",NOTA[[#This Row],[JUMLAH]]*NOTA[[#This Row],[DISC 1]])</f>
        <v>581400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581400</v>
      </c>
      <c r="AC11" s="50">
        <f>IF(NOTA[[#This Row],[JUMLAH]]="","",NOTA[[#This Row],[JUMLAH]]-NOTA[[#This Row],[DISC]])</f>
        <v>2838600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2645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6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1</v>
      </c>
      <c r="O12" s="37"/>
      <c r="P12" s="41"/>
      <c r="Q12" s="42">
        <v>1656000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1656000</v>
      </c>
      <c r="Y12" s="50">
        <f>IF(NOTA[[#This Row],[JUMLAH]]="","",NOTA[[#This Row],[JUMLAH]]*NOTA[[#This Row],[DISC 1]])</f>
        <v>281520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281520</v>
      </c>
      <c r="AC12" s="50">
        <f>IF(NOTA[[#This Row],[JUMLAH]]="","",NOTA[[#This Row],[JUMLAH]]-NOTA[[#This Row],[DISC]])</f>
        <v>1374480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2646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4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113</v>
      </c>
      <c r="M13" s="40">
        <v>2</v>
      </c>
      <c r="O13" s="37"/>
      <c r="P13" s="41"/>
      <c r="Q13" s="42">
        <v>1824000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3648000</v>
      </c>
      <c r="Y13" s="50">
        <f>IF(NOTA[[#This Row],[JUMLAH]]="","",NOTA[[#This Row],[JUMLAH]]*NOTA[[#This Row],[DISC 1]])</f>
        <v>620160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620160</v>
      </c>
      <c r="AC13" s="50">
        <f>IF(NOTA[[#This Row],[JUMLAH]]="","",NOTA[[#This Row],[JUMLAH]]-NOTA[[#This Row],[DISC]])</f>
        <v>3027840</v>
      </c>
      <c r="AD13" s="50"/>
      <c r="AE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2647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F14" s="37"/>
      <c r="G14" s="37"/>
      <c r="H14" s="47"/>
      <c r="I14" s="37"/>
      <c r="J14" s="39"/>
      <c r="K14" s="37"/>
      <c r="L14" s="37"/>
      <c r="M14" s="40"/>
      <c r="O14" s="37"/>
      <c r="P14" s="41"/>
      <c r="Q14" s="42"/>
      <c r="R14" s="48"/>
      <c r="S14" s="49"/>
      <c r="T14" s="44"/>
      <c r="U14" s="44"/>
      <c r="V14" s="50"/>
      <c r="W14" s="45"/>
      <c r="X14" s="50" t="str">
        <f>IF(NOTA[[#This Row],[HARGA/ CTN]]="",NOTA[[#This Row],[JUMLAH_H]],NOTA[[#This Row],[HARGA/ CTN]]*IF(NOTA[[#This Row],[C]]="",0,NOTA[[#This Row],[C]]))</f>
        <v/>
      </c>
      <c r="Y14" s="50" t="str">
        <f>IF(NOTA[[#This Row],[JUMLAH]]="","",NOTA[[#This Row],[JUMLAH]]*NOTA[[#This Row],[DISC 1]])</f>
        <v/>
      </c>
      <c r="Z14" s="50" t="str">
        <f>IF(NOTA[[#This Row],[JUMLAH]]="","",(NOTA[[#This Row],[JUMLAH]]-NOTA[[#This Row],[DISC 1-]])*NOTA[[#This Row],[DISC 2]])</f>
        <v/>
      </c>
      <c r="AA14" s="50" t="str">
        <f>IF(NOTA[[#This Row],[JUMLAH]]="","",(NOTA[[#This Row],[JUMLAH]]-NOTA[[#This Row],[DISC 1-]]-NOTA[[#This Row],[DISC 2-]])*NOTA[[#This Row],[DISC 3]])</f>
        <v/>
      </c>
      <c r="AB14" s="50" t="str">
        <f>IF(NOTA[[#This Row],[JUMLAH]]="","",NOTA[[#This Row],[DISC 1-]]+NOTA[[#This Row],[DISC 2-]]+NOTA[[#This Row],[DISC 3-]])</f>
        <v/>
      </c>
      <c r="AC14" s="50" t="str">
        <f>IF(NOTA[[#This Row],[JUMLAH]]="","",NOTA[[#This Row],[JUMLAH]]-NOTA[[#This Row],[DISC]])</f>
        <v/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" s="50" t="str">
        <f>IF(OR(NOTA[[#This Row],[QTY]]="",NOTA[[#This Row],[HARGA SATUAN]]="",),"",NOTA[[#This Row],[QTY]]*NOTA[[#This Row],[HARGA SATUAN]])</f>
        <v/>
      </c>
      <c r="AI14" s="39" t="str">
        <f ca="1">IF(NOTA[ID_H]="","",INDEX(NOTA[TANGGAL],MATCH(,INDIRECT(ADDRESS(ROW(NOTA[TANGGAL]),COLUMN(NOTA[TANGGAL]))&amp;":"&amp;ADDRESS(ROW(),COLUMN(NOTA[TANGGAL]))),-1)))</f>
        <v/>
      </c>
      <c r="AJ14" s="41" t="str">
        <f ca="1">IF(NOTA[[#This Row],[NAMA BARANG]]="","",INDEX(NOTA[SUPPLIER],MATCH(,INDIRECT(ADDRESS(ROW(NOTA[ID]),COLUMN(NOTA[ID]))&amp;":"&amp;ADDRESS(ROW(),COLUMN(NOTA[ID]))),-1)))</f>
        <v/>
      </c>
      <c r="AK14" s="41" t="str">
        <f ca="1">IF(NOTA[[#This Row],[ID_H]]="","",IF(NOTA[[#This Row],[FAKTUR]]="",INDIRECT(ADDRESS(ROW()-1,COLUMN())),NOTA[[#This Row],[FAKTUR]]))</f>
        <v/>
      </c>
      <c r="AL14" s="38" t="str">
        <f ca="1">IF(NOTA[[#This Row],[ID]]="","",COUNTIF(NOTA[ID_H],NOTA[[#This Row],[ID_H]]))</f>
        <v/>
      </c>
      <c r="AM14" s="38" t="str">
        <f ca="1">IF(NOTA[[#This Row],[TGL.NOTA]]="",IF(NOTA[[#This Row],[SUPPLIER_H]]="","",AM13),MONTH(NOTA[[#This Row],[TGL.NOTA]]))</f>
        <v/>
      </c>
      <c r="AN14" s="38" t="str">
        <f>LOWER(SUBSTITUTE(SUBSTITUTE(SUBSTITUTE(SUBSTITUTE(SUBSTITUTE(SUBSTITUTE(SUBSTITUTE(SUBSTITUTE(SUBSTITUTE(NOTA[NAMA BARANG]," ",),".",""),"-",""),"(",""),")",""),",",""),"/",""),"""",""),"+",""))</f>
        <v/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str">
        <f>IF(NOTA[[#This Row],[CONCAT1]]="","",MATCH(NOTA[[#This Row],[CONCAT1]],[3]!db[NB NOTA_C],0))</f>
        <v/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/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" s="38" t="str">
        <f ca="1">IF(NOTA[[#This Row],[ID_H]]="","",MATCH(NOTA[[#This Row],[NB NOTA_C_QTY]],[4]!db[NB NOTA_C_QTY+F],0))</f>
        <v/>
      </c>
      <c r="AX14" s="53" t="str">
        <f ca="1">IF(NOTA[[#This Row],[NB NOTA_C_QTY]]="","",ROW()-2)</f>
        <v/>
      </c>
    </row>
    <row r="15" spans="1:51" s="38" customFormat="1" ht="20.100000000000001" customHeight="1" x14ac:dyDescent="0.25">
      <c r="A1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5" s="38" t="e">
        <f ca="1">IF(NOTA[[#This Row],[ID_P]]="","",MATCH(NOTA[[#This Row],[ID_P]],[1]!B_MSK[N_ID],0))</f>
        <v>#REF!</v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 t="s">
        <v>22</v>
      </c>
      <c r="G15" s="37" t="s">
        <v>23</v>
      </c>
      <c r="H15" s="47" t="s">
        <v>124</v>
      </c>
      <c r="I15" s="37"/>
      <c r="J15" s="39">
        <v>45201</v>
      </c>
      <c r="K15" s="37"/>
      <c r="L15" s="37" t="s">
        <v>125</v>
      </c>
      <c r="M15" s="40">
        <v>1</v>
      </c>
      <c r="O15" s="37"/>
      <c r="P15" s="41"/>
      <c r="Q15" s="42">
        <v>420000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420000</v>
      </c>
      <c r="Y15" s="50">
        <f>IF(NOTA[[#This Row],[JUMLAH]]="","",NOTA[[#This Row],[JUMLAH]]*NOTA[[#This Row],[DISC 1]])</f>
        <v>71400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71400</v>
      </c>
      <c r="AC15" s="50">
        <f>IF(NOTA[[#This Row],[JUMLAH]]="","",NOTA[[#This Row],[JUMLAH]]-NOTA[[#This Row],[DISC]])</f>
        <v>348600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45201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>
        <f ca="1">IF(NOTA[[#This Row],[ID]]="","",COUNTIF(NOTA[ID_H],NOTA[[#This Row],[ID_H]]))</f>
        <v>11</v>
      </c>
      <c r="AM15" s="38">
        <f>IF(NOTA[[#This Row],[TGL.NOTA]]="",IF(NOTA[[#This Row],[SUPPLIER_H]]="","",AM14),MONTH(NOTA[[#This Row],[TGL.NOTA]]))</f>
        <v>10</v>
      </c>
      <c r="AN15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5" s="38" t="e">
        <f>IF(NOTA[[#This Row],[CONCAT4]]="","",_xlfn.IFNA(MATCH(NOTA[[#This Row],[CONCAT4]],[2]!RAW[CONCAT_H],0),FALSE))</f>
        <v>#REF!</v>
      </c>
      <c r="AS15" s="38">
        <f>IF(NOTA[[#This Row],[CONCAT1]]="","",MATCH(NOTA[[#This Row],[CONCAT1]],[3]!db[NB NOTA_C],0))</f>
        <v>1623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133</v>
      </c>
      <c r="M16" s="40">
        <v>1</v>
      </c>
      <c r="O16" s="37"/>
      <c r="P16" s="41"/>
      <c r="Q16" s="42">
        <v>810000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810000</v>
      </c>
      <c r="Y16" s="50">
        <f>IF(NOTA[[#This Row],[JUMLAH]]="","",NOTA[[#This Row],[JUMLAH]]*NOTA[[#This Row],[DISC 1]])</f>
        <v>137700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137700</v>
      </c>
      <c r="AC16" s="50">
        <f>IF(NOTA[[#This Row],[JUMLAH]]="","",NOTA[[#This Row],[JUMLAH]]-NOTA[[#This Row],[DISC]])</f>
        <v>672300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1565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126</v>
      </c>
      <c r="M17" s="40">
        <v>1</v>
      </c>
      <c r="O17" s="37"/>
      <c r="P17" s="41"/>
      <c r="Q17" s="42">
        <v>1410000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1410000</v>
      </c>
      <c r="Y17" s="50">
        <f>IF(NOTA[[#This Row],[JUMLAH]]="","",NOTA[[#This Row],[JUMLAH]]*NOTA[[#This Row],[DISC 1]])</f>
        <v>239700.00000000003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239700.00000000003</v>
      </c>
      <c r="AC17" s="50">
        <f>IF(NOTA[[#This Row],[JUMLAH]]="","",NOTA[[#This Row],[JUMLAH]]-NOTA[[#This Row],[DISC]])</f>
        <v>1170300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1574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5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127</v>
      </c>
      <c r="M18" s="40">
        <v>1</v>
      </c>
      <c r="O18" s="37"/>
      <c r="P18" s="41"/>
      <c r="Q18" s="42">
        <v>1125000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1125000</v>
      </c>
      <c r="Y18" s="50">
        <f>IF(NOTA[[#This Row],[JUMLAH]]="","",NOTA[[#This Row],[JUMLAH]]*NOTA[[#This Row],[DISC 1]])</f>
        <v>191250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191250</v>
      </c>
      <c r="AC18" s="50">
        <f>IF(NOTA[[#This Row],[JUMLAH]]="","",NOTA[[#This Row],[JUMLAH]]-NOTA[[#This Row],[DISC]])</f>
        <v>933750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1533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128</v>
      </c>
      <c r="M19" s="40">
        <v>1</v>
      </c>
      <c r="O19" s="37"/>
      <c r="P19" s="41"/>
      <c r="Q19" s="42">
        <v>1180000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1180000</v>
      </c>
      <c r="Y19" s="50">
        <f>IF(NOTA[[#This Row],[JUMLAH]]="","",NOTA[[#This Row],[JUMLAH]]*NOTA[[#This Row],[DISC 1]])</f>
        <v>200600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200600</v>
      </c>
      <c r="AC19" s="50">
        <f>IF(NOTA[[#This Row],[JUMLAH]]="","",NOTA[[#This Row],[JUMLAH]]-NOTA[[#This Row],[DISC]])</f>
        <v>979400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1535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4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129</v>
      </c>
      <c r="M20" s="40">
        <v>1</v>
      </c>
      <c r="O20" s="37"/>
      <c r="P20" s="41"/>
      <c r="Q20" s="42">
        <v>2280000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2280000</v>
      </c>
      <c r="Y20" s="50">
        <f>IF(NOTA[[#This Row],[JUMLAH]]="","",NOTA[[#This Row],[JUMLAH]]*NOTA[[#This Row],[DISC 1]])</f>
        <v>387600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387600</v>
      </c>
      <c r="AC20" s="50">
        <f>IF(NOTA[[#This Row],[JUMLAH]]="","",NOTA[[#This Row],[JUMLAH]]-NOTA[[#This Row],[DISC]])</f>
        <v>1892400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1611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1" s="38" t="e">
        <f>IF([5]!NOTA[[#This Row],[ID_P]]="","",MATCH([5]!NOTA[[#This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114</v>
      </c>
      <c r="M21" s="40">
        <v>2</v>
      </c>
      <c r="O21" s="37"/>
      <c r="P21" s="41"/>
      <c r="Q21" s="42">
        <v>1954800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3909600</v>
      </c>
      <c r="Y21" s="50">
        <f>IF(NOTA[[#This Row],[JUMLAH]]="","",NOTA[[#This Row],[JUMLAH]]*NOTA[[#This Row],[DISC 1]])</f>
        <v>664632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664632</v>
      </c>
      <c r="AC21" s="50">
        <f>IF(NOTA[[#This Row],[JUMLAH]]="","",NOTA[[#This Row],[JUMLAH]]-NOTA[[#This Row],[DISC]])</f>
        <v>3244968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39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41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1388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36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2</v>
      </c>
      <c r="E22" s="46"/>
      <c r="F22" s="37"/>
      <c r="G22" s="37"/>
      <c r="H22" s="47"/>
      <c r="I22" s="37"/>
      <c r="J22" s="39"/>
      <c r="K22" s="37"/>
      <c r="L22" s="37" t="s">
        <v>130</v>
      </c>
      <c r="M22" s="40">
        <v>1</v>
      </c>
      <c r="O22" s="37"/>
      <c r="P22" s="41"/>
      <c r="Q22" s="42">
        <v>2008800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2008800</v>
      </c>
      <c r="Y22" s="50">
        <f>IF(NOTA[[#This Row],[JUMLAH]]="","",NOTA[[#This Row],[JUMLAH]]*NOTA[[#This Row],[DISC 1]])</f>
        <v>341496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341496</v>
      </c>
      <c r="AC22" s="50">
        <f>IF(NOTA[[#This Row],[JUMLAH]]="","",NOTA[[#This Row],[JUMLAH]]-NOTA[[#This Row],[DISC]])</f>
        <v>1667304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1389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2</v>
      </c>
      <c r="E23" s="46"/>
      <c r="F23" s="37"/>
      <c r="G23" s="37"/>
      <c r="H23" s="47"/>
      <c r="I23" s="37"/>
      <c r="J23" s="39"/>
      <c r="K23" s="37"/>
      <c r="L23" s="37" t="s">
        <v>108</v>
      </c>
      <c r="M23" s="40">
        <v>1</v>
      </c>
      <c r="O23" s="37"/>
      <c r="P23" s="41"/>
      <c r="Q23" s="42">
        <v>1695600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1695600</v>
      </c>
      <c r="Y23" s="50">
        <f>IF(NOTA[[#This Row],[JUMLAH]]="","",NOTA[[#This Row],[JUMLAH]]*NOTA[[#This Row],[DISC 1]])</f>
        <v>288252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288252</v>
      </c>
      <c r="AC23" s="50">
        <f>IF(NOTA[[#This Row],[JUMLAH]]="","",NOTA[[#This Row],[JUMLAH]]-NOTA[[#This Row],[DISC]])</f>
        <v>1407348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41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38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1390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2</v>
      </c>
      <c r="E24" s="46"/>
      <c r="F24" s="37"/>
      <c r="G24" s="37"/>
      <c r="H24" s="47"/>
      <c r="I24" s="37"/>
      <c r="J24" s="39"/>
      <c r="K24" s="37"/>
      <c r="L24" s="37" t="s">
        <v>131</v>
      </c>
      <c r="M24" s="40">
        <v>2</v>
      </c>
      <c r="O24" s="37"/>
      <c r="P24" s="41"/>
      <c r="Q24" s="42">
        <v>3888000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7776000</v>
      </c>
      <c r="Y24" s="50">
        <f>IF(NOTA[[#This Row],[JUMLAH]]="","",NOTA[[#This Row],[JUMLAH]]*NOTA[[#This Row],[DISC 1]])</f>
        <v>1321920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1321920</v>
      </c>
      <c r="AC24" s="50">
        <f>IF(NOTA[[#This Row],[JUMLAH]]="","",NOTA[[#This Row],[JUMLAH]]-NOTA[[#This Row],[DISC]])</f>
        <v>6454080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1427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60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2</v>
      </c>
      <c r="E25" s="46"/>
      <c r="F25" s="37"/>
      <c r="G25" s="37"/>
      <c r="H25" s="47"/>
      <c r="I25" s="37"/>
      <c r="J25" s="39"/>
      <c r="K25" s="37"/>
      <c r="L25" s="37" t="s">
        <v>132</v>
      </c>
      <c r="M25" s="40">
        <v>1</v>
      </c>
      <c r="O25" s="37"/>
      <c r="P25" s="41"/>
      <c r="Q25" s="42">
        <v>2592000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2592000</v>
      </c>
      <c r="Y25" s="50">
        <f>IF(NOTA[[#This Row],[JUMLAH]]="","",NOTA[[#This Row],[JUMLAH]]*NOTA[[#This Row],[DISC 1]])</f>
        <v>440640.00000000006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440640.00000000006</v>
      </c>
      <c r="AC25" s="50">
        <f>IF(NOTA[[#This Row],[JUMLAH]]="","",NOTA[[#This Row],[JUMLAH]]-NOTA[[#This Row],[DISC]])</f>
        <v>2151360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1491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36 BOX (20 PCS)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3</v>
      </c>
      <c r="E27" s="46">
        <v>45203</v>
      </c>
      <c r="F27" s="37" t="s">
        <v>134</v>
      </c>
      <c r="G27" s="37" t="s">
        <v>135</v>
      </c>
      <c r="H27" s="47" t="s">
        <v>136</v>
      </c>
      <c r="I27" s="37"/>
      <c r="J27" s="39">
        <v>45202</v>
      </c>
      <c r="K27" s="37"/>
      <c r="L27" s="37" t="s">
        <v>137</v>
      </c>
      <c r="M27" s="40">
        <v>2</v>
      </c>
      <c r="N27" s="38">
        <v>50</v>
      </c>
      <c r="O27" s="37" t="s">
        <v>138</v>
      </c>
      <c r="P27" s="41">
        <v>32500</v>
      </c>
      <c r="Q27" s="42"/>
      <c r="R27" s="48" t="s">
        <v>139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1625000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1625000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7" s="50">
        <f>IF(OR(NOTA[[#This Row],[QTY]]="",NOTA[[#This Row],[HARGA SATUAN]]="",),"",NOTA[[#This Row],[QTY]]*NOTA[[#This Row],[HARGA SATUAN]])</f>
        <v>1625000</v>
      </c>
      <c r="AI27" s="39">
        <f ca="1">IF(NOTA[ID_H]="","",INDEX(NOTA[TANGGAL],MATCH(,INDIRECT(ADDRESS(ROW(NOTA[TANGGAL]),COLUMN(NOTA[TANGGAL]))&amp;":"&amp;ADDRESS(ROW(),COLUMN(NOTA[TANGGAL]))),-1)))</f>
        <v>45203</v>
      </c>
      <c r="AJ27" s="41" t="str">
        <f ca="1">IF(NOTA[[#This Row],[NAMA BARANG]]="","",INDEX(NOTA[SUPPLIER],MATCH(,INDIRECT(ADDRESS(ROW(NOTA[ID]),COLUMN(NOTA[ID]))&amp;":"&amp;ADDRESS(ROW(),COLUMN(NOTA[ID]))),-1)))</f>
        <v>ANDY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3</v>
      </c>
      <c r="AM27" s="38">
        <f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7" s="38" t="e">
        <f>IF(NOTA[[#This Row],[CONCAT4]]="","",_xlfn.IFNA(MATCH(NOTA[[#This Row],[CONCAT4]],[2]!RAW[CONCAT_H],0),FALSE))</f>
        <v>#REF!</v>
      </c>
      <c r="AS27" s="38">
        <f>IF(NOTA[[#This Row],[CONCAT1]]="","",MATCH(NOTA[[#This Row],[CONCAT1]],[3]!db[NB NOTA_C],0))</f>
        <v>877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25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140</v>
      </c>
      <c r="M28" s="40">
        <v>2</v>
      </c>
      <c r="N28" s="38">
        <v>50</v>
      </c>
      <c r="O28" s="37" t="s">
        <v>138</v>
      </c>
      <c r="P28" s="41">
        <v>37500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1875000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1875000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8" s="50">
        <f>IF(OR(NOTA[[#This Row],[QTY]]="",NOTA[[#This Row],[HARGA SATUAN]]="",),"",NOTA[[#This Row],[QTY]]*NOTA[[#This Row],[HARGA SATUAN]])</f>
        <v>1875000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878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141</v>
      </c>
      <c r="M29" s="40">
        <v>2</v>
      </c>
      <c r="N29" s="38">
        <v>50</v>
      </c>
      <c r="O29" s="37" t="s">
        <v>138</v>
      </c>
      <c r="P29" s="41">
        <v>42500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2125000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2125000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29" s="50">
        <f>IF(OR(NOTA[[#This Row],[QTY]]="",NOTA[[#This Row],[HARGA SATUAN]]="",),"",NOTA[[#This Row],[QTY]]*NOTA[[#This Row],[HARGA SATUAN]])</f>
        <v>2125000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880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M30" s="38" t="str">
        <f ca="1">IF(NOTA[[#This Row],[TGL.NOTA]]="",IF(NOTA[[#This Row],[SUPPLIER_H]]="","",T34),MONTH(NOTA[[#This Row],[TGL.NOTA]]))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4</v>
      </c>
      <c r="E31" s="46">
        <v>45203</v>
      </c>
      <c r="F31" s="37" t="s">
        <v>146</v>
      </c>
      <c r="G31" s="37" t="s">
        <v>135</v>
      </c>
      <c r="H31" s="47"/>
      <c r="I31" s="39"/>
      <c r="J31" s="39">
        <v>45202</v>
      </c>
      <c r="K31" s="37"/>
      <c r="L31" s="37" t="s">
        <v>142</v>
      </c>
      <c r="M31" s="40">
        <v>9</v>
      </c>
      <c r="N31" s="38">
        <v>864</v>
      </c>
      <c r="O31" s="37" t="s">
        <v>138</v>
      </c>
      <c r="P31" s="41">
        <v>26500</v>
      </c>
      <c r="Q31" s="42"/>
      <c r="R31" s="48" t="s">
        <v>143</v>
      </c>
      <c r="S31" s="49">
        <v>0.03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22896000</v>
      </c>
      <c r="Y31" s="50">
        <f>IF(NOTA[[#This Row],[JUMLAH]]="","",NOTA[[#This Row],[JUMLAH]]*NOTA[[#This Row],[DISC 1]])</f>
        <v>686880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686880</v>
      </c>
      <c r="AC31" s="50">
        <f>IF(NOTA[[#This Row],[JUMLAH]]="","",NOTA[[#This Row],[JUMLAH]]-NOTA[[#This Row],[DISC]])</f>
        <v>22209120</v>
      </c>
      <c r="AD31" s="50"/>
      <c r="AE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" s="50">
        <f>IF(OR(NOTA[[#This Row],[QTY]]="",NOTA[[#This Row],[HARGA SATUAN]]="",),"",NOTA[[#This Row],[QTY]]*NOTA[[#This Row],[HARGA SATUAN]])</f>
        <v>22896000</v>
      </c>
      <c r="AI31" s="39">
        <f ca="1">IF(NOTA[ID_H]="","",INDEX(NOTA[TANGGAL],MATCH(,INDIRECT(ADDRESS(ROW(NOTA[TANGGAL]),COLUMN(NOTA[TANGGAL]))&amp;":"&amp;ADDRESS(ROW(),COLUMN(NOTA[TANGGAL]))),-1)))</f>
        <v>45203</v>
      </c>
      <c r="AJ31" s="41" t="str">
        <f ca="1">IF(NOTA[[#This Row],[NAMA BARANG]]="","",INDEX(NOTA[SUPPLIER],MATCH(,INDIRECT(ADDRESS(ROW(NOTA[ID]),COLUMN(NOTA[ID]))&amp;":"&amp;ADDRESS(ROW(),COLUMN(NOTA[ID]))),-1)))</f>
        <v>DUTA BUANA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</v>
      </c>
      <c r="AM31" s="38">
        <f>IF(NOTA[[#This Row],[TGL.NOTA]]="",IF(NOTA[[#This Row],[SUPPLIER_H]]="","",AM30),MONTH(NOTA[[#This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120</v>
      </c>
      <c r="AT31" s="38" t="b">
        <f>IF(NOTA[[#This Row],[QTY/ CTN]]="","",TRUE)</f>
        <v>1</v>
      </c>
      <c r="AU31" s="38" t="str">
        <f ca="1">IF(NOTA[[#This Row],[ID_H]]="","",IF(NOTA[[#This Row],[Column3]]=TRUE,NOTA[[#This Row],[QTY/ CTN]],INDEX([3]!db[QTY/ CTN],NOTA[[#This Row],[//DB]])))</f>
        <v>96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44"/>
      <c r="V32" s="50"/>
      <c r="W32" s="45"/>
      <c r="X32" s="50" t="str">
        <f>IF(NOTA[[#This Row],[HARGA/ CTN]]="",NOTA[[#This Row],[JUMLAH_H]],NOTA[[#This Row],[HARGA/ CTN]]*IF(NOTA[[#This Row],[C]]="",0,NOTA[[#This Row],[C]]))</f>
        <v/>
      </c>
      <c r="Y32" s="50" t="str">
        <f>IF(NOTA[[#This Row],[JUMLAH]]="","",NOTA[[#This Row],[JUMLAH]]*NOTA[[#This Row],[DISC 1]])</f>
        <v/>
      </c>
      <c r="Z32" s="50" t="str">
        <f>IF(NOTA[[#This Row],[JUMLAH]]="","",(NOTA[[#This Row],[JUMLAH]]-NOTA[[#This Row],[DISC 1-]])*NOTA[[#This Row],[DISC 2]])</f>
        <v/>
      </c>
      <c r="AA32" s="50" t="str">
        <f>IF(NOTA[[#This Row],[JUMLAH]]="","",(NOTA[[#This Row],[JUMLAH]]-NOTA[[#This Row],[DISC 1-]]-NOTA[[#This Row],[DISC 2-]])*NOTA[[#This Row],[DISC 3]])</f>
        <v/>
      </c>
      <c r="AB32" s="50" t="str">
        <f>IF(NOTA[[#This Row],[JUMLAH]]="","",NOTA[[#This Row],[DISC 1-]]+NOTA[[#This Row],[DISC 2-]]+NOTA[[#This Row],[DISC 3-]])</f>
        <v/>
      </c>
      <c r="AC32" s="50" t="str">
        <f>IF(NOTA[[#This Row],[JUMLAH]]="","",NOTA[[#This Row],[JUMLAH]]-NOTA[[#This Row],[DISC]])</f>
        <v/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" s="50" t="str">
        <f>IF(OR(NOTA[[#This Row],[QTY]]="",NOTA[[#This Row],[HARGA SATUAN]]="",),"",NOTA[[#This Row],[QTY]]*NOTA[[#This Row],[HARGA SATUAN]])</f>
        <v/>
      </c>
      <c r="AI32" s="39" t="str">
        <f ca="1">IF(NOTA[ID_H]="","",INDEX(NOTA[TANGGAL],MATCH(,INDIRECT(ADDRESS(ROW(NOTA[TANGGAL]),COLUMN(NOTA[TANGGAL]))&amp;":"&amp;ADDRESS(ROW(),COLUMN(NOTA[TANGGAL]))),-1)))</f>
        <v/>
      </c>
      <c r="AJ32" s="41" t="str">
        <f ca="1">IF(NOTA[[#This Row],[NAMA BARANG]]="","",INDEX(NOTA[SUPPLIER],MATCH(,INDIRECT(ADDRESS(ROW(NOTA[ID]),COLUMN(NOTA[ID]))&amp;":"&amp;ADDRESS(ROW(),COLUMN(NOTA[ID]))),-1)))</f>
        <v/>
      </c>
      <c r="AK32" s="41" t="str">
        <f ca="1">IF(NOTA[[#This Row],[ID_H]]="","",IF(NOTA[[#This Row],[FAKTUR]]="",INDIRECT(ADDRESS(ROW()-1,COLUMN())),NOTA[[#This Row],[FAKTUR]]))</f>
        <v/>
      </c>
      <c r="AL32" s="38" t="str">
        <f ca="1">IF(NOTA[[#This Row],[ID]]="","",COUNTIF(NOTA[ID_H],NOTA[[#This Row],[ID_H]]))</f>
        <v/>
      </c>
      <c r="AM32" s="38" t="str">
        <f ca="1">IF(NOTA[[#This Row],[TGL.NOTA]]="",IF(NOTA[[#This Row],[SUPPLIER_H]]="","",AM31),MONTH(NOTA[[#This Row],[TGL.NOTA]]))</f>
        <v/>
      </c>
      <c r="AN32" s="38" t="str">
        <f>LOWER(SUBSTITUTE(SUBSTITUTE(SUBSTITUTE(SUBSTITUTE(SUBSTITUTE(SUBSTITUTE(SUBSTITUTE(SUBSTITUTE(SUBSTITUTE(NOTA[NAMA BARANG]," ",),".",""),"-",""),"(",""),")",""),",",""),"/",""),"""",""),"+",""))</f>
        <v/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 t="str">
        <f>IF(NOTA[[#This Row],[CONCAT1]]="","",MATCH(NOTA[[#This Row],[CONCAT1]],[3]!db[NB NOTA_C],0))</f>
        <v/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/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" s="38" t="str">
        <f ca="1">IF(NOTA[[#This Row],[ID_H]]="","",MATCH(NOTA[[#This Row],[NB NOTA_C_QTY]],[4]!db[NB NOTA_C_QTY+F],0))</f>
        <v/>
      </c>
      <c r="AX32" s="53" t="str">
        <f ca="1">IF(NOTA[[#This Row],[NB NOTA_C_QTY]]="","",ROW()-2)</f>
        <v/>
      </c>
    </row>
    <row r="33" spans="1:50" s="38" customFormat="1" ht="20.100000000000001" customHeight="1" x14ac:dyDescent="0.25">
      <c r="A33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3" s="38" t="e">
        <f ca="1">IF(NOTA[[#This Row],[ID_P]]="","",MATCH(NOTA[[#This Row],[ID_P]],[1]!B_MSK[N_ID],0))</f>
        <v>#REF!</v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 t="s">
        <v>146</v>
      </c>
      <c r="G33" s="37" t="s">
        <v>135</v>
      </c>
      <c r="H33" s="47"/>
      <c r="I33" s="37"/>
      <c r="J33" s="39">
        <v>45202</v>
      </c>
      <c r="K33" s="37"/>
      <c r="L33" s="37" t="s">
        <v>570</v>
      </c>
      <c r="M33" s="40">
        <v>2</v>
      </c>
      <c r="N33" s="38">
        <v>216</v>
      </c>
      <c r="O33" s="37" t="s">
        <v>144</v>
      </c>
      <c r="P33" s="41">
        <v>12500</v>
      </c>
      <c r="Q33" s="42"/>
      <c r="R33" s="48" t="s">
        <v>145</v>
      </c>
      <c r="S33" s="49">
        <v>0.03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2700000</v>
      </c>
      <c r="Y33" s="50">
        <f>IF(NOTA[[#This Row],[JUMLAH]]="","",NOTA[[#This Row],[JUMLAH]]*NOTA[[#This Row],[DISC 1]])</f>
        <v>81000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81000</v>
      </c>
      <c r="AC33" s="50">
        <f>IF(NOTA[[#This Row],[JUMLAH]]="","",NOTA[[#This Row],[JUMLAH]]-NOTA[[#This Row],[DISC]])</f>
        <v>2619000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3" s="50">
        <f>IF(OR(NOTA[[#This Row],[QTY]]="",NOTA[[#This Row],[HARGA SATUAN]]="",),"",NOTA[[#This Row],[QTY]]*NOTA[[#This Row],[HARGA SATUAN]])</f>
        <v>2700000</v>
      </c>
      <c r="AI33" s="39">
        <f ca="1">IF(NOTA[ID_H]="","",INDEX(NOTA[TANGGAL],MATCH(,INDIRECT(ADDRESS(ROW(NOTA[TANGGAL]),COLUMN(NOTA[TANGGAL]))&amp;":"&amp;ADDRESS(ROW(),COLUMN(NOTA[TANGGAL]))),-1)))</f>
        <v>45203</v>
      </c>
      <c r="AJ33" s="41" t="str">
        <f ca="1">IF(NOTA[[#This Row],[NAMA BARANG]]="","",INDEX(NOTA[SUPPLIER],MATCH(,INDIRECT(ADDRESS(ROW(NOTA[ID]),COLUMN(NOTA[ID]))&amp;":"&amp;ADDRESS(ROW(),COLUMN(NOTA[ID]))),-1)))</f>
        <v>DUTA BUANA</v>
      </c>
      <c r="AK33" s="41" t="str">
        <f ca="1">IF(NOTA[[#This Row],[ID_H]]="","",IF(NOTA[[#This Row],[FAKTUR]]="",INDIRECT(ADDRESS(ROW()-1,COLUMN())),NOTA[[#This Row],[FAKTUR]]))</f>
        <v>UNTANA</v>
      </c>
      <c r="AL33" s="38">
        <f ca="1">IF(NOTA[[#This Row],[ID]]="","",COUNTIF(NOTA[ID_H],NOTA[[#This Row],[ID_H]]))</f>
        <v>1</v>
      </c>
      <c r="AM33" s="38">
        <f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BUANAUNTANA45202sticknotetf02458c400lbr</v>
      </c>
      <c r="AR33" s="38" t="e">
        <f>IF(NOTA[[#This Row],[CONCAT4]]="","",_xlfn.IFNA(MATCH(NOTA[[#This Row],[CONCAT4]],[2]!RAW[CONCAT_H],0),FALSE))</f>
        <v>#REF!</v>
      </c>
      <c r="AS33" s="38">
        <f>IF(NOTA[[#This Row],[CONCAT1]]="","",MATCH(NOTA[[#This Row],[CONCAT1]],[3]!db[NB NOTA_C],0))</f>
        <v>2549</v>
      </c>
      <c r="AT33" s="38" t="b">
        <f>IF(NOTA[[#This Row],[QTY/ CTN]]="","",TRUE)</f>
        <v>1</v>
      </c>
      <c r="AU33" s="38" t="str">
        <f ca="1">IF(NOTA[[#This Row],[ID_H]]="","",IF(NOTA[[#This Row],[Column3]]=TRUE,NOTA[[#This Row],[QTY/ CTN]],INDEX([3]!db[QTY/ CTN],NOTA[[#This Row],[//DB]])))</f>
        <v>108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6</v>
      </c>
      <c r="E35" s="46"/>
      <c r="F35" s="37" t="s">
        <v>147</v>
      </c>
      <c r="G35" s="37" t="s">
        <v>135</v>
      </c>
      <c r="H35" s="47" t="s">
        <v>148</v>
      </c>
      <c r="I35" s="37"/>
      <c r="J35" s="39">
        <v>45201</v>
      </c>
      <c r="K35" s="37"/>
      <c r="L35" s="37" t="s">
        <v>149</v>
      </c>
      <c r="M35" s="40">
        <v>2</v>
      </c>
      <c r="N35" s="38">
        <v>200</v>
      </c>
      <c r="O35" s="37" t="s">
        <v>138</v>
      </c>
      <c r="P35" s="41">
        <v>25000</v>
      </c>
      <c r="Q35" s="42"/>
      <c r="R35" s="48" t="s">
        <v>150</v>
      </c>
      <c r="S35" s="49"/>
      <c r="T35" s="44"/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5000000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5000000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5" s="50">
        <f>IF(OR(NOTA[[#This Row],[QTY]]="",NOTA[[#This Row],[HARGA SATUAN]]="",),"",NOTA[[#This Row],[QTY]]*NOTA[[#This Row],[HARGA SATUAN]])</f>
        <v>5000000</v>
      </c>
      <c r="AI35" s="39">
        <f ca="1">IF(NOTA[ID_H]="","",INDEX(NOTA[TANGGAL],MATCH(,INDIRECT(ADDRESS(ROW(NOTA[TANGGAL]),COLUMN(NOTA[TANGGAL]))&amp;":"&amp;ADDRESS(ROW(),COLUMN(NOTA[TANGGAL]))),-1)))</f>
        <v>45203</v>
      </c>
      <c r="AJ35" s="41" t="str">
        <f ca="1">IF(NOTA[[#This Row],[NAMA BARANG]]="","",INDEX(NOTA[SUPPLIER],MATCH(,INDIRECT(ADDRESS(ROW(NOTA[ID]),COLUMN(NOTA[ID]))&amp;":"&amp;ADDRESS(ROW(),COLUMN(NOTA[ID]))),-1)))</f>
        <v>ETJ</v>
      </c>
      <c r="AK35" s="41" t="str">
        <f ca="1">IF(NOTA[[#This Row],[ID_H]]="","",IF(NOTA[[#This Row],[FAKTUR]]="",INDIRECT(ADDRESS(ROW()-1,COLUMN())),NOTA[[#This Row],[FAKTUR]]))</f>
        <v>UNTANA</v>
      </c>
      <c r="AL35" s="38">
        <f ca="1">IF(NOTA[[#This Row],[ID]]="","",COUNTIF(NOTA[ID_H],NOTA[[#This Row],[ID_H]]))</f>
        <v>7</v>
      </c>
      <c r="AM35" s="38">
        <f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2841</v>
      </c>
      <c r="AT35" s="38" t="b">
        <f>IF(NOTA[[#This Row],[QTY/ CTN]]="","",TRUE)</f>
        <v>1</v>
      </c>
      <c r="AU35" s="38" t="str">
        <f ca="1">IF(NOTA[[#This Row],[ID_H]]="","",IF(NOTA[[#This Row],[Column3]]=TRUE,NOTA[[#This Row],[QTY/ CTN]],INDEX([3]!db[QTY/ CTN],NOTA[[#This Row],[//DB]])))</f>
        <v>100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/>
      <c r="G36" s="37"/>
      <c r="H36" s="47"/>
      <c r="I36" s="37"/>
      <c r="J36" s="39"/>
      <c r="K36" s="37"/>
      <c r="L36" s="37" t="s">
        <v>513</v>
      </c>
      <c r="M36" s="40">
        <v>3</v>
      </c>
      <c r="N36" s="38">
        <v>180</v>
      </c>
      <c r="O36" s="37" t="s">
        <v>138</v>
      </c>
      <c r="P36" s="41">
        <v>17500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3150000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3150000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>
        <f>IF(OR(NOTA[[#This Row],[QTY]]="",NOTA[[#This Row],[HARGA SATUAN]]="",),"",NOTA[[#This Row],[QTY]]*NOTA[[#This Row],[HARGA SATUAN]])</f>
        <v>3150000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enterwbk823lubang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841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60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6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1</v>
      </c>
      <c r="N37" s="38">
        <v>1000</v>
      </c>
      <c r="O37" s="37" t="s">
        <v>144</v>
      </c>
      <c r="P37" s="41">
        <v>2050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2050000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2050000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7" s="50">
        <f>IF(OR(NOTA[[#This Row],[QTY]]="",NOTA[[#This Row],[HARGA SATUAN]]="",),"",NOTA[[#This Row],[QTY]]*NOTA[[#This Row],[HARGA SATUAN]])</f>
        <v>2050000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811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1000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6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3600</v>
      </c>
      <c r="O38" s="37" t="s">
        <v>144</v>
      </c>
      <c r="P38" s="41">
        <v>550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1980000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1980000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8" s="50">
        <f>IF(OR(NOTA[[#This Row],[QTY]]="",NOTA[[#This Row],[HARGA SATUAN]]="",),"",NOTA[[#This Row],[QTY]]*NOTA[[#This Row],[HARGA SATUAN]])</f>
        <v>1980000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815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3600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6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10</v>
      </c>
      <c r="N39" s="38">
        <v>2000</v>
      </c>
      <c r="O39" s="37" t="s">
        <v>138</v>
      </c>
      <c r="P39" s="41">
        <v>8750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17500000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17500000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9" s="50">
        <f>IF(OR(NOTA[[#This Row],[QTY]]="",NOTA[[#This Row],[HARGA SATUAN]]="",),"",NOTA[[#This Row],[QTY]]*NOTA[[#This Row],[HARGA SATUAN]])</f>
        <v>17500000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810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200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6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2</v>
      </c>
      <c r="N40" s="38">
        <v>32</v>
      </c>
      <c r="O40" s="37" t="s">
        <v>138</v>
      </c>
      <c r="P40" s="41">
        <v>145000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4640000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4640000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0" s="50">
        <f>IF(OR(NOTA[[#This Row],[QTY]]="",NOTA[[#This Row],[HARGA SATUAN]]="",),"",NOTA[[#This Row],[QTY]]*NOTA[[#This Row],[HARGA SATUAN]])</f>
        <v>4640000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838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16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6</v>
      </c>
      <c r="E41" s="46"/>
      <c r="F41" s="37"/>
      <c r="G41" s="37"/>
      <c r="H41" s="47"/>
      <c r="I41" s="37"/>
      <c r="J41" s="39"/>
      <c r="K41" s="37"/>
      <c r="L41" s="37" t="s">
        <v>514</v>
      </c>
      <c r="M41" s="40">
        <v>1</v>
      </c>
      <c r="N41" s="38">
        <v>20</v>
      </c>
      <c r="O41" s="37" t="s">
        <v>138</v>
      </c>
      <c r="P41" s="41">
        <v>90000</v>
      </c>
      <c r="Q41" s="42"/>
      <c r="R41" s="48" t="s">
        <v>160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1800000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1800000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" s="50">
        <f>IF(OR(NOTA[[#This Row],[QTY]]="",NOTA[[#This Row],[HARGA SATUAN]]="",),"",NOTA[[#This Row],[QTY]]*NOTA[[#This Row],[HARGA SATUAN]])</f>
        <v>1800000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gsablon430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gsablon4301800000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gsablon4301800000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865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20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gsablon43020lsnuntana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 t="s">
        <v>161</v>
      </c>
      <c r="G43" s="37" t="s">
        <v>135</v>
      </c>
      <c r="H43" s="47" t="s">
        <v>162</v>
      </c>
      <c r="I43" s="37"/>
      <c r="J43" s="39">
        <v>45203</v>
      </c>
      <c r="K43" s="37"/>
      <c r="L43" s="37" t="s">
        <v>163</v>
      </c>
      <c r="M43" s="40">
        <v>1</v>
      </c>
      <c r="N43" s="38">
        <v>8</v>
      </c>
      <c r="O43" s="37" t="s">
        <v>138</v>
      </c>
      <c r="P43" s="41">
        <v>180000</v>
      </c>
      <c r="Q43" s="42"/>
      <c r="R43" s="48" t="s">
        <v>164</v>
      </c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1440000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1440000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3" s="50">
        <f>IF(OR(NOTA[[#This Row],[QTY]]="",NOTA[[#This Row],[HARGA SATUAN]]="",),"",NOTA[[#This Row],[QTY]]*NOTA[[#This Row],[HARGA SATUAN]])</f>
        <v>1440000</v>
      </c>
      <c r="AI43" s="39">
        <f ca="1">IF(NOTA[ID_H]="","",INDEX(NOTA[TANGGAL],MATCH(,INDIRECT(ADDRESS(ROW(NOTA[TANGGAL]),COLUMN(NOTA[TANGGAL]))&amp;":"&amp;ADDRESS(ROW(),COLUMN(NOTA[TANGGAL]))),-1)))</f>
        <v>45203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>
        <f ca="1">IF(NOTA[[#This Row],[ID]]="","",COUNTIF(NOTA[ID_H],NOTA[[#This Row],[ID_H]]))</f>
        <v>1</v>
      </c>
      <c r="AM43" s="38">
        <f>IF(NOTA[[#This Row],[TGL.NOTA]]="",IF(NOTA[[#This Row],[SUPPLIER_H]]="","",AM42),MONTH(NOTA[[#This Row],[TGL.NOTA]]))</f>
        <v>10</v>
      </c>
      <c r="AN43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750</v>
      </c>
      <c r="AT43" s="38" t="b">
        <f>IF(NOTA[[#This Row],[QTY/ CTN]]="","",TRUE)</f>
        <v>1</v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8</v>
      </c>
      <c r="E45" s="46">
        <v>45203</v>
      </c>
      <c r="F45" s="37" t="s">
        <v>22</v>
      </c>
      <c r="G45" s="37" t="s">
        <v>23</v>
      </c>
      <c r="H45" s="47" t="s">
        <v>165</v>
      </c>
      <c r="I45" s="37"/>
      <c r="J45" s="39">
        <v>45202</v>
      </c>
      <c r="K45" s="37"/>
      <c r="L45" s="37" t="s">
        <v>109</v>
      </c>
      <c r="M45" s="40">
        <v>2</v>
      </c>
      <c r="O45" s="37"/>
      <c r="P45" s="41"/>
      <c r="Q45" s="42">
        <v>2088000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4176000</v>
      </c>
      <c r="Y45" s="50">
        <f>IF(NOTA[[#This Row],[JUMLAH]]="","",NOTA[[#This Row],[JUMLAH]]*NOTA[[#This Row],[DISC 1]])</f>
        <v>709920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709920</v>
      </c>
      <c r="AC45" s="50">
        <f>IF(NOTA[[#This Row],[JUMLAH]]="","",NOTA[[#This Row],[JUMLAH]]-NOTA[[#This Row],[DISC]])</f>
        <v>3466080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45203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8</v>
      </c>
      <c r="AM45" s="38">
        <f>IF(NOTA[[#This Row],[TGL.NOTA]]="",IF(NOTA[[#This Row],[SUPPLIER_H]]="","",AM44),MONTH(NOTA[[#This Row],[TGL.NOTA]]))</f>
        <v>10</v>
      </c>
      <c r="AN45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2640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LSN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8</v>
      </c>
      <c r="E46" s="46"/>
      <c r="F46" s="37"/>
      <c r="G46" s="37"/>
      <c r="H46" s="47"/>
      <c r="I46" s="37"/>
      <c r="J46" s="39"/>
      <c r="K46" s="37"/>
      <c r="L46" s="37" t="s">
        <v>110</v>
      </c>
      <c r="M46" s="40">
        <v>1</v>
      </c>
      <c r="O46" s="37"/>
      <c r="P46" s="41"/>
      <c r="Q46" s="42">
        <v>1944000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1944000</v>
      </c>
      <c r="Y46" s="50">
        <f>IF(NOTA[[#This Row],[JUMLAH]]="","",NOTA[[#This Row],[JUMLAH]]*NOTA[[#This Row],[DISC 1]])</f>
        <v>330480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330480</v>
      </c>
      <c r="AC46" s="50">
        <f>IF(NOTA[[#This Row],[JUMLAH]]="","",NOTA[[#This Row],[JUMLAH]]-NOTA[[#This Row],[DISC]])</f>
        <v>1613520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2642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8</v>
      </c>
      <c r="E47" s="46"/>
      <c r="F47" s="37"/>
      <c r="G47" s="37"/>
      <c r="H47" s="47"/>
      <c r="I47" s="37"/>
      <c r="J47" s="39"/>
      <c r="K47" s="37"/>
      <c r="L47" s="37" t="s">
        <v>111</v>
      </c>
      <c r="M47" s="40">
        <v>1</v>
      </c>
      <c r="O47" s="37"/>
      <c r="P47" s="41"/>
      <c r="Q47" s="42">
        <v>1632000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1632000</v>
      </c>
      <c r="Y47" s="50">
        <f>IF(NOTA[[#This Row],[JUMLAH]]="","",NOTA[[#This Row],[JUMLAH]]*NOTA[[#This Row],[DISC 1]])</f>
        <v>277440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277440</v>
      </c>
      <c r="AC47" s="50">
        <f>IF(NOTA[[#This Row],[JUMLAH]]="","",NOTA[[#This Row],[JUMLAH]]-NOTA[[#This Row],[DISC]])</f>
        <v>1354560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2643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8 BOX (6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8</v>
      </c>
      <c r="E48" s="46"/>
      <c r="F48" s="37"/>
      <c r="G48" s="37"/>
      <c r="H48" s="47"/>
      <c r="I48" s="37"/>
      <c r="J48" s="39"/>
      <c r="K48" s="37"/>
      <c r="L48" s="37" t="s">
        <v>113</v>
      </c>
      <c r="M48" s="40">
        <v>1</v>
      </c>
      <c r="O48" s="37"/>
      <c r="P48" s="41"/>
      <c r="Q48" s="42">
        <v>1824000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1824000</v>
      </c>
      <c r="Y48" s="50">
        <f>IF(NOTA[[#This Row],[JUMLAH]]="","",NOTA[[#This Row],[JUMLAH]]*NOTA[[#This Row],[DISC 1]])</f>
        <v>310080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310080</v>
      </c>
      <c r="AC48" s="50">
        <f>IF(NOTA[[#This Row],[JUMLAH]]="","",NOTA[[#This Row],[JUMLAH]]-NOTA[[#This Row],[DISC]])</f>
        <v>1513920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2647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4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8</v>
      </c>
      <c r="E49" s="46"/>
      <c r="F49" s="37"/>
      <c r="G49" s="37"/>
      <c r="H49" s="47"/>
      <c r="I49" s="37"/>
      <c r="J49" s="39"/>
      <c r="K49" s="37"/>
      <c r="L49" s="37" t="s">
        <v>166</v>
      </c>
      <c r="M49" s="40">
        <v>1</v>
      </c>
      <c r="O49" s="37"/>
      <c r="P49" s="41"/>
      <c r="Q49" s="42">
        <v>2520000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2520000</v>
      </c>
      <c r="Y49" s="50">
        <f>IF(NOTA[[#This Row],[JUMLAH]]="","",NOTA[[#This Row],[JUMLAH]]*NOTA[[#This Row],[DISC 1]])</f>
        <v>428400.00000000006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428400.00000000006</v>
      </c>
      <c r="AC49" s="50">
        <f>IF(NOTA[[#This Row],[JUMLAH]]="","",NOTA[[#This Row],[JUMLAH]]-NOTA[[#This Row],[DISC]])</f>
        <v>2091600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1597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10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/>
      <c r="G50" s="37"/>
      <c r="H50" s="47"/>
      <c r="I50" s="37"/>
      <c r="J50" s="39"/>
      <c r="K50" s="37"/>
      <c r="L50" s="37" t="s">
        <v>167</v>
      </c>
      <c r="M50" s="40">
        <v>2</v>
      </c>
      <c r="O50" s="37"/>
      <c r="P50" s="41"/>
      <c r="Q50" s="42">
        <v>2352000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4704000</v>
      </c>
      <c r="Y50" s="50">
        <f>IF(NOTA[[#This Row],[JUMLAH]]="","",NOTA[[#This Row],[JUMLAH]]*NOTA[[#This Row],[DISC 1]])</f>
        <v>799680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799680</v>
      </c>
      <c r="AC50" s="50">
        <f>IF(NOTA[[#This Row],[JUMLAH]]="","",NOTA[[#This Row],[JUMLAH]]-NOTA[[#This Row],[DISC]])</f>
        <v>3904320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1630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168</v>
      </c>
      <c r="M51" s="40">
        <v>1</v>
      </c>
      <c r="O51" s="37"/>
      <c r="P51" s="41"/>
      <c r="Q51" s="42">
        <v>2976000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2976000</v>
      </c>
      <c r="Y51" s="50">
        <f>IF(NOTA[[#This Row],[JUMLAH]]="","",NOTA[[#This Row],[JUMLAH]]*NOTA[[#This Row],[DISC 1]])</f>
        <v>505920.00000000006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505920.00000000006</v>
      </c>
      <c r="AC51" s="50">
        <f>IF(NOTA[[#This Row],[JUMLAH]]="","",NOTA[[#This Row],[JUMLAH]]-NOTA[[#This Row],[DISC]])</f>
        <v>2470080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1432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40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169</v>
      </c>
      <c r="M52" s="40">
        <v>1</v>
      </c>
      <c r="O52" s="37"/>
      <c r="P52" s="41"/>
      <c r="Q52" s="42">
        <v>3888000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3888000</v>
      </c>
      <c r="Y52" s="50">
        <f>IF(NOTA[[#This Row],[JUMLAH]]="","",NOTA[[#This Row],[JUMLAH]]*NOTA[[#This Row],[DISC 1]])</f>
        <v>660960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660960</v>
      </c>
      <c r="AC52" s="50">
        <f>IF(NOTA[[#This Row],[JUMLAH]]="","",NOTA[[#This Row],[JUMLAH]]-NOTA[[#This Row],[DISC]])</f>
        <v>3227040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2641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12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9</v>
      </c>
      <c r="E54" s="46"/>
      <c r="F54" s="37" t="s">
        <v>22</v>
      </c>
      <c r="G54" s="37" t="s">
        <v>23</v>
      </c>
      <c r="H54" s="47" t="s">
        <v>170</v>
      </c>
      <c r="I54" s="37"/>
      <c r="J54" s="39">
        <v>45201</v>
      </c>
      <c r="K54" s="37"/>
      <c r="L54" s="37" t="s">
        <v>171</v>
      </c>
      <c r="M54" s="40">
        <v>50</v>
      </c>
      <c r="O54" s="37"/>
      <c r="P54" s="41"/>
      <c r="Q54" s="42">
        <v>1860000</v>
      </c>
      <c r="R54" s="48"/>
      <c r="S54" s="49">
        <v>0.17</v>
      </c>
      <c r="T54" s="44">
        <v>0.03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93000000</v>
      </c>
      <c r="Y54" s="50">
        <f>IF(NOTA[[#This Row],[JUMLAH]]="","",NOTA[[#This Row],[JUMLAH]]*NOTA[[#This Row],[DISC 1]])</f>
        <v>15810000.000000002</v>
      </c>
      <c r="Z54" s="50">
        <f>IF(NOTA[[#This Row],[JUMLAH]]="","",(NOTA[[#This Row],[JUMLAH]]-NOTA[[#This Row],[DISC 1-]])*NOTA[[#This Row],[DISC 2]])</f>
        <v>2315700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18125700</v>
      </c>
      <c r="AC54" s="50">
        <f>IF(NOTA[[#This Row],[JUMLAH]]="","",NOTA[[#This Row],[JUMLAH]]-NOTA[[#This Row],[DISC]])</f>
        <v>74874300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45203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2</v>
      </c>
      <c r="AM54" s="38">
        <f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1605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9</v>
      </c>
      <c r="E55" s="46"/>
      <c r="F55" s="37"/>
      <c r="G55" s="37"/>
      <c r="H55" s="47"/>
      <c r="I55" s="37"/>
      <c r="J55" s="39"/>
      <c r="K55" s="37"/>
      <c r="L55" s="37" t="s">
        <v>172</v>
      </c>
      <c r="M55" s="40">
        <v>2</v>
      </c>
      <c r="O55" s="37"/>
      <c r="P55" s="41"/>
      <c r="Q55" s="42">
        <v>840000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1680000</v>
      </c>
      <c r="Y55" s="50">
        <f>IF(NOTA[[#This Row],[JUMLAH]]="","",NOTA[[#This Row],[JUMLAH]]*NOTA[[#This Row],[DISC 1]])</f>
        <v>285600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285600</v>
      </c>
      <c r="AC55" s="50">
        <f>IF(NOTA[[#This Row],[JUMLAH]]="","",NOTA[[#This Row],[JUMLAH]]-NOTA[[#This Row],[DISC]])</f>
        <v>1394400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1616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PAK (10 BOX)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KEN_0410_201-1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10</v>
      </c>
      <c r="E57" s="46">
        <v>45203</v>
      </c>
      <c r="F57" s="37" t="s">
        <v>22</v>
      </c>
      <c r="G57" s="37" t="s">
        <v>23</v>
      </c>
      <c r="H57" s="47" t="s">
        <v>607</v>
      </c>
      <c r="I57" s="37"/>
      <c r="J57" s="39">
        <v>45203</v>
      </c>
      <c r="K57" s="37"/>
      <c r="L57" s="37" t="s">
        <v>608</v>
      </c>
      <c r="M57" s="40">
        <v>4</v>
      </c>
      <c r="O57" s="37"/>
      <c r="P57" s="41"/>
      <c r="Q57" s="42">
        <v>2952000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11808000</v>
      </c>
      <c r="Y57" s="50">
        <f>IF(NOTA[[#This Row],[JUMLAH]]="","",NOTA[[#This Row],[JUMLAH]]*NOTA[[#This Row],[DISC 1]])</f>
        <v>2007360.0000000002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2007360.0000000002</v>
      </c>
      <c r="AC57" s="50">
        <f>IF(NOTA[[#This Row],[JUMLAH]]="","",NOTA[[#This Row],[JUMLAH]]-NOTA[[#This Row],[DISC]])</f>
        <v>9800640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2007360.0000000002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9800640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45203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1</v>
      </c>
      <c r="AM57" s="38">
        <f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MORO2310020145203kenkocutterl50018mmblade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1430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Row],[SUPPLIER_H]]="","",AM55),MONTH(NOTA[[#This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11</v>
      </c>
      <c r="E59" s="46">
        <v>45208</v>
      </c>
      <c r="F59" s="37" t="s">
        <v>22</v>
      </c>
      <c r="G59" s="37" t="s">
        <v>23</v>
      </c>
      <c r="H59" s="47" t="s">
        <v>173</v>
      </c>
      <c r="I59" s="37"/>
      <c r="J59" s="39">
        <v>45205</v>
      </c>
      <c r="K59" s="37"/>
      <c r="L59" s="37" t="s">
        <v>289</v>
      </c>
      <c r="M59" s="40">
        <v>4</v>
      </c>
      <c r="O59" s="37"/>
      <c r="P59" s="41"/>
      <c r="Q59" s="42">
        <v>1954800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7819200</v>
      </c>
      <c r="Y59" s="50">
        <f>IF(NOTA[[#This Row],[JUMLAH]]="","",NOTA[[#This Row],[JUMLAH]]*NOTA[[#This Row],[DISC 1]])</f>
        <v>1329264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1329264</v>
      </c>
      <c r="AC59" s="50">
        <f>IF(NOTA[[#This Row],[JUMLAH]]="","",NOTA[[#This Row],[JUMLAH]]-NOTA[[#This Row],[DISC]])</f>
        <v>6489936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7</v>
      </c>
      <c r="AM59" s="38">
        <f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1388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36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174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1426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120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131</v>
      </c>
      <c r="M61" s="40">
        <v>3</v>
      </c>
      <c r="O61" s="37"/>
      <c r="P61" s="41"/>
      <c r="Q61" s="42">
        <v>3888000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11664000</v>
      </c>
      <c r="Y61" s="50">
        <f>IF(NOTA[[#This Row],[JUMLAH]]="","",NOTA[[#This Row],[JUMLAH]]*NOTA[[#This Row],[DISC 1]])</f>
        <v>1982880.0000000002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1982880.0000000002</v>
      </c>
      <c r="AC61" s="50">
        <f>IF(NOTA[[#This Row],[JUMLAH]]="","",NOTA[[#This Row],[JUMLAH]]-NOTA[[#This Row],[DISC]])</f>
        <v>9681120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Row],[SUPPLIER_H]]="","",AM59),MONTH(NOTA[[#This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1427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60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175</v>
      </c>
      <c r="M62" s="40">
        <v>3</v>
      </c>
      <c r="O62" s="37"/>
      <c r="P62" s="41"/>
      <c r="Q62" s="42">
        <v>1380000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4140000</v>
      </c>
      <c r="Y62" s="50">
        <f>IF(NOTA[[#This Row],[JUMLAH]]="","",NOTA[[#This Row],[JUMLAH]]*NOTA[[#This Row],[DISC 1]])</f>
        <v>703800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703800</v>
      </c>
      <c r="AC62" s="50">
        <f>IF(NOTA[[#This Row],[JUMLAH]]="","",NOTA[[#This Row],[JUMLAH]]-NOTA[[#This Row],[DISC]])</f>
        <v>3436200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1330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20 GRS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471</v>
      </c>
      <c r="M63" s="40">
        <v>1</v>
      </c>
      <c r="O63" s="37"/>
      <c r="P63" s="41"/>
      <c r="Q63" s="42">
        <v>1410000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1410000</v>
      </c>
      <c r="Y63" s="50">
        <f>IF(NOTA[[#This Row],[JUMLAH]]="","",NOTA[[#This Row],[JUMLAH]]*NOTA[[#This Row],[DISC 1]])</f>
        <v>239700.00000000003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239700.00000000003</v>
      </c>
      <c r="AC63" s="50">
        <f>IF(NOTA[[#This Row],[JUMLAH]]="","",NOTA[[#This Row],[JUMLAH]]-NOTA[[#This Row],[DISC]])</f>
        <v>1170300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1574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176</v>
      </c>
      <c r="M64" s="40">
        <v>1</v>
      </c>
      <c r="O64" s="37"/>
      <c r="P64" s="41"/>
      <c r="Q64" s="42">
        <v>1416000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1416000</v>
      </c>
      <c r="Y64" s="50">
        <f>IF(NOTA[[#This Row],[JUMLAH]]="","",NOTA[[#This Row],[JUMLAH]]*NOTA[[#This Row],[DISC 1]])</f>
        <v>240720.00000000003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240720.00000000003</v>
      </c>
      <c r="AC64" s="50">
        <f>IF(NOTA[[#This Row],[JUMLAH]]="","",NOTA[[#This Row],[JUMLAH]]-NOTA[[#This Row],[DISC]])</f>
        <v>1175280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1577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PCS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11</v>
      </c>
      <c r="E65" s="46"/>
      <c r="F65" s="37"/>
      <c r="G65" s="37"/>
      <c r="H65" s="47"/>
      <c r="I65" s="37"/>
      <c r="J65" s="39"/>
      <c r="K65" s="37"/>
      <c r="L65" s="37" t="s">
        <v>177</v>
      </c>
      <c r="M65" s="40">
        <v>2</v>
      </c>
      <c r="O65" s="37"/>
      <c r="P65" s="41"/>
      <c r="Q65" s="42">
        <v>3758400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7516800</v>
      </c>
      <c r="Y65" s="50">
        <f>IF(NOTA[[#This Row],[JUMLAH]]="","",NOTA[[#This Row],[JUMLAH]]*NOTA[[#This Row],[DISC 1]])</f>
        <v>1277856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1277856</v>
      </c>
      <c r="AC65" s="50">
        <f>IF(NOTA[[#This Row],[JUMLAH]]="","",NOTA[[#This Row],[JUMLAH]]-NOTA[[#This Row],[DISC]])</f>
        <v>6238944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45208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10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1445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41" t="str">
        <f ca="1">IF(NOTA[[#This Row],[NAMA BARANG]]="","",INDEX(NOTA[SUPPLIER],MATCH(,INDIRECT(ADDRESS(ROW(NOTA[ID]),COLUMN(NOTA[ID]))&amp;":"&amp;ADDRESS(ROW(),COLUMN(NOTA[ID]))),-1)))</f>
        <v/>
      </c>
      <c r="AK66" s="41" t="str">
        <f ca="1">IF(NOTA[[#This Row],[ID_H]]="","",IF(NOTA[[#This Row],[FAKTUR]]="",INDIRECT(ADDRESS(ROW()-1,COLUMN())),NOTA[[#This Row],[FAKTUR]]))</f>
        <v/>
      </c>
      <c r="AL66" s="38" t="str">
        <f ca="1">IF(NOTA[[#This Row],[ID]]="","",COUNTIF(NOTA[ID_H],NOTA[[#This Row],[ID_H]]))</f>
        <v/>
      </c>
      <c r="AM66" s="38" t="str">
        <f ca="1">IF(NOTA[[#This Row],[TGL.NOTA]]="",IF(NOTA[[#This Row],[SUPPLIER_H]]="","",AM65),MONTH(NOTA[[#This Row],[TGL.NOTA]]))</f>
        <v/>
      </c>
      <c r="AN66" s="38" t="str">
        <f>LOWER(SUBSTITUTE(SUBSTITUTE(SUBSTITUTE(SUBSTITUTE(SUBSTITUTE(SUBSTITUTE(SUBSTITUTE(SUBSTITUTE(SUBSTITUTE(NOTA[NAMA BARANG]," ",),".",""),"-",""),"(",""),")",""),",",""),"/",""),"""",""),"+",""))</f>
        <v/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str">
        <f>IF(NOTA[[#This Row],[CONCAT1]]="","",MATCH(NOTA[[#This Row],[CONCAT1]],[3]!db[NB NOTA_C],0))</f>
        <v/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/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" s="38" t="str">
        <f ca="1">IF(NOTA[[#This Row],[ID_H]]="","",MATCH(NOTA[[#This Row],[NB NOTA_C_QTY]],[4]!db[NB NOTA_C_QTY+F],0))</f>
        <v/>
      </c>
      <c r="AX66" s="53" t="str">
        <f ca="1">IF(NOTA[[#This Row],[NB NOTA_C_QTY]]="","",ROW()-2)</f>
        <v/>
      </c>
    </row>
    <row r="67" spans="1:50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 t="s">
        <v>22</v>
      </c>
      <c r="G67" s="37" t="s">
        <v>23</v>
      </c>
      <c r="H67" s="47" t="s">
        <v>178</v>
      </c>
      <c r="I67" s="37"/>
      <c r="J67" s="39">
        <v>45205</v>
      </c>
      <c r="K67" s="37"/>
      <c r="L67" s="37" t="s">
        <v>107</v>
      </c>
      <c r="M67" s="40">
        <v>2</v>
      </c>
      <c r="O67" s="37"/>
      <c r="P67" s="41"/>
      <c r="Q67" s="42">
        <v>2376000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4752000</v>
      </c>
      <c r="Y67" s="50">
        <f>IF(NOTA[[#This Row],[JUMLAH]]="","",NOTA[[#This Row],[JUMLAH]]*NOTA[[#This Row],[DISC 1]])</f>
        <v>807840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807840</v>
      </c>
      <c r="AC67" s="50">
        <f>IF(NOTA[[#This Row],[JUMLAH]]="","",NOTA[[#This Row],[JUMLAH]]-NOTA[[#This Row],[DISC]])</f>
        <v>3944160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>
        <f ca="1">IF(NOTA[[#This Row],[ID]]="","",COUNTIF(NOTA[ID_H],NOTA[[#This Row],[ID_H]]))</f>
        <v>5</v>
      </c>
      <c r="AM67" s="38">
        <f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7" s="38" t="e">
        <f>IF(NOTA[[#This Row],[CONCAT4]]="","",_xlfn.IFNA(MATCH(NOTA[[#This Row],[CONCAT4]],[2]!RAW[CONCAT_H],0),FALSE))</f>
        <v>#REF!</v>
      </c>
      <c r="AS67" s="38">
        <f>IF(NOTA[[#This Row],[CONCAT1]]="","",MATCH(NOTA[[#This Row],[CONCAT1]],[3]!db[NB NOTA_C],0))</f>
        <v>1493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36 BOX (30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179</v>
      </c>
      <c r="M68" s="40">
        <v>1</v>
      </c>
      <c r="O68" s="37"/>
      <c r="P68" s="41"/>
      <c r="Q68" s="42">
        <v>2100000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2100000</v>
      </c>
      <c r="Y68" s="50">
        <f>IF(NOTA[[#This Row],[JUMLAH]]="","",NOTA[[#This Row],[JUMLAH]]*NOTA[[#This Row],[DISC 1]])</f>
        <v>357000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357000</v>
      </c>
      <c r="AC68" s="50">
        <f>IF(NOTA[[#This Row],[JUMLAH]]="","",NOTA[[#This Row],[JUMLAH]]-NOTA[[#This Row],[DISC]])</f>
        <v>1743000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1594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25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180</v>
      </c>
      <c r="M69" s="40">
        <v>1</v>
      </c>
      <c r="O69" s="37"/>
      <c r="P69" s="41"/>
      <c r="Q69" s="42">
        <v>2154000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2154000</v>
      </c>
      <c r="Y69" s="50">
        <f>IF(NOTA[[#This Row],[JUMLAH]]="","",NOTA[[#This Row],[JUMLAH]]*NOTA[[#This Row],[DISC 1]])</f>
        <v>366180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366180</v>
      </c>
      <c r="AC69" s="50">
        <f>IF(NOTA[[#This Row],[JUMLAH]]="","",NOTA[[#This Row],[JUMLAH]]-NOTA[[#This Row],[DISC]])</f>
        <v>1787820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1596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181</v>
      </c>
      <c r="M70" s="40">
        <v>5</v>
      </c>
      <c r="O70" s="37"/>
      <c r="P70" s="41"/>
      <c r="Q70" s="42">
        <v>5616000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28080000</v>
      </c>
      <c r="Y70" s="50">
        <f>IF(NOTA[[#This Row],[JUMLAH]]="","",NOTA[[#This Row],[JUMLAH]]*NOTA[[#This Row],[DISC 1]])</f>
        <v>4773600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4773600</v>
      </c>
      <c r="AC70" s="50">
        <f>IF(NOTA[[#This Row],[JUMLAH]]="","",NOTA[[#This Row],[JUMLAH]]-NOTA[[#This Row],[DISC]])</f>
        <v>23306400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1451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144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182</v>
      </c>
      <c r="M71" s="40">
        <v>2</v>
      </c>
      <c r="O71" s="37"/>
      <c r="P71" s="41"/>
      <c r="Q71" s="42">
        <v>372000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744000</v>
      </c>
      <c r="Y71" s="50">
        <f>IF(NOTA[[#This Row],[JUMLAH]]="","",NOTA[[#This Row],[JUMLAH]]*NOTA[[#This Row],[DISC 1]])</f>
        <v>126480.00000000001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126480.00000000001</v>
      </c>
      <c r="AC71" s="50">
        <f>IF(NOTA[[#This Row],[JUMLAH]]="","",NOTA[[#This Row],[JUMLAH]]-NOTA[[#This Row],[DISC]])</f>
        <v>617520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45208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10</v>
      </c>
      <c r="AN71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1620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PCS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 t="s">
        <v>22</v>
      </c>
      <c r="G73" s="37" t="s">
        <v>23</v>
      </c>
      <c r="H73" s="47" t="s">
        <v>183</v>
      </c>
      <c r="I73" s="37"/>
      <c r="J73" s="39">
        <v>45204</v>
      </c>
      <c r="K73" s="37"/>
      <c r="L73" s="37" t="s">
        <v>184</v>
      </c>
      <c r="M73" s="40">
        <v>1</v>
      </c>
      <c r="O73" s="37"/>
      <c r="P73" s="41"/>
      <c r="Q73" s="42">
        <v>1152000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1152000</v>
      </c>
      <c r="Y73" s="50">
        <f>IF(NOTA[[#This Row],[JUMLAH]]="","",NOTA[[#This Row],[JUMLAH]]*NOTA[[#This Row],[DISC 1]])</f>
        <v>195840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195840</v>
      </c>
      <c r="AC73" s="50">
        <f>IF(NOTA[[#This Row],[JUMLAH]]="","",NOTA[[#This Row],[JUMLAH]]-NOTA[[#This Row],[DISC]])</f>
        <v>956160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5</v>
      </c>
      <c r="AM73" s="38">
        <f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1587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BOX (12 PCS)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191</v>
      </c>
      <c r="M74" s="40">
        <v>2</v>
      </c>
      <c r="O74" s="37"/>
      <c r="P74" s="41"/>
      <c r="Q74" s="42">
        <v>3888000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7776000</v>
      </c>
      <c r="Y74" s="50">
        <f>IF(NOTA[[#This Row],[JUMLAH]]="","",NOTA[[#This Row],[JUMLAH]]*NOTA[[#This Row],[DISC 1]])</f>
        <v>1321920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1321920</v>
      </c>
      <c r="AC74" s="50">
        <f>IF(NOTA[[#This Row],[JUMLAH]]="","",NOTA[[#This Row],[JUMLAH]]-NOTA[[#This Row],[DISC]])</f>
        <v>6454080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1427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60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107</v>
      </c>
      <c r="M75" s="40">
        <v>3</v>
      </c>
      <c r="O75" s="37"/>
      <c r="P75" s="41"/>
      <c r="Q75" s="42">
        <v>2376000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7128000</v>
      </c>
      <c r="Y75" s="50">
        <f>IF(NOTA[[#This Row],[JUMLAH]]="","",NOTA[[#This Row],[JUMLAH]]*NOTA[[#This Row],[DISC 1]])</f>
        <v>1211760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1211760</v>
      </c>
      <c r="AC75" s="50">
        <f>IF(NOTA[[#This Row],[JUMLAH]]="","",NOTA[[#This Row],[JUMLAH]]-NOTA[[#This Row],[DISC]])</f>
        <v>5916240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1493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(30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>
        <v>2</v>
      </c>
      <c r="O76" s="37"/>
      <c r="P76" s="41"/>
      <c r="Q76" s="42">
        <v>2592000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5184000</v>
      </c>
      <c r="Y76" s="50">
        <f>IF(NOTA[[#This Row],[JUMLAH]]="","",NOTA[[#This Row],[JUMLAH]]*NOTA[[#This Row],[DISC 1]])</f>
        <v>881280.00000000012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881280.00000000012</v>
      </c>
      <c r="AC76" s="50">
        <f>IF(NOTA[[#This Row],[JUMLAH]]="","",NOTA[[#This Row],[JUMLAH]]-NOTA[[#This Row],[DISC]])</f>
        <v>4302720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1491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>
        <v>2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4320000</v>
      </c>
      <c r="Y77" s="50">
        <f>IF(NOTA[[#This Row],[JUMLAH]]="","",NOTA[[#This Row],[JUMLAH]]*NOTA[[#This Row],[DISC 1]])</f>
        <v>734400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734400</v>
      </c>
      <c r="AC77" s="50">
        <f>IF(NOTA[[#This Row],[JUMLAH]]="","",NOTA[[#This Row],[JUMLAH]]-NOTA[[#This Row],[DISC]])</f>
        <v>3585600</v>
      </c>
      <c r="AD77" s="50"/>
      <c r="AE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45208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10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1492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44"/>
      <c r="V78" s="50"/>
      <c r="W78" s="45"/>
      <c r="X78" s="50" t="str">
        <f>IF(NOTA[[#This Row],[HARGA/ CTN]]="",NOTA[[#This Row],[JUMLAH_H]],NOTA[[#This Row],[HARGA/ CTN]]*IF(NOTA[[#This Row],[C]]="",0,NOTA[[#This Row],[C]]))</f>
        <v/>
      </c>
      <c r="Y78" s="50" t="str">
        <f>IF(NOTA[[#This Row],[JUMLAH]]="","",NOTA[[#This Row],[JUMLAH]]*NOTA[[#This Row],[DISC 1]])</f>
        <v/>
      </c>
      <c r="Z78" s="50" t="str">
        <f>IF(NOTA[[#This Row],[JUMLAH]]="","",(NOTA[[#This Row],[JUMLAH]]-NOTA[[#This Row],[DISC 1-]])*NOTA[[#This Row],[DISC 2]])</f>
        <v/>
      </c>
      <c r="AA78" s="50" t="str">
        <f>IF(NOTA[[#This Row],[JUMLAH]]="","",(NOTA[[#This Row],[JUMLAH]]-NOTA[[#This Row],[DISC 1-]]-NOTA[[#This Row],[DISC 2-]])*NOTA[[#This Row],[DISC 3]])</f>
        <v/>
      </c>
      <c r="AB78" s="50" t="str">
        <f>IF(NOTA[[#This Row],[JUMLAH]]="","",NOTA[[#This Row],[DISC 1-]]+NOTA[[#This Row],[DISC 2-]]+NOTA[[#This Row],[DISC 3-]])</f>
        <v/>
      </c>
      <c r="AC78" s="50" t="str">
        <f>IF(NOTA[[#This Row],[JUMLAH]]="","",NOTA[[#This Row],[JUMLAH]]-NOTA[[#This Row],[DISC]])</f>
        <v/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" s="50" t="str">
        <f>IF(OR(NOTA[[#This Row],[QTY]]="",NOTA[[#This Row],[HARGA SATUAN]]="",),"",NOTA[[#This Row],[QTY]]*NOTA[[#This Row],[HARGA SATUAN]])</f>
        <v/>
      </c>
      <c r="AI78" s="39" t="str">
        <f ca="1">IF(NOTA[ID_H]="","",INDEX(NOTA[TANGGAL],MATCH(,INDIRECT(ADDRESS(ROW(NOTA[TANGGAL]),COLUMN(NOTA[TANGGAL]))&amp;":"&amp;ADDRESS(ROW(),COLUMN(NOTA[TANGGAL]))),-1)))</f>
        <v/>
      </c>
      <c r="AJ78" s="41" t="str">
        <f ca="1">IF(NOTA[[#This Row],[NAMA BARANG]]="","",INDEX(NOTA[SUPPLIER],MATCH(,INDIRECT(ADDRESS(ROW(NOTA[ID]),COLUMN(NOTA[ID]))&amp;":"&amp;ADDRESS(ROW(),COLUMN(NOTA[ID]))),-1)))</f>
        <v/>
      </c>
      <c r="AK78" s="41" t="str">
        <f ca="1">IF(NOTA[[#This Row],[ID_H]]="","",IF(NOTA[[#This Row],[FAKTUR]]="",INDIRECT(ADDRESS(ROW()-1,COLUMN())),NOTA[[#This Row],[FAKTUR]]))</f>
        <v/>
      </c>
      <c r="AL78" s="38" t="str">
        <f ca="1">IF(NOTA[[#This Row],[ID]]="","",COUNTIF(NOTA[ID_H],NOTA[[#This Row],[ID_H]]))</f>
        <v/>
      </c>
      <c r="AM78" s="38" t="str">
        <f ca="1">IF(NOTA[[#This Row],[TGL.NOTA]]="",IF(NOTA[[#This Row],[SUPPLIER_H]]="","",AM77),MONTH(NOTA[[#This Row],[TGL.NOTA]]))</f>
        <v/>
      </c>
      <c r="AN78" s="38" t="str">
        <f>LOWER(SUBSTITUTE(SUBSTITUTE(SUBSTITUTE(SUBSTITUTE(SUBSTITUTE(SUBSTITUTE(SUBSTITUTE(SUBSTITUTE(SUBSTITUTE(NOTA[NAMA BARANG]," ",),".",""),"-",""),"(",""),")",""),",",""),"/",""),"""",""),"+",""))</f>
        <v/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str">
        <f>IF(NOTA[[#This Row],[CONCAT1]]="","",MATCH(NOTA[[#This Row],[CONCAT1]],[3]!db[NB NOTA_C],0))</f>
        <v/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/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" s="38" t="str">
        <f ca="1">IF(NOTA[[#This Row],[ID_H]]="","",MATCH(NOTA[[#This Row],[NB NOTA_C_QTY]],[4]!db[NB NOTA_C_QTY+F],0))</f>
        <v/>
      </c>
      <c r="AX78" s="53" t="str">
        <f ca="1">IF(NOTA[[#This Row],[NB NOTA_C_QTY]]="","",ROW()-2)</f>
        <v/>
      </c>
    </row>
    <row r="79" spans="1:50" s="38" customFormat="1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9" s="38" t="e">
        <f ca="1">IF(NOTA[[#This Row],[ID_P]]="","",MATCH(NOTA[[#This Row],[ID_P]],[1]!B_MSK[N_ID],0))</f>
        <v>#REF!</v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 t="s">
        <v>24</v>
      </c>
      <c r="G79" s="37" t="s">
        <v>23</v>
      </c>
      <c r="H79" s="47" t="s">
        <v>187</v>
      </c>
      <c r="I79" s="37"/>
      <c r="J79" s="39">
        <v>45174</v>
      </c>
      <c r="K79" s="37"/>
      <c r="L79" s="37" t="s">
        <v>188</v>
      </c>
      <c r="M79" s="40">
        <v>1</v>
      </c>
      <c r="N79" s="38">
        <v>12</v>
      </c>
      <c r="O79" s="37" t="s">
        <v>144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>
        <f ca="1">IF(NOTA[[#This Row],[ID]]="","",COUNTIF(NOTA[ID_H],NOTA[[#This Row],[ID_H]]))</f>
        <v>3</v>
      </c>
      <c r="AM79" s="38">
        <f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9" s="38" t="e">
        <f>IF(NOTA[[#This Row],[CONCAT4]]="","",_xlfn.IFNA(MATCH(NOTA[[#This Row],[CONCAT4]],[2]!RAW[CONCAT_H],0),FALSE))</f>
        <v>#REF!</v>
      </c>
      <c r="AS79" s="38">
        <f>IF(NOTA[[#This Row],[CONCAT1]]="","",MATCH(NOTA[[#This Row],[CONCAT1]],[3]!db[NB NOTA_C],0))</f>
        <v>1229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189</v>
      </c>
      <c r="M80" s="40">
        <v>1</v>
      </c>
      <c r="N80" s="38">
        <v>12</v>
      </c>
      <c r="O80" s="37" t="s">
        <v>144</v>
      </c>
      <c r="P80" s="41">
        <v>97000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1164000</v>
      </c>
      <c r="Y80" s="50">
        <f>IF(NOTA[[#This Row],[JUMLAH]]="","",NOTA[[#This Row],[JUMLAH]]*NOTA[[#This Row],[DISC 1]])</f>
        <v>145500</v>
      </c>
      <c r="Z80" s="50">
        <f>IF(NOTA[[#This Row],[JUMLAH]]="","",(NOTA[[#This Row],[JUMLAH]]-NOTA[[#This Row],[DISC 1-]])*NOTA[[#This Row],[DISC 2]])</f>
        <v>50925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196425</v>
      </c>
      <c r="AC80" s="50">
        <f>IF(NOTA[[#This Row],[JUMLAH]]="","",NOTA[[#This Row],[JUMLAH]]-NOTA[[#This Row],[DISC]])</f>
        <v>967575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80" s="50">
        <f>IF(OR(NOTA[[#This Row],[QTY]]="",NOTA[[#This Row],[HARGA SATUAN]]="",),"",NOTA[[#This Row],[QTY]]*NOTA[[#This Row],[HARGA SATUAN]])</f>
        <v>1164000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1230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14</v>
      </c>
      <c r="E81" s="46"/>
      <c r="F81" s="37"/>
      <c r="G81" s="37"/>
      <c r="H81" s="47"/>
      <c r="I81" s="37"/>
      <c r="J81" s="39"/>
      <c r="K81" s="37"/>
      <c r="L81" s="37" t="s">
        <v>190</v>
      </c>
      <c r="M81" s="40">
        <v>2</v>
      </c>
      <c r="N81" s="38">
        <v>48</v>
      </c>
      <c r="O81" s="37" t="s">
        <v>144</v>
      </c>
      <c r="P81" s="41">
        <v>11100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532800</v>
      </c>
      <c r="Y81" s="50">
        <f>IF(NOTA[[#This Row],[JUMLAH]]="","",NOTA[[#This Row],[JUMLAH]]*NOTA[[#This Row],[DISC 1]])</f>
        <v>66600</v>
      </c>
      <c r="Z81" s="50">
        <f>IF(NOTA[[#This Row],[JUMLAH]]="","",(NOTA[[#This Row],[JUMLAH]]-NOTA[[#This Row],[DISC 1-]])*NOTA[[#This Row],[DISC 2]])</f>
        <v>23310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89910</v>
      </c>
      <c r="AC81" s="50">
        <f>IF(NOTA[[#This Row],[JUMLAH]]="","",NOTA[[#This Row],[JUMLAH]]-NOTA[[#This Row],[DISC]])</f>
        <v>442890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1" s="50">
        <f>IF(OR(NOTA[[#This Row],[QTY]]="",NOTA[[#This Row],[HARGA SATUAN]]="",),"",NOTA[[#This Row],[QTY]]*NOTA[[#This Row],[HARGA SATUAN]])</f>
        <v>532800</v>
      </c>
      <c r="AI81" s="39">
        <f ca="1">IF(NOTA[ID_H]="","",INDEX(NOTA[TANGGAL],MATCH(,INDIRECT(ADDRESS(ROW(NOTA[TANGGAL]),COLUMN(NOTA[TANGGAL]))&amp;":"&amp;ADDRESS(ROW(),COLUMN(NOTA[TANGGAL]))),-1)))</f>
        <v>45208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2593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 t="s">
        <v>24</v>
      </c>
      <c r="G83" s="37" t="s">
        <v>23</v>
      </c>
      <c r="H83" s="47" t="s">
        <v>192</v>
      </c>
      <c r="I83" s="37"/>
      <c r="J83" s="39">
        <v>45205</v>
      </c>
      <c r="K83" s="37"/>
      <c r="L83" s="37" t="s">
        <v>190</v>
      </c>
      <c r="M83" s="40">
        <v>3</v>
      </c>
      <c r="N83" s="38">
        <v>72</v>
      </c>
      <c r="O83" s="37" t="s">
        <v>144</v>
      </c>
      <c r="P83" s="41">
        <v>11100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799200</v>
      </c>
      <c r="Y83" s="50">
        <f>IF(NOTA[[#This Row],[JUMLAH]]="","",NOTA[[#This Row],[JUMLAH]]*NOTA[[#This Row],[DISC 1]])</f>
        <v>99900</v>
      </c>
      <c r="Z83" s="50">
        <f>IF(NOTA[[#This Row],[JUMLAH]]="","",(NOTA[[#This Row],[JUMLAH]]-NOTA[[#This Row],[DISC 1-]])*NOTA[[#This Row],[DISC 2]])</f>
        <v>34965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134865</v>
      </c>
      <c r="AC83" s="50">
        <f>IF(NOTA[[#This Row],[JUMLAH]]="","",NOTA[[#This Row],[JUMLAH]]-NOTA[[#This Row],[DISC]])</f>
        <v>664335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3" s="50">
        <f>IF(OR(NOTA[[#This Row],[QTY]]="",NOTA[[#This Row],[HARGA SATUAN]]="",),"",NOTA[[#This Row],[QTY]]*NOTA[[#This Row],[HARGA SATUAN]])</f>
        <v>799200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2593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7"/>
      <c r="L84" s="37" t="s">
        <v>193</v>
      </c>
      <c r="M84" s="40"/>
      <c r="N84" s="38">
        <v>180</v>
      </c>
      <c r="O84" s="37" t="s">
        <v>144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1234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9"/>
      <c r="L85" s="37" t="s">
        <v>194</v>
      </c>
      <c r="M85" s="40"/>
      <c r="N85" s="38">
        <v>180</v>
      </c>
      <c r="O85" s="37" t="s">
        <v>144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666000</v>
      </c>
      <c r="Y85" s="50">
        <f>IF(NOTA[[#This Row],[JUMLAH]]="","",NOTA[[#This Row],[JUMLAH]]*NOTA[[#This Row],[DISC 1]])</f>
        <v>83250</v>
      </c>
      <c r="Z85" s="50">
        <f>IF(NOTA[[#This Row],[JUMLAH]]="","",(NOTA[[#This Row],[JUMLAH]]-NOTA[[#This Row],[DISC 1-]])*NOTA[[#This Row],[DISC 2]])</f>
        <v>29137.5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112387.5</v>
      </c>
      <c r="AC85" s="50">
        <f>IF(NOTA[[#This Row],[JUMLAH]]="","",NOTA[[#This Row],[JUMLAH]]-NOTA[[#This Row],[DISC]])</f>
        <v>553612.5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5" s="50">
        <f>IF(OR(NOTA[[#This Row],[QTY]]="",NOTA[[#This Row],[HARGA SATUAN]]="",),"",NOTA[[#This Row],[QTY]]*NOTA[[#This Row],[HARGA SATUAN]])</f>
        <v>666000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1236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288</v>
      </c>
      <c r="M86" s="40"/>
      <c r="N86" s="38">
        <v>120</v>
      </c>
      <c r="O86" s="37" t="s">
        <v>144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1237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195</v>
      </c>
      <c r="M87" s="40"/>
      <c r="N87" s="38">
        <v>120</v>
      </c>
      <c r="O87" s="37" t="s">
        <v>144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1238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15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/>
      <c r="N88" s="38">
        <v>120</v>
      </c>
      <c r="O88" s="37" t="s">
        <v>144</v>
      </c>
      <c r="P88" s="41">
        <v>3700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444000</v>
      </c>
      <c r="Y88" s="50">
        <f>IF(NOTA[[#This Row],[JUMLAH]]="","",NOTA[[#This Row],[JUMLAH]]*NOTA[[#This Row],[DISC 1]])</f>
        <v>55500</v>
      </c>
      <c r="Z88" s="50">
        <f>IF(NOTA[[#This Row],[JUMLAH]]="","",(NOTA[[#This Row],[JUMLAH]]-NOTA[[#This Row],[DISC 1-]])*NOTA[[#This Row],[DISC 2]])</f>
        <v>19425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74925</v>
      </c>
      <c r="AC88" s="50">
        <f>IF(NOTA[[#This Row],[JUMLAH]]="","",NOTA[[#This Row],[JUMLAH]]-NOTA[[#This Row],[DISC]])</f>
        <v>369075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8" s="50">
        <f>IF(OR(NOTA[[#This Row],[QTY]]="",NOTA[[#This Row],[HARGA SATUAN]]="",),"",NOTA[[#This Row],[QTY]]*NOTA[[#This Row],[HARGA SATUAN]])</f>
        <v>444000</v>
      </c>
      <c r="AI88" s="39">
        <f ca="1">IF(NOTA[ID_H]="","",INDEX(NOTA[TANGGAL],MATCH(,INDIRECT(ADDRESS(ROW(NOTA[TANGGAL]),COLUMN(NOTA[TANGGAL]))&amp;":"&amp;ADDRESS(ROW(),COLUMN(NOTA[TANGGAL]))),-1)))</f>
        <v>45208</v>
      </c>
      <c r="AJ88" s="41" t="str">
        <f ca="1">IF(NOTA[[#This Row],[NAMA BARANG]]="","",INDEX(NOTA[SUPPLIER],MATCH(,INDIRECT(ADDRESS(ROW(NOTA[ID]),COLUMN(NOTA[ID]))&amp;":"&amp;ADDRESS(ROW(),COLUMN(NOTA[ID]))),-1)))</f>
        <v>ATALI MAKMUR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10</v>
      </c>
      <c r="AN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1239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72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 t="s">
        <v>24</v>
      </c>
      <c r="G90" s="37" t="s">
        <v>23</v>
      </c>
      <c r="H90" s="47" t="s">
        <v>197</v>
      </c>
      <c r="I90" s="37"/>
      <c r="J90" s="39">
        <v>45203</v>
      </c>
      <c r="K90" s="37"/>
      <c r="L90" s="37" t="s">
        <v>198</v>
      </c>
      <c r="M90" s="40"/>
      <c r="N90" s="38">
        <v>36</v>
      </c>
      <c r="O90" s="37" t="s">
        <v>144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3</v>
      </c>
      <c r="AM90" s="38">
        <f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236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/>
      <c r="N91" s="38">
        <v>36</v>
      </c>
      <c r="O91" s="37" t="s">
        <v>144</v>
      </c>
      <c r="P91" s="41">
        <v>20700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745200</v>
      </c>
      <c r="Y91" s="50">
        <f>IF(NOTA[[#This Row],[JUMLAH]]="","",NOTA[[#This Row],[JUMLAH]]*NOTA[[#This Row],[DISC 1]])</f>
        <v>93150</v>
      </c>
      <c r="Z91" s="50">
        <f>IF(NOTA[[#This Row],[JUMLAH]]="","",(NOTA[[#This Row],[JUMLAH]]-NOTA[[#This Row],[DISC 1-]])*NOTA[[#This Row],[DISC 2]])</f>
        <v>32602.5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125752.5</v>
      </c>
      <c r="AC91" s="50">
        <f>IF(NOTA[[#This Row],[JUMLAH]]="","",NOTA[[#This Row],[JUMLAH]]-NOTA[[#This Row],[DISC]])</f>
        <v>619447.5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1" s="50">
        <f>IF(OR(NOTA[[#This Row],[QTY]]="",NOTA[[#This Row],[HARGA SATUAN]]="",),"",NOTA[[#This Row],[QTY]]*NOTA[[#This Row],[HARGA SATUAN]])</f>
        <v>745200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235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72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16</v>
      </c>
      <c r="E92" s="46"/>
      <c r="F92" s="37"/>
      <c r="G92" s="37"/>
      <c r="H92" s="47"/>
      <c r="I92" s="37"/>
      <c r="J92" s="39"/>
      <c r="K92" s="37"/>
      <c r="L92" s="37" t="s">
        <v>200</v>
      </c>
      <c r="M92" s="40">
        <v>1</v>
      </c>
      <c r="N92" s="38">
        <v>20</v>
      </c>
      <c r="O92" s="37" t="s">
        <v>144</v>
      </c>
      <c r="P92" s="41">
        <v>40500</v>
      </c>
      <c r="Q92" s="42"/>
      <c r="R92" s="48"/>
      <c r="S92" s="49">
        <v>0.125</v>
      </c>
      <c r="T92" s="44">
        <v>0.05</v>
      </c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810000</v>
      </c>
      <c r="Y92" s="50">
        <f>IF(NOTA[[#This Row],[JUMLAH]]="","",NOTA[[#This Row],[JUMLAH]]*NOTA[[#This Row],[DISC 1]])</f>
        <v>101250</v>
      </c>
      <c r="Z92" s="50">
        <f>IF(NOTA[[#This Row],[JUMLAH]]="","",(NOTA[[#This Row],[JUMLAH]]-NOTA[[#This Row],[DISC 1-]])*NOTA[[#This Row],[DISC 2]])</f>
        <v>35437.5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136687.5</v>
      </c>
      <c r="AC92" s="50">
        <f>IF(NOTA[[#This Row],[JUMLAH]]="","",NOTA[[#This Row],[JUMLAH]]-NOTA[[#This Row],[DISC]])</f>
        <v>673312.5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2" s="50">
        <f>IF(OR(NOTA[[#This Row],[QTY]]="",NOTA[[#This Row],[HARGA SATUAN]]="",),"",NOTA[[#This Row],[QTY]]*NOTA[[#This Row],[HARGA SATUAN]])</f>
        <v>810000</v>
      </c>
      <c r="AI92" s="39">
        <f ca="1">IF(NOTA[ID_H]="","",INDEX(NOTA[TANGGAL],MATCH(,INDIRECT(ADDRESS(ROW(NOTA[TANGGAL]),COLUMN(NOTA[TANGGAL]))&amp;":"&amp;ADDRESS(ROW(),COLUMN(NOTA[TANGGAL]))),-1)))</f>
        <v>45208</v>
      </c>
      <c r="AJ92" s="41" t="str">
        <f ca="1">IF(NOTA[[#This Row],[NAMA BARANG]]="","",INDEX(NOTA[SUPPLIER],MATCH(,INDIRECT(ADDRESS(ROW(NOTA[ID]),COLUMN(NOTA[ID]))&amp;":"&amp;ADDRESS(ROW(),COLUMN(NOTA[ID]))),-1)))</f>
        <v>ATALI MAKMUR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10</v>
      </c>
      <c r="AN92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1678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PCS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 t="s">
        <v>22</v>
      </c>
      <c r="G94" s="37" t="s">
        <v>23</v>
      </c>
      <c r="H94" s="47" t="s">
        <v>201</v>
      </c>
      <c r="I94" s="37"/>
      <c r="J94" s="39">
        <v>45206</v>
      </c>
      <c r="K94" s="37"/>
      <c r="L94" s="37" t="s">
        <v>107</v>
      </c>
      <c r="M94" s="40">
        <v>2</v>
      </c>
      <c r="O94" s="37"/>
      <c r="P94" s="41"/>
      <c r="Q94" s="42">
        <v>2376000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4752000</v>
      </c>
      <c r="Y94" s="50">
        <f>IF(NOTA[[#This Row],[JUMLAH]]="","",NOTA[[#This Row],[JUMLAH]]*NOTA[[#This Row],[DISC 1]])</f>
        <v>807840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807840</v>
      </c>
      <c r="AC94" s="50">
        <f>IF(NOTA[[#This Row],[JUMLAH]]="","",NOTA[[#This Row],[JUMLAH]]-NOTA[[#This Row],[DISC]])</f>
        <v>3944160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3</v>
      </c>
      <c r="AM94" s="38">
        <f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1493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BOX (30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202</v>
      </c>
      <c r="M95" s="40">
        <v>2</v>
      </c>
      <c r="O95" s="37"/>
      <c r="P95" s="41"/>
      <c r="Q95" s="42">
        <v>1200000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2400000</v>
      </c>
      <c r="Y95" s="50">
        <f>IF(NOTA[[#This Row],[JUMLAH]]="","",NOTA[[#This Row],[JUMLAH]]*NOTA[[#This Row],[DISC 1]])</f>
        <v>408000.00000000006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408000.00000000006</v>
      </c>
      <c r="AC95" s="50">
        <f>IF(NOTA[[#This Row],[JUMLAH]]="","",NOTA[[#This Row],[JUMLAH]]-NOTA[[#This Row],[DISC]])</f>
        <v>1992000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1331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 GRS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17</v>
      </c>
      <c r="E96" s="46"/>
      <c r="F96" s="37"/>
      <c r="G96" s="37"/>
      <c r="H96" s="47"/>
      <c r="I96" s="37"/>
      <c r="J96" s="39"/>
      <c r="K96" s="37"/>
      <c r="L96" s="37" t="s">
        <v>177</v>
      </c>
      <c r="M96" s="40">
        <v>5</v>
      </c>
      <c r="O96" s="37"/>
      <c r="P96" s="41"/>
      <c r="Q96" s="42">
        <v>3758400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18792000</v>
      </c>
      <c r="Y96" s="50">
        <f>IF(NOTA[[#This Row],[JUMLAH]]="","",NOTA[[#This Row],[JUMLAH]]*NOTA[[#This Row],[DISC 1]])</f>
        <v>3194640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3194640</v>
      </c>
      <c r="AC96" s="50">
        <f>IF(NOTA[[#This Row],[JUMLAH]]="","",NOTA[[#This Row],[JUMLAH]]-NOTA[[#This Row],[DISC]])</f>
        <v>15597360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45208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10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1445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 t="s">
        <v>203</v>
      </c>
      <c r="G98" s="37" t="s">
        <v>135</v>
      </c>
      <c r="H98" s="47" t="s">
        <v>204</v>
      </c>
      <c r="I98" s="37"/>
      <c r="J98" s="39">
        <v>45205</v>
      </c>
      <c r="K98" s="37"/>
      <c r="L98" s="37" t="s">
        <v>205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206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2317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206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2295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208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206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2322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209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206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Row],[SUPPLIER_H]]="","",AM99),MONTH(NOTA[[#This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2319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210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206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2312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211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206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2316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212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206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2309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213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206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2318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214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206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2323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215</v>
      </c>
      <c r="M107" s="40">
        <v>1</v>
      </c>
      <c r="N107" s="38">
        <v>360</v>
      </c>
      <c r="O107" s="37" t="s">
        <v>138</v>
      </c>
      <c r="P107" s="41">
        <v>7700</v>
      </c>
      <c r="Q107" s="42"/>
      <c r="R107" s="48" t="s">
        <v>206</v>
      </c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2772000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2772000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7" s="50">
        <f>IF(OR(NOTA[[#This Row],[QTY]]="",NOTA[[#This Row],[HARGA SATUAN]]="",),"",NOTA[[#This Row],[QTY]]*NOTA[[#This Row],[HARGA SATUAN]])</f>
        <v>2772000</v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2324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360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18</v>
      </c>
      <c r="E108" s="46"/>
      <c r="F108" s="37"/>
      <c r="G108" s="37"/>
      <c r="H108" s="47"/>
      <c r="I108" s="37"/>
      <c r="J108" s="39"/>
      <c r="K108" s="37"/>
      <c r="L108" s="37" t="s">
        <v>216</v>
      </c>
      <c r="M108" s="40">
        <v>1</v>
      </c>
      <c r="N108" s="38">
        <v>1</v>
      </c>
      <c r="O108" s="37" t="s">
        <v>144</v>
      </c>
      <c r="P108" s="41"/>
      <c r="Q108" s="42"/>
      <c r="R108" s="48"/>
      <c r="S108" s="49"/>
      <c r="T108" s="44"/>
      <c r="U108" s="44"/>
      <c r="V108" s="50"/>
      <c r="W108" s="45" t="s">
        <v>217</v>
      </c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45208</v>
      </c>
      <c r="AJ108" s="41" t="str">
        <f ca="1">IF(NOTA[[#This Row],[NAMA BARANG]]="","",INDEX(NOTA[SUPPLIER],MATCH(,INDIRECT(ADDRESS(ROW(NOTA[ID]),COLUMN(NOTA[ID]))&amp;":"&amp;ADDRESS(ROW(),COLUMN(NOTA[ID]))),-1)))</f>
        <v>DB STATIONERY</v>
      </c>
      <c r="AK108" s="41" t="str">
        <f ca="1">IF(NOTA[[#This Row],[ID_H]]="","",IF(NOTA[[#This Row],[FAKTUR]]="",INDIRECT(ADDRESS(ROW()-1,COLUMN())),NOTA[[#This Row],[FAKTUR]]))</f>
        <v>UNTANA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10</v>
      </c>
      <c r="AN108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2608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 PCS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19</v>
      </c>
      <c r="E110" s="46"/>
      <c r="F110" s="37" t="s">
        <v>218</v>
      </c>
      <c r="G110" s="37" t="s">
        <v>135</v>
      </c>
      <c r="H110" s="47" t="s">
        <v>219</v>
      </c>
      <c r="I110" s="37"/>
      <c r="J110" s="39">
        <v>45204</v>
      </c>
      <c r="K110" s="37"/>
      <c r="L110" s="37" t="s">
        <v>515</v>
      </c>
      <c r="M110" s="40">
        <v>3</v>
      </c>
      <c r="N110" s="38">
        <v>1200</v>
      </c>
      <c r="O110" s="37" t="s">
        <v>144</v>
      </c>
      <c r="P110" s="41">
        <v>5750</v>
      </c>
      <c r="Q110" s="42"/>
      <c r="R110" s="48"/>
      <c r="S110" s="49"/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6900000</v>
      </c>
      <c r="Y110" s="50">
        <f>IF(NOTA[[#This Row],[JUMLAH]]="","",NOTA[[#This Row],[JUMLAH]]*NOTA[[#This Row],[DISC 1]])</f>
        <v>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0</v>
      </c>
      <c r="AC110" s="50">
        <f>IF(NOTA[[#This Row],[JUMLAH]]="","",NOTA[[#This Row],[JUMLAH]]-NOTA[[#This Row],[DISC]])</f>
        <v>6900000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10" s="50">
        <f>IF(OR(NOTA[[#This Row],[QTY]]="",NOTA[[#This Row],[HARGA SATUAN]]="",),"",NOTA[[#This Row],[QTY]]*NOTA[[#This Row],[HARGA SATUAN]])</f>
        <v>6900000</v>
      </c>
      <c r="AI110" s="39">
        <f ca="1">IF(NOTA[ID_H]="","",INDEX(NOTA[TANGGAL],MATCH(,INDIRECT(ADDRESS(ROW(NOTA[TANGGAL]),COLUMN(NOTA[TANGGAL]))&amp;":"&amp;ADDRESS(ROW(),COLUMN(NOTA[TANGGAL]))),-1)))</f>
        <v>45208</v>
      </c>
      <c r="AJ110" s="41" t="str">
        <f ca="1">IF(NOTA[[#This Row],[NAMA BARANG]]="","",INDEX(NOTA[SUPPLIER],MATCH(,INDIRECT(ADDRESS(ROW(NOTA[ID]),COLUMN(NOTA[ID]))&amp;":"&amp;ADDRESS(ROW(),COLUMN(NOTA[ID]))),-1)))</f>
        <v>SBS</v>
      </c>
      <c r="AK110" s="41" t="str">
        <f ca="1">IF(NOTA[[#This Row],[ID_H]]="","",IF(NOTA[[#This Row],[FAKTUR]]="",INDIRECT(ADDRESS(ROW()-1,COLUMN())),NOTA[[#This Row],[FAKTUR]]))</f>
        <v>UNTANA</v>
      </c>
      <c r="AL110" s="38">
        <f ca="1">IF(NOTA[[#This Row],[ID]]="","",COUNTIF(NOTA[ID_H],NOTA[[#This Row],[ID_H]]))</f>
        <v>1</v>
      </c>
      <c r="AM110" s="38">
        <f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mikakartunama009b1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mikakartunama009b12300000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mikakartunama009b12300000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SBSUNTANAVK0094845204mikakartunama009b1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1908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5000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20</v>
      </c>
      <c r="E112" s="46"/>
      <c r="F112" s="37" t="s">
        <v>146</v>
      </c>
      <c r="G112" s="37" t="s">
        <v>135</v>
      </c>
      <c r="H112" s="47" t="s">
        <v>220</v>
      </c>
      <c r="I112" s="37"/>
      <c r="J112" s="39">
        <v>45205</v>
      </c>
      <c r="K112" s="37"/>
      <c r="L112" s="37" t="s">
        <v>221</v>
      </c>
      <c r="M112" s="40">
        <v>5</v>
      </c>
      <c r="N112" s="38">
        <v>480</v>
      </c>
      <c r="O112" s="37" t="s">
        <v>138</v>
      </c>
      <c r="P112" s="41">
        <v>26500</v>
      </c>
      <c r="Q112" s="42"/>
      <c r="R112" s="48" t="s">
        <v>143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12720000</v>
      </c>
      <c r="Y112" s="50">
        <f>IF(NOTA[[#This Row],[JUMLAH]]="","",NOTA[[#This Row],[JUMLAH]]*NOTA[[#This Row],[DISC 1]])</f>
        <v>381600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381600</v>
      </c>
      <c r="AC112" s="50">
        <f>IF(NOTA[[#This Row],[JUMLAH]]="","",NOTA[[#This Row],[JUMLAH]]-NOTA[[#This Row],[DISC]])</f>
        <v>12338400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2" s="50">
        <f>IF(OR(NOTA[[#This Row],[QTY]]="",NOTA[[#This Row],[HARGA SATUAN]]="",),"",NOTA[[#This Row],[QTY]]*NOTA[[#This Row],[HARGA SATUAN]])</f>
        <v>12720000</v>
      </c>
      <c r="AI112" s="39">
        <f ca="1">IF(NOTA[ID_H]="","",INDEX(NOTA[TANGGAL],MATCH(,INDIRECT(ADDRESS(ROW(NOTA[TANGGAL]),COLUMN(NOTA[TANGGAL]))&amp;":"&amp;ADDRESS(ROW(),COLUMN(NOTA[TANGGAL]))),-1)))</f>
        <v>45208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1</v>
      </c>
      <c r="AM112" s="38">
        <f>IF(NOTA[[#This Row],[TGL.NOTA]]="",IF(NOTA[[#This Row],[SUPPLIER_H]]="","",AM111),MONTH(NOTA[[#This Row],[TGL.NOTA]]))</f>
        <v>10</v>
      </c>
      <c r="AN112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123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 t="s">
        <v>222</v>
      </c>
      <c r="G114" s="37" t="s">
        <v>135</v>
      </c>
      <c r="H114" s="47" t="s">
        <v>223</v>
      </c>
      <c r="I114" s="37"/>
      <c r="J114" s="39">
        <v>45204</v>
      </c>
      <c r="K114" s="37"/>
      <c r="L114" s="37" t="s">
        <v>224</v>
      </c>
      <c r="M114" s="40">
        <v>2</v>
      </c>
      <c r="N114" s="38">
        <v>120</v>
      </c>
      <c r="O114" s="37" t="s">
        <v>138</v>
      </c>
      <c r="P114" s="41">
        <v>49200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5904000</v>
      </c>
      <c r="Y114" s="50">
        <f>IF(NOTA[[#This Row],[JUMLAH]]="","",NOTA[[#This Row],[JUMLAH]]*NOTA[[#This Row],[DISC 1]])</f>
        <v>295200</v>
      </c>
      <c r="Z114" s="50">
        <f>IF(NOTA[[#This Row],[JUMLAH]]="","",(NOTA[[#This Row],[JUMLAH]]-NOTA[[#This Row],[DISC 1-]])*NOTA[[#This Row],[DISC 2]])</f>
        <v>560880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856080</v>
      </c>
      <c r="AC114" s="50">
        <f>IF(NOTA[[#This Row],[JUMLAH]]="","",NOTA[[#This Row],[JUMLAH]]-NOTA[[#This Row],[DISC]])</f>
        <v>5047920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4" s="50">
        <f>IF(OR(NOTA[[#This Row],[QTY]]="",NOTA[[#This Row],[HARGA SATUAN]]="",),"",NOTA[[#This Row],[QTY]]*NOTA[[#This Row],[HARGA SATUAN]])</f>
        <v>5904000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>
        <f ca="1">IF(NOTA[[#This Row],[ID]]="","",COUNTIF(NOTA[ID_H],NOTA[[#This Row],[ID_H]]))</f>
        <v>2</v>
      </c>
      <c r="AM114" s="38">
        <f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1970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60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21</v>
      </c>
      <c r="E115" s="46"/>
      <c r="F115" s="37"/>
      <c r="G115" s="37"/>
      <c r="H115" s="47"/>
      <c r="I115" s="37"/>
      <c r="J115" s="39"/>
      <c r="K115" s="37"/>
      <c r="L115" s="37" t="s">
        <v>225</v>
      </c>
      <c r="M115" s="40">
        <v>2</v>
      </c>
      <c r="N115" s="38">
        <v>60</v>
      </c>
      <c r="O115" s="37" t="s">
        <v>138</v>
      </c>
      <c r="P115" s="41">
        <v>70000</v>
      </c>
      <c r="Q115" s="42"/>
      <c r="R115" s="48"/>
      <c r="S115" s="49">
        <v>0.05</v>
      </c>
      <c r="T115" s="44">
        <v>0.1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4200000</v>
      </c>
      <c r="Y115" s="50">
        <f>IF(NOTA[[#This Row],[JUMLAH]]="","",NOTA[[#This Row],[JUMLAH]]*NOTA[[#This Row],[DISC 1]])</f>
        <v>210000</v>
      </c>
      <c r="Z115" s="50">
        <f>IF(NOTA[[#This Row],[JUMLAH]]="","",(NOTA[[#This Row],[JUMLAH]]-NOTA[[#This Row],[DISC 1-]])*NOTA[[#This Row],[DISC 2]])</f>
        <v>399000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609000</v>
      </c>
      <c r="AC115" s="50">
        <f>IF(NOTA[[#This Row],[JUMLAH]]="","",NOTA[[#This Row],[JUMLAH]]-NOTA[[#This Row],[DISC]])</f>
        <v>3591000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5" s="50">
        <f>IF(OR(NOTA[[#This Row],[QTY]]="",NOTA[[#This Row],[HARGA SATUAN]]="",),"",NOTA[[#This Row],[QTY]]*NOTA[[#This Row],[HARGA SATUAN]])</f>
        <v>4200000</v>
      </c>
      <c r="AI115" s="39">
        <f ca="1">IF(NOTA[ID_H]="","",INDEX(NOTA[TANGGAL],MATCH(,INDIRECT(ADDRESS(ROW(NOTA[TANGGAL]),COLUMN(NOTA[TANGGAL]))&amp;":"&amp;ADDRESS(ROW(),COLUMN(NOTA[TANGGAL]))),-1)))</f>
        <v>45208</v>
      </c>
      <c r="AJ115" s="41" t="str">
        <f ca="1">IF(NOTA[[#This Row],[NAMA BARANG]]="","",INDEX(NOTA[SUPPLIER],MATCH(,INDIRECT(ADDRESS(ROW(NOTA[ID]),COLUMN(NOTA[ID]))&amp;":"&amp;ADDRESS(ROW(),COLUMN(NOTA[ID]))),-1)))</f>
        <v>GUNINDO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10</v>
      </c>
      <c r="AN115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1956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30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22</v>
      </c>
      <c r="E117" s="46">
        <v>45209</v>
      </c>
      <c r="F117" s="37" t="s">
        <v>226</v>
      </c>
      <c r="G117" s="37" t="s">
        <v>135</v>
      </c>
      <c r="H117" s="47" t="s">
        <v>227</v>
      </c>
      <c r="I117" s="37"/>
      <c r="J117" s="39">
        <v>45208</v>
      </c>
      <c r="K117" s="37"/>
      <c r="L117" s="37" t="s">
        <v>516</v>
      </c>
      <c r="M117" s="40">
        <v>37</v>
      </c>
      <c r="O117" s="37"/>
      <c r="P117" s="41"/>
      <c r="Q117" s="42">
        <v>1000</v>
      </c>
      <c r="R117" s="48" t="s">
        <v>229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37000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37000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3</v>
      </c>
      <c r="AM117" s="38">
        <f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SENTOSAUNTANASI-2023/10--000445208gluestick7x29@25womy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1176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516</v>
      </c>
      <c r="M118" s="40">
        <v>5</v>
      </c>
      <c r="O118" s="37"/>
      <c r="P118" s="41"/>
      <c r="Q118" s="42">
        <v>1000</v>
      </c>
      <c r="R118" s="48" t="s">
        <v>229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1176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22</v>
      </c>
      <c r="E119" s="46"/>
      <c r="F119" s="37"/>
      <c r="G119" s="37"/>
      <c r="H119" s="47"/>
      <c r="I119" s="37"/>
      <c r="J119" s="39"/>
      <c r="K119" s="37"/>
      <c r="L119" s="37" t="s">
        <v>228</v>
      </c>
      <c r="M119" s="40">
        <v>5</v>
      </c>
      <c r="O119" s="37"/>
      <c r="P119" s="41"/>
      <c r="Q119" s="42">
        <v>1000</v>
      </c>
      <c r="R119" s="48" t="s">
        <v>229</v>
      </c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45209</v>
      </c>
      <c r="AJ119" s="41" t="str">
        <f ca="1">IF(NOTA[[#This Row],[NAMA BARANG]]="","",INDEX(NOTA[SUPPLIER],MATCH(,INDIRECT(ADDRESS(ROW(NOTA[ID]),COLUMN(NOTA[ID]))&amp;":"&amp;ADDRESS(ROW(),COLUMN(NOTA[ID]))),-1)))</f>
        <v>WIN,S SENTOSA</v>
      </c>
      <c r="AK119" s="41" t="str">
        <f ca="1">IF(NOTA[[#This Row],[ID_H]]="","",IF(NOTA[[#This Row],[FAKTUR]]="",INDIRECT(ADDRESS(ROW()-1,COLUMN())),NOTA[[#This Row],[FAKTUR]]))</f>
        <v>UNTANA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10</v>
      </c>
      <c r="AN119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1174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25/ PAK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 t="s">
        <v>230</v>
      </c>
      <c r="G121" s="37" t="s">
        <v>135</v>
      </c>
      <c r="H121" s="47"/>
      <c r="I121" s="37"/>
      <c r="J121" s="39">
        <v>45208</v>
      </c>
      <c r="K121" s="37"/>
      <c r="L121" s="37" t="s">
        <v>231</v>
      </c>
      <c r="M121" s="40">
        <v>20</v>
      </c>
      <c r="N121" s="38">
        <v>200</v>
      </c>
      <c r="O121" s="37" t="s">
        <v>144</v>
      </c>
      <c r="P121" s="41">
        <v>60000</v>
      </c>
      <c r="Q121" s="42"/>
      <c r="R121" s="48" t="s">
        <v>232</v>
      </c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12000000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12000000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1" s="50">
        <f>IF(OR(NOTA[[#This Row],[QTY]]="",NOTA[[#This Row],[HARGA SATUAN]]="",),"",NOTA[[#This Row],[QTY]]*NOTA[[#This Row],[HARGA SATUAN]])</f>
        <v>12000000</v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1" s="38" t="e">
        <f>IF(NOTA[[#This Row],[CONCAT4]]="","",_xlfn.IFNA(MATCH(NOTA[[#This Row],[CONCAT4]],[2]!RAW[CONCAT_H],0),FALSE))</f>
        <v>#REF!</v>
      </c>
      <c r="AS121" s="38">
        <f>IF(NOTA[[#This Row],[CONCAT1]]="","",MATCH(NOTA[[#This Row],[CONCAT1]],[3]!db[NB NOTA_C],0))</f>
        <v>2163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23</v>
      </c>
      <c r="E122" s="46"/>
      <c r="F122" s="37"/>
      <c r="G122" s="37"/>
      <c r="H122" s="47"/>
      <c r="I122" s="37"/>
      <c r="J122" s="39"/>
      <c r="K122" s="37"/>
      <c r="L122" s="37" t="s">
        <v>231</v>
      </c>
      <c r="M122" s="40">
        <v>1</v>
      </c>
      <c r="N122" s="38">
        <v>10</v>
      </c>
      <c r="O122" s="37" t="s">
        <v>144</v>
      </c>
      <c r="P122" s="41"/>
      <c r="Q122" s="42"/>
      <c r="R122" s="48" t="s">
        <v>232</v>
      </c>
      <c r="S122" s="49"/>
      <c r="T122" s="44"/>
      <c r="U122" s="44"/>
      <c r="V122" s="50"/>
      <c r="W122" s="45" t="s">
        <v>233</v>
      </c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2" s="50" t="str">
        <f>IF(OR(NOTA[[#This Row],[QTY]]="",NOTA[[#This Row],[HARGA SATUAN]]="",),"",NOTA[[#This Row],[QTY]]*NOTA[[#This Row],[HARGA SATUAN]])</f>
        <v/>
      </c>
      <c r="AI122" s="39">
        <f ca="1">IF(NOTA[ID_H]="","",INDEX(NOTA[TANGGAL],MATCH(,INDIRECT(ADDRESS(ROW(NOTA[TANGGAL]),COLUMN(NOTA[TANGGAL]))&amp;":"&amp;ADDRESS(ROW(),COLUMN(NOTA[TANGGAL]))),-1)))</f>
        <v>45209</v>
      </c>
      <c r="AJ122" s="41" t="str">
        <f ca="1">IF(NOTA[[#This Row],[NAMA BARANG]]="","",INDEX(NOTA[SUPPLIER],MATCH(,INDIRECT(ADDRESS(ROW(NOTA[ID]),COLUMN(NOTA[ID]))&amp;":"&amp;ADDRESS(ROW(),COLUMN(NOTA[ID]))),-1)))</f>
        <v>PELNA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10</v>
      </c>
      <c r="AN122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2163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10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24</v>
      </c>
      <c r="E124" s="46">
        <v>45210</v>
      </c>
      <c r="F124" s="37" t="s">
        <v>22</v>
      </c>
      <c r="G124" s="37" t="s">
        <v>23</v>
      </c>
      <c r="H124" s="47" t="s">
        <v>234</v>
      </c>
      <c r="I124" s="37"/>
      <c r="J124" s="39">
        <v>45208</v>
      </c>
      <c r="K124" s="37"/>
      <c r="L124" s="37" t="s">
        <v>185</v>
      </c>
      <c r="M124" s="40">
        <v>1</v>
      </c>
      <c r="O124" s="37"/>
      <c r="P124" s="41"/>
      <c r="Q124" s="42">
        <v>2592000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2592000</v>
      </c>
      <c r="Y124" s="50">
        <f>IF(NOTA[[#This Row],[JUMLAH]]="","",NOTA[[#This Row],[JUMLAH]]*NOTA[[#This Row],[DISC 1]])</f>
        <v>440640.00000000006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440640.00000000006</v>
      </c>
      <c r="AC124" s="50">
        <f>IF(NOTA[[#This Row],[JUMLAH]]="","",NOTA[[#This Row],[JUMLAH]]-NOTA[[#This Row],[DISC]])</f>
        <v>2151360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>
        <f ca="1">IF(NOTA[[#This Row],[ID]]="","",COUNTIF(NOTA[ID_H],NOTA[[#This Row],[ID_H]]))</f>
        <v>5</v>
      </c>
      <c r="AM124" s="38">
        <f>IF(NOTA[[#This Row],[TGL.NOTA]]="",IF(NOTA[[#This Row],[SUPPLIER_H]]="","",AM122),MONTH(NOTA[[#This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1491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36 BOX (20 PCS)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235</v>
      </c>
      <c r="M125" s="40">
        <v>2</v>
      </c>
      <c r="O125" s="37"/>
      <c r="P125" s="41"/>
      <c r="Q125" s="42">
        <v>3542400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7084800</v>
      </c>
      <c r="Y125" s="50">
        <f>IF(NOTA[[#This Row],[JUMLAH]]="","",NOTA[[#This Row],[JUMLAH]]*NOTA[[#This Row],[DISC 1]])</f>
        <v>1204416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1204416</v>
      </c>
      <c r="AC125" s="50">
        <f>IF(NOTA[[#This Row],[JUMLAH]]="","",NOTA[[#This Row],[JUMLAH]]-NOTA[[#This Row],[DISC]])</f>
        <v>5880384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1472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144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236</v>
      </c>
      <c r="M126" s="40">
        <v>3</v>
      </c>
      <c r="O126" s="37"/>
      <c r="P126" s="41"/>
      <c r="Q126" s="42">
        <v>900000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2700000</v>
      </c>
      <c r="Y126" s="50">
        <f>IF(NOTA[[#This Row],[JUMLAH]]="","",NOTA[[#This Row],[JUMLAH]]*NOTA[[#This Row],[DISC 1]])</f>
        <v>459000.00000000006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459000.00000000006</v>
      </c>
      <c r="AC126" s="50">
        <f>IF(NOTA[[#This Row],[JUMLAH]]="","",NOTA[[#This Row],[JUMLAH]]-NOTA[[#This Row],[DISC]])</f>
        <v>2241000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1332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237</v>
      </c>
      <c r="M127" s="40">
        <v>2</v>
      </c>
      <c r="O127" s="37"/>
      <c r="P127" s="41"/>
      <c r="Q127" s="42">
        <v>3240000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6480000</v>
      </c>
      <c r="Y127" s="50">
        <f>IF(NOTA[[#This Row],[JUMLAH]]="","",NOTA[[#This Row],[JUMLAH]]*NOTA[[#This Row],[DISC 1]])</f>
        <v>1101600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1101600</v>
      </c>
      <c r="AC127" s="50">
        <f>IF(NOTA[[#This Row],[JUMLAH]]="","",NOTA[[#This Row],[JUMLAH]]-NOTA[[#This Row],[DISC]])</f>
        <v>5378400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1397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24</v>
      </c>
      <c r="E128" s="46"/>
      <c r="F128" s="37"/>
      <c r="G128" s="37"/>
      <c r="H128" s="47"/>
      <c r="I128" s="37"/>
      <c r="J128" s="39"/>
      <c r="K128" s="37"/>
      <c r="L128" s="37" t="s">
        <v>238</v>
      </c>
      <c r="M128" s="40">
        <v>2</v>
      </c>
      <c r="O128" s="37"/>
      <c r="P128" s="41"/>
      <c r="Q128" s="42">
        <v>4406400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8812800</v>
      </c>
      <c r="Y128" s="50">
        <f>IF(NOTA[[#This Row],[JUMLAH]]="","",NOTA[[#This Row],[JUMLAH]]*NOTA[[#This Row],[DISC 1]])</f>
        <v>1498176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1498176</v>
      </c>
      <c r="AC128" s="50">
        <f>IF(NOTA[[#This Row],[JUMLAH]]="","",NOTA[[#This Row],[JUMLAH]]-NOTA[[#This Row],[DISC]])</f>
        <v>7314624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45210</v>
      </c>
      <c r="AJ128" s="41" t="str">
        <f ca="1">IF(NOTA[[#This Row],[NAMA BARANG]]="","",INDEX(NOTA[SUPPLIER],MATCH(,INDIRECT(ADDRESS(ROW(NOTA[ID]),COLUMN(NOTA[ID]))&amp;":"&amp;ADDRESS(ROW(),COLUMN(NOTA[ID]))),-1)))</f>
        <v>KENKO SINAR INDONESIA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10</v>
      </c>
      <c r="AN128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1400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36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25</v>
      </c>
      <c r="E130" s="46">
        <v>45210</v>
      </c>
      <c r="F130" s="37" t="s">
        <v>22</v>
      </c>
      <c r="G130" s="37" t="s">
        <v>23</v>
      </c>
      <c r="H130" s="47" t="s">
        <v>239</v>
      </c>
      <c r="I130" s="37"/>
      <c r="J130" s="39">
        <v>45209</v>
      </c>
      <c r="K130" s="37"/>
      <c r="L130" s="37" t="s">
        <v>240</v>
      </c>
      <c r="M130" s="40">
        <v>3</v>
      </c>
      <c r="O130" s="37"/>
      <c r="P130" s="41"/>
      <c r="Q130" s="42">
        <v>5616000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16848000</v>
      </c>
      <c r="Y130" s="50">
        <f>IF(NOTA[[#This Row],[JUMLAH]]="","",NOTA[[#This Row],[JUMLAH]]*NOTA[[#This Row],[DISC 1]])</f>
        <v>2864160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2864160</v>
      </c>
      <c r="AC130" s="50">
        <f>IF(NOTA[[#This Row],[JUMLAH]]="","",NOTA[[#This Row],[JUMLAH]]-NOTA[[#This Row],[DISC]])</f>
        <v>13983840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>
        <f ca="1">IF(NOTA[[#This Row],[ID]]="","",COUNTIF(NOTA[ID_H],NOTA[[#This Row],[ID_H]]))</f>
        <v>4</v>
      </c>
      <c r="AM130" s="38">
        <f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1451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1</v>
      </c>
      <c r="O131" s="37"/>
      <c r="P131" s="41"/>
      <c r="Q131" s="42">
        <v>3888000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3888000</v>
      </c>
      <c r="Y131" s="50">
        <f>IF(NOTA[[#This Row],[JUMLAH]]="","",NOTA[[#This Row],[JUMLAH]]*NOTA[[#This Row],[DISC 1]])</f>
        <v>660960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660960</v>
      </c>
      <c r="AC131" s="50">
        <f>IF(NOTA[[#This Row],[JUMLAH]]="","",NOTA[[#This Row],[JUMLAH]]-NOTA[[#This Row],[DISC]])</f>
        <v>3227040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1426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>
        <v>1</v>
      </c>
      <c r="O132" s="37"/>
      <c r="P132" s="41"/>
      <c r="Q132" s="42">
        <v>844800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844800</v>
      </c>
      <c r="Y132" s="50">
        <f>IF(NOTA[[#This Row],[JUMLAH]]="","",NOTA[[#This Row],[JUMLAH]]*NOTA[[#This Row],[DISC 1]])</f>
        <v>143616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143616</v>
      </c>
      <c r="AC132" s="50">
        <f>IF(NOTA[[#This Row],[JUMLAH]]="","",NOTA[[#This Row],[JUMLAH]]-NOTA[[#This Row],[DISC]])</f>
        <v>701184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1522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192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25</v>
      </c>
      <c r="E133" s="46"/>
      <c r="F133" s="37"/>
      <c r="G133" s="37"/>
      <c r="H133" s="47"/>
      <c r="I133" s="37"/>
      <c r="J133" s="39"/>
      <c r="K133" s="37"/>
      <c r="L133" s="37" t="s">
        <v>243</v>
      </c>
      <c r="M133" s="40">
        <v>1</v>
      </c>
      <c r="O133" s="37"/>
      <c r="P133" s="41"/>
      <c r="Q133" s="42">
        <v>801600</v>
      </c>
      <c r="R133" s="48"/>
      <c r="S133" s="49">
        <v>0.17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801600</v>
      </c>
      <c r="Y133" s="50">
        <f>IF(NOTA[[#This Row],[JUMLAH]]="","",NOTA[[#This Row],[JUMLAH]]*NOTA[[#This Row],[DISC 1]])</f>
        <v>136272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136272</v>
      </c>
      <c r="AC133" s="50">
        <f>IF(NOTA[[#This Row],[JUMLAH]]="","",NOTA[[#This Row],[JUMLAH]]-NOTA[[#This Row],[DISC]])</f>
        <v>665328</v>
      </c>
      <c r="AD133" s="50"/>
      <c r="AE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3" s="50" t="str">
        <f>IF(OR(NOTA[[#This Row],[QTY]]="",NOTA[[#This Row],[HARGA SATUAN]]="",),"",NOTA[[#This Row],[QTY]]*NOTA[[#This Row],[HARGA SATUAN]])</f>
        <v/>
      </c>
      <c r="AI133" s="39">
        <f ca="1">IF(NOTA[ID_H]="","",INDEX(NOTA[TANGGAL],MATCH(,INDIRECT(ADDRESS(ROW(NOTA[TANGGAL]),COLUMN(NOTA[TANGGAL]))&amp;":"&amp;ADDRESS(ROW(),COLUMN(NOTA[TANGGAL]))),-1)))</f>
        <v>45210</v>
      </c>
      <c r="AJ133" s="41" t="str">
        <f ca="1">IF(NOTA[[#This Row],[NAMA BARANG]]="","",INDEX(NOTA[SUPPLIER],MATCH(,INDIRECT(ADDRESS(ROW(NOTA[ID]),COLUMN(NOTA[ID]))&amp;":"&amp;ADDRESS(ROW(),COLUMN(NOTA[ID]))),-1)))</f>
        <v>KENKO SINAR INDONESIA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10</v>
      </c>
      <c r="AN13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1521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96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5" s="38" t="e">
        <f ca="1">IF(NOTA[[#This Row],[ID_P]]="","",MATCH(NOTA[[#This Row],[ID_P]],[1]!B_MSK[N_ID],0))</f>
        <v>#REF!</v>
      </c>
      <c r="D135" s="38">
        <f ca="1">IF(NOTA[[#This Row],[NAMA BARANG]]="","",INDEX(NOTA[ID],MATCH(,INDIRECT(ADDRESS(ROW(NOTA[ID]),COLUMN(NOTA[ID]))&amp;":"&amp;ADDRESS(ROW(),COLUMN(NOTA[ID]))),-1)))</f>
        <v>26</v>
      </c>
      <c r="E135" s="46">
        <v>45210</v>
      </c>
      <c r="F135" s="37" t="s">
        <v>24</v>
      </c>
      <c r="G135" s="37" t="s">
        <v>23</v>
      </c>
      <c r="H135" s="47" t="s">
        <v>244</v>
      </c>
      <c r="I135" s="37"/>
      <c r="J135" s="39">
        <v>45208</v>
      </c>
      <c r="K135" s="37"/>
      <c r="L135" s="37" t="s">
        <v>245</v>
      </c>
      <c r="M135" s="40">
        <v>1</v>
      </c>
      <c r="N135" s="38">
        <v>288</v>
      </c>
      <c r="O135" s="37" t="s">
        <v>144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>
        <f ca="1">IF(NOTA[[#This Row],[ID]]="","",COUNTIF(NOTA[ID_H],NOTA[[#This Row],[ID_H]]))</f>
        <v>5</v>
      </c>
      <c r="AM135" s="38">
        <f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5" s="38" t="e">
        <f>IF(NOTA[[#This Row],[CONCAT4]]="","",_xlfn.IFNA(MATCH(NOTA[[#This Row],[CONCAT4]],[2]!RAW[CONCAT_H],0),FALSE))</f>
        <v>#REF!</v>
      </c>
      <c r="AS135" s="38">
        <f>IF(NOTA[[#This Row],[CONCAT1]]="","",MATCH(NOTA[[#This Row],[CONCAT1]],[3]!db[NB NOTA_C],0))</f>
        <v>2206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246</v>
      </c>
      <c r="M136" s="40">
        <v>1</v>
      </c>
      <c r="N136" s="38">
        <v>288</v>
      </c>
      <c r="O136" s="37" t="s">
        <v>144</v>
      </c>
      <c r="P136" s="41">
        <v>4800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1382400</v>
      </c>
      <c r="Y136" s="50">
        <f>IF(NOTA[[#This Row],[JUMLAH]]="","",NOTA[[#This Row],[JUMLAH]]*NOTA[[#This Row],[DISC 1]])</f>
        <v>172800</v>
      </c>
      <c r="Z136" s="50">
        <f>IF(NOTA[[#This Row],[JUMLAH]]="","",(NOTA[[#This Row],[JUMLAH]]-NOTA[[#This Row],[DISC 1-]])*NOTA[[#This Row],[DISC 2]])</f>
        <v>60480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233280</v>
      </c>
      <c r="AC136" s="50">
        <f>IF(NOTA[[#This Row],[JUMLAH]]="","",NOTA[[#This Row],[JUMLAH]]-NOTA[[#This Row],[DISC]])</f>
        <v>1149120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6" s="50">
        <f>IF(OR(NOTA[[#This Row],[QTY]]="",NOTA[[#This Row],[HARGA SATUAN]]="",),"",NOTA[[#This Row],[QTY]]*NOTA[[#This Row],[HARGA SATUAN]])</f>
        <v>1382400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2218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288 PCS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247</v>
      </c>
      <c r="M137" s="40">
        <v>2</v>
      </c>
      <c r="N137" s="38">
        <v>576</v>
      </c>
      <c r="O137" s="37" t="s">
        <v>248</v>
      </c>
      <c r="P137" s="41">
        <v>3100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1785600</v>
      </c>
      <c r="Y137" s="50">
        <f>IF(NOTA[[#This Row],[JUMLAH]]="","",NOTA[[#This Row],[JUMLAH]]*NOTA[[#This Row],[DISC 1]])</f>
        <v>223200</v>
      </c>
      <c r="Z137" s="50">
        <f>IF(NOTA[[#This Row],[JUMLAH]]="","",(NOTA[[#This Row],[JUMLAH]]-NOTA[[#This Row],[DISC 1-]])*NOTA[[#This Row],[DISC 2]])</f>
        <v>78120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301320</v>
      </c>
      <c r="AC137" s="50">
        <f>IF(NOTA[[#This Row],[JUMLAH]]="","",NOTA[[#This Row],[JUMLAH]]-NOTA[[#This Row],[DISC]])</f>
        <v>1484280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7" s="50">
        <f>IF(OR(NOTA[[#This Row],[QTY]]="",NOTA[[#This Row],[HARGA SATUAN]]="",),"",NOTA[[#This Row],[QTY]]*NOTA[[#This Row],[HARGA SATUAN]])</f>
        <v>1785600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2049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24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249</v>
      </c>
      <c r="M138" s="40">
        <v>1</v>
      </c>
      <c r="N138" s="38">
        <v>72</v>
      </c>
      <c r="O138" s="37" t="s">
        <v>144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186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26</v>
      </c>
      <c r="E139" s="46"/>
      <c r="F139" s="37"/>
      <c r="G139" s="37"/>
      <c r="H139" s="47"/>
      <c r="I139" s="37"/>
      <c r="J139" s="39"/>
      <c r="K139" s="37"/>
      <c r="L139" s="37" t="s">
        <v>250</v>
      </c>
      <c r="M139" s="40">
        <v>1</v>
      </c>
      <c r="N139" s="38">
        <v>72</v>
      </c>
      <c r="O139" s="37" t="s">
        <v>144</v>
      </c>
      <c r="P139" s="41">
        <v>15800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1137600</v>
      </c>
      <c r="Y139" s="50">
        <f>IF(NOTA[[#This Row],[JUMLAH]]="","",NOTA[[#This Row],[JUMLAH]]*NOTA[[#This Row],[DISC 1]])</f>
        <v>142200</v>
      </c>
      <c r="Z139" s="50">
        <f>IF(NOTA[[#This Row],[JUMLAH]]="","",(NOTA[[#This Row],[JUMLAH]]-NOTA[[#This Row],[DISC 1-]])*NOTA[[#This Row],[DISC 2]])</f>
        <v>49770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191970</v>
      </c>
      <c r="AC139" s="50">
        <f>IF(NOTA[[#This Row],[JUMLAH]]="","",NOTA[[#This Row],[JUMLAH]]-NOTA[[#This Row],[DISC]])</f>
        <v>945630</v>
      </c>
      <c r="AD139" s="50"/>
      <c r="AE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9" s="50">
        <f>IF(OR(NOTA[[#This Row],[QTY]]="",NOTA[[#This Row],[HARGA SATUAN]]="",),"",NOTA[[#This Row],[QTY]]*NOTA[[#This Row],[HARGA SATUAN]])</f>
        <v>1137600</v>
      </c>
      <c r="AI139" s="39">
        <f ca="1">IF(NOTA[ID_H]="","",INDEX(NOTA[TANGGAL],MATCH(,INDIRECT(ADDRESS(ROW(NOTA[TANGGAL]),COLUMN(NOTA[TANGGAL]))&amp;":"&amp;ADDRESS(ROW(),COLUMN(NOTA[TANGGAL]))),-1)))</f>
        <v>45210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10</v>
      </c>
      <c r="AN139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202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72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1" s="38" t="e">
        <f ca="1">IF(NOTA[[#This Row],[ID_P]]="","",MATCH(NOTA[[#This Row],[ID_P]],[1]!B_MSK[N_ID],0))</f>
        <v>#REF!</v>
      </c>
      <c r="D141" s="38">
        <f ca="1">IF(NOTA[[#This Row],[NAMA BARANG]]="","",INDEX(NOTA[ID],MATCH(,INDIRECT(ADDRESS(ROW(NOTA[ID]),COLUMN(NOTA[ID]))&amp;":"&amp;ADDRESS(ROW(),COLUMN(NOTA[ID]))),-1)))</f>
        <v>27</v>
      </c>
      <c r="E141" s="46">
        <v>45210</v>
      </c>
      <c r="F141" s="37" t="s">
        <v>24</v>
      </c>
      <c r="G141" s="37" t="s">
        <v>23</v>
      </c>
      <c r="H141" s="47" t="s">
        <v>251</v>
      </c>
      <c r="I141" s="37"/>
      <c r="J141" s="39">
        <v>45208</v>
      </c>
      <c r="K141" s="37"/>
      <c r="L141" s="37" t="s">
        <v>252</v>
      </c>
      <c r="M141" s="40">
        <v>10</v>
      </c>
      <c r="N141" s="38">
        <v>8640</v>
      </c>
      <c r="O141" s="37" t="s">
        <v>144</v>
      </c>
      <c r="P141" s="41">
        <v>2450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21168000</v>
      </c>
      <c r="Y141" s="50">
        <f>IF(NOTA[[#This Row],[JUMLAH]]="","",NOTA[[#This Row],[JUMLAH]]*NOTA[[#This Row],[DISC 1]])</f>
        <v>2646000</v>
      </c>
      <c r="Z141" s="50">
        <f>IF(NOTA[[#This Row],[JUMLAH]]="","",(NOTA[[#This Row],[JUMLAH]]-NOTA[[#This Row],[DISC 1-]])*NOTA[[#This Row],[DISC 2]])</f>
        <v>926100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3572100</v>
      </c>
      <c r="AC141" s="50">
        <f>IF(NOTA[[#This Row],[JUMLAH]]="","",NOTA[[#This Row],[JUMLAH]]-NOTA[[#This Row],[DISC]])</f>
        <v>17595900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1" s="50">
        <f>IF(OR(NOTA[[#This Row],[QTY]]="",NOTA[[#This Row],[HARGA SATUAN]]="",),"",NOTA[[#This Row],[QTY]]*NOTA[[#This Row],[HARGA SATUAN]])</f>
        <v>21168000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>
        <f ca="1">IF(NOTA[[#This Row],[ID]]="","",COUNTIF(NOTA[ID_H],NOTA[[#This Row],[ID_H]]))</f>
        <v>10</v>
      </c>
      <c r="AM141" s="38">
        <f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1" s="38" t="e">
        <f>IF(NOTA[[#This Row],[CONCAT4]]="","",_xlfn.IFNA(MATCH(NOTA[[#This Row],[CONCAT4]],[2]!RAW[CONCAT_H],0),FALSE))</f>
        <v>#REF!</v>
      </c>
      <c r="AS141" s="38">
        <f>IF(NOTA[[#This Row],[CONCAT1]]="","",MATCH(NOTA[[#This Row],[CONCAT1]],[3]!db[NB NOTA_C],0))</f>
        <v>1182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(24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253</v>
      </c>
      <c r="M142" s="40">
        <v>5</v>
      </c>
      <c r="N142" s="38">
        <v>720</v>
      </c>
      <c r="O142" s="37" t="s">
        <v>254</v>
      </c>
      <c r="P142" s="41">
        <v>11900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8568000</v>
      </c>
      <c r="Y142" s="50">
        <f>IF(NOTA[[#This Row],[JUMLAH]]="","",NOTA[[#This Row],[JUMLAH]]*NOTA[[#This Row],[DISC 1]])</f>
        <v>1071000</v>
      </c>
      <c r="Z142" s="50">
        <f>IF(NOTA[[#This Row],[JUMLAH]]="","",(NOTA[[#This Row],[JUMLAH]]-NOTA[[#This Row],[DISC 1-]])*NOTA[[#This Row],[DISC 2]])</f>
        <v>374850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1445850</v>
      </c>
      <c r="AC142" s="50">
        <f>IF(NOTA[[#This Row],[JUMLAH]]="","",NOTA[[#This Row],[JUMLAH]]-NOTA[[#This Row],[DISC]])</f>
        <v>7122150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2" s="50">
        <f>IF(OR(NOTA[[#This Row],[QTY]]="",NOTA[[#This Row],[HARGA SATUAN]]="",),"",NOTA[[#This Row],[QTY]]*NOTA[[#This Row],[HARGA SATUAN]])</f>
        <v>8568000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1949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12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255</v>
      </c>
      <c r="M143" s="40">
        <v>2</v>
      </c>
      <c r="N143" s="38">
        <v>96</v>
      </c>
      <c r="O143" s="37" t="s">
        <v>254</v>
      </c>
      <c r="P143" s="41">
        <v>29600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2841600</v>
      </c>
      <c r="Y143" s="50">
        <f>IF(NOTA[[#This Row],[JUMLAH]]="","",NOTA[[#This Row],[JUMLAH]]*NOTA[[#This Row],[DISC 1]])</f>
        <v>355200</v>
      </c>
      <c r="Z143" s="50">
        <f>IF(NOTA[[#This Row],[JUMLAH]]="","",(NOTA[[#This Row],[JUMLAH]]-NOTA[[#This Row],[DISC 1-]])*NOTA[[#This Row],[DISC 2]])</f>
        <v>124320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479520</v>
      </c>
      <c r="AC143" s="50">
        <f>IF(NOTA[[#This Row],[JUMLAH]]="","",NOTA[[#This Row],[JUMLAH]]-NOTA[[#This Row],[DISC]])</f>
        <v>2362080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3" s="50">
        <f>IF(OR(NOTA[[#This Row],[QTY]]="",NOTA[[#This Row],[HARGA SATUAN]]="",),"",NOTA[[#This Row],[QTY]]*NOTA[[#This Row],[HARGA SATUAN]])</f>
        <v>2841600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1951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8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256</v>
      </c>
      <c r="M144" s="40">
        <v>2</v>
      </c>
      <c r="N144" s="38">
        <v>72</v>
      </c>
      <c r="O144" s="37" t="s">
        <v>254</v>
      </c>
      <c r="P144" s="41">
        <v>41500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2988000</v>
      </c>
      <c r="Y144" s="50">
        <f>IF(NOTA[[#This Row],[JUMLAH]]="","",NOTA[[#This Row],[JUMLAH]]*NOTA[[#This Row],[DISC 1]])</f>
        <v>373500</v>
      </c>
      <c r="Z144" s="50">
        <f>IF(NOTA[[#This Row],[JUMLAH]]="","",(NOTA[[#This Row],[JUMLAH]]-NOTA[[#This Row],[DISC 1-]])*NOTA[[#This Row],[DISC 2]])</f>
        <v>130725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504225</v>
      </c>
      <c r="AC144" s="50">
        <f>IF(NOTA[[#This Row],[JUMLAH]]="","",NOTA[[#This Row],[JUMLAH]]-NOTA[[#This Row],[DISC]])</f>
        <v>2483775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4" s="50">
        <f>IF(OR(NOTA[[#This Row],[QTY]]="",NOTA[[#This Row],[HARGA SATUAN]]="",),"",NOTA[[#This Row],[QTY]]*NOTA[[#This Row],[HARGA SATUAN]])</f>
        <v>2988000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1952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BOX (6 SET)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257</v>
      </c>
      <c r="M145" s="40">
        <v>2</v>
      </c>
      <c r="N145" s="38">
        <v>96</v>
      </c>
      <c r="O145" s="37" t="s">
        <v>138</v>
      </c>
      <c r="P145" s="41">
        <v>55800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5356800</v>
      </c>
      <c r="Y145" s="50">
        <f>IF(NOTA[[#This Row],[JUMLAH]]="","",NOTA[[#This Row],[JUMLAH]]*NOTA[[#This Row],[DISC 1]])</f>
        <v>669600</v>
      </c>
      <c r="Z145" s="50">
        <f>IF(NOTA[[#This Row],[JUMLAH]]="","",(NOTA[[#This Row],[JUMLAH]]-NOTA[[#This Row],[DISC 1-]])*NOTA[[#This Row],[DISC 2]])</f>
        <v>234360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903960</v>
      </c>
      <c r="AC145" s="50">
        <f>IF(NOTA[[#This Row],[JUMLAH]]="","",NOTA[[#This Row],[JUMLAH]]-NOTA[[#This Row],[DISC]])</f>
        <v>4452840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5" s="50">
        <f>IF(OR(NOTA[[#This Row],[QTY]]="",NOTA[[#This Row],[HARGA SATUAN]]="",),"",NOTA[[#This Row],[QTY]]*NOTA[[#This Row],[HARGA SATUAN]])</f>
        <v>5356800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688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48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5</v>
      </c>
      <c r="N146" s="38">
        <v>100</v>
      </c>
      <c r="O146" s="37" t="s">
        <v>138</v>
      </c>
      <c r="P146" s="41">
        <v>85200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8520000</v>
      </c>
      <c r="Y146" s="50">
        <f>IF(NOTA[[#This Row],[JUMLAH]]="","",NOTA[[#This Row],[JUMLAH]]*NOTA[[#This Row],[DISC 1]])</f>
        <v>1065000</v>
      </c>
      <c r="Z146" s="50">
        <f>IF(NOTA[[#This Row],[JUMLAH]]="","",(NOTA[[#This Row],[JUMLAH]]-NOTA[[#This Row],[DISC 1-]])*NOTA[[#This Row],[DISC 2]])</f>
        <v>372750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1437750</v>
      </c>
      <c r="AC146" s="50">
        <f>IF(NOTA[[#This Row],[JUMLAH]]="","",NOTA[[#This Row],[JUMLAH]]-NOTA[[#This Row],[DISC]])</f>
        <v>7082250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6" s="50">
        <f>IF(OR(NOTA[[#This Row],[QTY]]="",NOTA[[#This Row],[HARGA SATUAN]]="",),"",NOTA[[#This Row],[QTY]]*NOTA[[#This Row],[HARGA SATUAN]])</f>
        <v>8520000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2538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262</v>
      </c>
      <c r="M147" s="40">
        <v>2</v>
      </c>
      <c r="N147" s="38">
        <v>40</v>
      </c>
      <c r="O147" s="37" t="s">
        <v>258</v>
      </c>
      <c r="P147" s="41">
        <v>67800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2712000</v>
      </c>
      <c r="Y147" s="50">
        <f>IF(NOTA[[#This Row],[JUMLAH]]="","",NOTA[[#This Row],[JUMLAH]]*NOTA[[#This Row],[DISC 1]])</f>
        <v>339000</v>
      </c>
      <c r="Z147" s="50">
        <f>IF(NOTA[[#This Row],[JUMLAH]]="","",(NOTA[[#This Row],[JUMLAH]]-NOTA[[#This Row],[DISC 1-]])*NOTA[[#This Row],[DISC 2]])</f>
        <v>118650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457650</v>
      </c>
      <c r="AC147" s="50">
        <f>IF(NOTA[[#This Row],[JUMLAH]]="","",NOTA[[#This Row],[JUMLAH]]-NOTA[[#This Row],[DISC]])</f>
        <v>2254350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7" s="50">
        <f>IF(OR(NOTA[[#This Row],[QTY]]="",NOTA[[#This Row],[HARGA SATUAN]]="",),"",NOTA[[#This Row],[QTY]]*NOTA[[#This Row],[HARGA SATUAN]])</f>
        <v>2712000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254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290</v>
      </c>
      <c r="M148" s="40"/>
      <c r="N148" s="38">
        <v>12</v>
      </c>
      <c r="O148" s="37" t="s">
        <v>138</v>
      </c>
      <c r="P148" s="41">
        <v>13200</v>
      </c>
      <c r="Q148" s="42"/>
      <c r="R148" s="48"/>
      <c r="S148" s="49">
        <v>0.1</v>
      </c>
      <c r="T148" s="44">
        <v>0.05</v>
      </c>
      <c r="U148" s="44"/>
      <c r="V148" s="50"/>
      <c r="W148" s="45" t="s">
        <v>217</v>
      </c>
      <c r="X148" s="50">
        <f>IF(NOTA[[#This Row],[HARGA/ CTN]]="",NOTA[[#This Row],[JUMLAH_H]],NOTA[[#This Row],[HARGA/ CTN]]*IF(NOTA[[#This Row],[C]]="",0,NOTA[[#This Row],[C]]))</f>
        <v>158400</v>
      </c>
      <c r="Y148" s="50">
        <f>IF(NOTA[[#This Row],[JUMLAH]]="","",NOTA[[#This Row],[JUMLAH]]*NOTA[[#This Row],[DISC 1]])</f>
        <v>15840</v>
      </c>
      <c r="Z148" s="50">
        <f>IF(NOTA[[#This Row],[JUMLAH]]="","",(NOTA[[#This Row],[JUMLAH]]-NOTA[[#This Row],[DISC 1-]])*NOTA[[#This Row],[DISC 2]])</f>
        <v>7128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22968</v>
      </c>
      <c r="AC148" s="50">
        <f>IF(NOTA[[#This Row],[JUMLAH]]="","",NOTA[[#This Row],[JUMLAH]]-NOTA[[#This Row],[DISC]])</f>
        <v>135432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8" s="50">
        <f>IF(OR(NOTA[[#This Row],[QTY]]="",NOTA[[#This Row],[HARGA SATUAN]]="",),"",NOTA[[#This Row],[QTY]]*NOTA[[#This Row],[HARGA SATUAN]])</f>
        <v>158400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105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259</v>
      </c>
      <c r="M149" s="40">
        <v>1</v>
      </c>
      <c r="N149" s="38">
        <v>30</v>
      </c>
      <c r="O149" s="37" t="s">
        <v>258</v>
      </c>
      <c r="P149" s="41">
        <v>139200</v>
      </c>
      <c r="Q149" s="42"/>
      <c r="R149" s="48"/>
      <c r="S149" s="49">
        <v>0.125</v>
      </c>
      <c r="T149" s="44">
        <v>0.05</v>
      </c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4176000</v>
      </c>
      <c r="Y149" s="50">
        <f>IF(NOTA[[#This Row],[JUMLAH]]="","",NOTA[[#This Row],[JUMLAH]]*NOTA[[#This Row],[DISC 1]])</f>
        <v>522000</v>
      </c>
      <c r="Z149" s="50">
        <f>IF(NOTA[[#This Row],[JUMLAH]]="","",(NOTA[[#This Row],[JUMLAH]]-NOTA[[#This Row],[DISC 1-]])*NOTA[[#This Row],[DISC 2]])</f>
        <v>182700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704700</v>
      </c>
      <c r="AC149" s="50">
        <f>IF(NOTA[[#This Row],[JUMLAH]]="","",NOTA[[#This Row],[JUMLAH]]-NOTA[[#This Row],[DISC]])</f>
        <v>3471300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9" s="50">
        <f>IF(OR(NOTA[[#This Row],[QTY]]="",NOTA[[#This Row],[HARGA SATUAN]]="",),"",NOTA[[#This Row],[QTY]]*NOTA[[#This Row],[HARGA SATUAN]])</f>
        <v>4176000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2233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27</v>
      </c>
      <c r="E150" s="46"/>
      <c r="F150" s="37"/>
      <c r="G150" s="37"/>
      <c r="H150" s="47"/>
      <c r="I150" s="37"/>
      <c r="J150" s="39"/>
      <c r="K150" s="37"/>
      <c r="L150" s="37" t="s">
        <v>260</v>
      </c>
      <c r="M150" s="40">
        <v>1</v>
      </c>
      <c r="N150" s="38">
        <v>30</v>
      </c>
      <c r="O150" s="37" t="s">
        <v>258</v>
      </c>
      <c r="P150" s="41">
        <v>96000</v>
      </c>
      <c r="Q150" s="42"/>
      <c r="R150" s="48"/>
      <c r="S150" s="49">
        <v>0.125</v>
      </c>
      <c r="T150" s="44">
        <v>0.05</v>
      </c>
      <c r="U150" s="44"/>
      <c r="V150" s="50">
        <v>135432</v>
      </c>
      <c r="W150" s="45"/>
      <c r="X150" s="50">
        <f>IF(NOTA[[#This Row],[HARGA/ CTN]]="",NOTA[[#This Row],[JUMLAH_H]],NOTA[[#This Row],[HARGA/ CTN]]*IF(NOTA[[#This Row],[C]]="",0,NOTA[[#This Row],[C]]))</f>
        <v>2880000</v>
      </c>
      <c r="Y150" s="50">
        <f>IF(NOTA[[#This Row],[JUMLAH]]="","",NOTA[[#This Row],[JUMLAH]]*NOTA[[#This Row],[DISC 1]])</f>
        <v>360000</v>
      </c>
      <c r="Z150" s="50">
        <f>IF(NOTA[[#This Row],[JUMLAH]]="","",(NOTA[[#This Row],[JUMLAH]]-NOTA[[#This Row],[DISC 1-]])*NOTA[[#This Row],[DISC 2]])</f>
        <v>126000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486000</v>
      </c>
      <c r="AC150" s="50">
        <f>IF(NOTA[[#This Row],[JUMLAH]]="","",NOTA[[#This Row],[JUMLAH]]-NOTA[[#This Row],[DISC]])</f>
        <v>2394000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50" s="50">
        <f>IF(OR(NOTA[[#This Row],[QTY]]="",NOTA[[#This Row],[HARGA SATUAN]]="",),"",NOTA[[#This Row],[QTY]]*NOTA[[#This Row],[HARGA SATUAN]])</f>
        <v>2880000</v>
      </c>
      <c r="AI150" s="39">
        <f ca="1">IF(NOTA[ID_H]="","",INDEX(NOTA[TANGGAL],MATCH(,INDIRECT(ADDRESS(ROW(NOTA[TANGGAL]),COLUMN(NOTA[TANGGAL]))&amp;":"&amp;ADDRESS(ROW(),COLUMN(NOTA[TANGGAL]))),-1)))</f>
        <v>45210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10</v>
      </c>
      <c r="AN150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2234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30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28</v>
      </c>
      <c r="E152" s="46">
        <v>45212</v>
      </c>
      <c r="F152" s="37" t="s">
        <v>147</v>
      </c>
      <c r="G152" s="37" t="s">
        <v>135</v>
      </c>
      <c r="H152" s="47" t="s">
        <v>263</v>
      </c>
      <c r="I152" s="37"/>
      <c r="J152" s="39">
        <v>45209</v>
      </c>
      <c r="K152" s="37"/>
      <c r="L152" s="37" t="s">
        <v>264</v>
      </c>
      <c r="M152" s="40">
        <v>5</v>
      </c>
      <c r="N152" s="38">
        <v>500</v>
      </c>
      <c r="O152" s="37" t="s">
        <v>144</v>
      </c>
      <c r="P152" s="41">
        <v>7000</v>
      </c>
      <c r="Q152" s="42"/>
      <c r="R152" s="48" t="s">
        <v>265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3500000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3500000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2" s="50">
        <f>IF(OR(NOTA[[#This Row],[QTY]]="",NOTA[[#This Row],[HARGA SATUAN]]="",),"",NOTA[[#This Row],[QTY]]*NOTA[[#This Row],[HARGA SATUAN]])</f>
        <v>3500000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3</v>
      </c>
      <c r="AM152" s="38">
        <f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831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100 PCS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523</v>
      </c>
      <c r="M153" s="40">
        <v>1</v>
      </c>
      <c r="N153" s="38">
        <v>800</v>
      </c>
      <c r="O153" s="37" t="s">
        <v>266</v>
      </c>
      <c r="P153" s="41">
        <v>2100</v>
      </c>
      <c r="Q153" s="42"/>
      <c r="R153" s="48" t="s">
        <v>267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1650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28</v>
      </c>
      <c r="E154" s="46"/>
      <c r="F154" s="37"/>
      <c r="G154" s="37"/>
      <c r="H154" s="47"/>
      <c r="I154" s="37"/>
      <c r="J154" s="39"/>
      <c r="K154" s="37"/>
      <c r="L154" s="37" t="s">
        <v>517</v>
      </c>
      <c r="M154" s="40">
        <v>1</v>
      </c>
      <c r="N154" s="38">
        <v>800</v>
      </c>
      <c r="O154" s="37" t="s">
        <v>266</v>
      </c>
      <c r="P154" s="41">
        <v>2100</v>
      </c>
      <c r="Q154" s="42"/>
      <c r="R154" s="48" t="s">
        <v>267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1680000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1680000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4" s="50">
        <f>IF(OR(NOTA[[#This Row],[QTY]]="",NOTA[[#This Row],[HARGA SATUAN]]="",),"",NOTA[[#This Row],[QTY]]*NOTA[[#This Row],[HARGA SATUAN]])</f>
        <v>1680000</v>
      </c>
      <c r="AI154" s="39">
        <f ca="1">IF(NOTA[ID_H]="","",INDEX(NOTA[TANGGAL],MATCH(,INDIRECT(ADDRESS(ROW(NOTA[TANGGAL]),COLUMN(NOTA[TANGGAL]))&amp;":"&amp;ADDRESS(ROW(),COLUMN(NOTA[TANGGAL]))),-1)))</f>
        <v>45212</v>
      </c>
      <c r="AJ154" s="41" t="str">
        <f ca="1">IF(NOTA[[#This Row],[NAMA BARANG]]="","",INDEX(NOTA[SUPPLIER],MATCH(,INDIRECT(ADDRESS(ROW(NOTA[ID]),COLUMN(NOTA[ID]))&amp;":"&amp;ADDRESS(ROW(),COLUMN(NOTA[ID]))),-1)))</f>
        <v>ETJ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10</v>
      </c>
      <c r="AN154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1649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800 PAK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29</v>
      </c>
      <c r="E156" s="46">
        <v>45210</v>
      </c>
      <c r="F156" s="37" t="s">
        <v>268</v>
      </c>
      <c r="G156" s="37" t="s">
        <v>135</v>
      </c>
      <c r="H156" s="47" t="s">
        <v>269</v>
      </c>
      <c r="I156" s="37"/>
      <c r="J156" s="39">
        <v>45210</v>
      </c>
      <c r="K156" s="37"/>
      <c r="L156" s="37" t="s">
        <v>518</v>
      </c>
      <c r="M156" s="40">
        <v>1</v>
      </c>
      <c r="N156" s="38">
        <v>480</v>
      </c>
      <c r="O156" s="37" t="s">
        <v>144</v>
      </c>
      <c r="P156" s="41">
        <v>1600</v>
      </c>
      <c r="Q156" s="42"/>
      <c r="R156" s="48" t="s">
        <v>270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768000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768000</v>
      </c>
      <c r="AD156" s="50"/>
      <c r="AE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6" s="50">
        <f>IF(OR(NOTA[[#This Row],[QTY]]="",NOTA[[#This Row],[HARGA SATUAN]]="",),"",NOTA[[#This Row],[QTY]]*NOTA[[#This Row],[HARGA SATUAN]])</f>
        <v>768000</v>
      </c>
      <c r="AI156" s="39">
        <f ca="1">IF(NOTA[ID_H]="","",INDEX(NOTA[TANGGAL],MATCH(,INDIRECT(ADDRESS(ROW(NOTA[TANGGAL]),COLUMN(NOTA[TANGGAL]))&amp;":"&amp;ADDRESS(ROW(),COLUMN(NOTA[TANGGAL]))),-1)))</f>
        <v>45210</v>
      </c>
      <c r="AJ156" s="41" t="str">
        <f ca="1">IF(NOTA[[#This Row],[NAMA BARANG]]="","",INDEX(NOTA[SUPPLIER],MATCH(,INDIRECT(ADDRESS(ROW(NOTA[ID]),COLUMN(NOTA[ID]))&amp;":"&amp;ADDRESS(ROW(),COLUMN(NOTA[ID]))),-1)))</f>
        <v>HANSA</v>
      </c>
      <c r="AK156" s="41" t="str">
        <f ca="1">IF(NOTA[[#This Row],[ID_H]]="","",IF(NOTA[[#This Row],[FAKTUR]]="",INDIRECT(ADDRESS(ROW()-1,COLUMN())),NOTA[[#This Row],[FAKTUR]]))</f>
        <v>UNTANA</v>
      </c>
      <c r="AL156" s="38">
        <f ca="1">IF(NOTA[[#This Row],[ID]]="","",COUNTIF(NOTA[ID_H],NOTA[[#This Row],[ID_H]]))</f>
        <v>1</v>
      </c>
      <c r="AM156" s="38">
        <f>IF(NOTA[[#This Row],[TGL.NOTA]]="",IF(NOTA[[#This Row],[SUPPLIER_H]]="","",AM155),MONTH(NOTA[[#This Row],[TGL.NOTA]]))</f>
        <v>10</v>
      </c>
      <c r="AN15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HANSAUNTANAHN10202308145210malamshintoengk612w</v>
      </c>
      <c r="AR156" s="38" t="e">
        <f>IF(NOTA[[#This Row],[CONCAT4]]="","",_xlfn.IFNA(MATCH(NOTA[[#This Row],[CONCAT4]],[2]!RAW[CONCAT_H],0),FALSE))</f>
        <v>#REF!</v>
      </c>
      <c r="AS156" s="38">
        <f>IF(NOTA[[#This Row],[CONCAT1]]="","",MATCH(NOTA[[#This Row],[CONCAT1]],[3]!db[NB NOTA_C],0))</f>
        <v>1775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480 PCS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8" s="38" t="e">
        <f ca="1">IF(NOTA[[#This Row],[ID_P]]="","",MATCH(NOTA[[#This Row],[ID_P]],[1]!B_MSK[N_ID],0))</f>
        <v>#REF!</v>
      </c>
      <c r="D158" s="38">
        <f ca="1">IF(NOTA[[#This Row],[NAMA BARANG]]="","",INDEX(NOTA[ID],MATCH(,INDIRECT(ADDRESS(ROW(NOTA[ID]),COLUMN(NOTA[ID]))&amp;":"&amp;ADDRESS(ROW(),COLUMN(NOTA[ID]))),-1)))</f>
        <v>30</v>
      </c>
      <c r="E158" s="46">
        <v>45210</v>
      </c>
      <c r="F158" s="37" t="s">
        <v>271</v>
      </c>
      <c r="G158" s="37" t="s">
        <v>135</v>
      </c>
      <c r="H158" s="47" t="s">
        <v>272</v>
      </c>
      <c r="I158" s="37"/>
      <c r="J158" s="39">
        <v>45208</v>
      </c>
      <c r="K158" s="37"/>
      <c r="L158" s="37" t="s">
        <v>273</v>
      </c>
      <c r="M158" s="40">
        <v>3</v>
      </c>
      <c r="N158" s="38">
        <v>90</v>
      </c>
      <c r="O158" s="37" t="s">
        <v>138</v>
      </c>
      <c r="P158" s="41">
        <v>25500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2295000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2295000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8" s="50">
        <f>IF(OR(NOTA[[#This Row],[QTY]]="",NOTA[[#This Row],[HARGA SATUAN]]="",),"",NOTA[[#This Row],[QTY]]*NOTA[[#This Row],[HARGA SATUAN]])</f>
        <v>2295000</v>
      </c>
      <c r="AI158" s="39">
        <f ca="1">IF(NOTA[ID_H]="","",INDEX(NOTA[TANGGAL],MATCH(,INDIRECT(ADDRESS(ROW(NOTA[TANGGAL]),COLUMN(NOTA[TANGGAL]))&amp;":"&amp;ADDRESS(ROW(),COLUMN(NOTA[TANGGAL]))),-1)))</f>
        <v>45210</v>
      </c>
      <c r="AJ158" s="41" t="str">
        <f ca="1">IF(NOTA[[#This Row],[NAMA BARANG]]="","",INDEX(NOTA[SUPPLIER],MATCH(,INDIRECT(ADDRESS(ROW(NOTA[ID]),COLUMN(NOTA[ID]))&amp;":"&amp;ADDRESS(ROW(),COLUMN(NOTA[ID]))),-1)))</f>
        <v>BINTANG SAUDARA</v>
      </c>
      <c r="AK158" s="41" t="str">
        <f ca="1">IF(NOTA[[#This Row],[ID_H]]="","",IF(NOTA[[#This Row],[FAKTUR]]="",INDIRECT(ADDRESS(ROW()-1,COLUMN())),NOTA[[#This Row],[FAKTUR]]))</f>
        <v>UNTANA</v>
      </c>
      <c r="AL158" s="38">
        <f ca="1">IF(NOTA[[#This Row],[ID]]="","",COUNTIF(NOTA[ID_H],NOTA[[#This Row],[ID_H]]))</f>
        <v>1</v>
      </c>
      <c r="AM158" s="38">
        <f>IF(NOTA[[#This Row],[TGL.NOTA]]="",IF(NOTA[[#This Row],[SUPPLIER_H]]="","",AM157),MONTH(NOTA[[#This Row],[TGL.NOTA]]))</f>
        <v>10</v>
      </c>
      <c r="AN15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2040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30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31</v>
      </c>
      <c r="E160" s="46">
        <v>45211</v>
      </c>
      <c r="F160" s="37" t="s">
        <v>161</v>
      </c>
      <c r="G160" s="37" t="s">
        <v>135</v>
      </c>
      <c r="H160" s="47" t="s">
        <v>275</v>
      </c>
      <c r="I160" s="37"/>
      <c r="J160" s="39">
        <v>45211</v>
      </c>
      <c r="K160" s="37"/>
      <c r="L160" s="37" t="s">
        <v>276</v>
      </c>
      <c r="M160" s="40">
        <v>1</v>
      </c>
      <c r="N160" s="38">
        <v>8</v>
      </c>
      <c r="O160" s="37" t="s">
        <v>138</v>
      </c>
      <c r="P160" s="41">
        <v>165000</v>
      </c>
      <c r="Q160" s="42"/>
      <c r="R160" s="48" t="s">
        <v>164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1320000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1320000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60" s="50">
        <f>IF(OR(NOTA[[#This Row],[QTY]]="",NOTA[[#This Row],[HARGA SATUAN]]="",),"",NOTA[[#This Row],[QTY]]*NOTA[[#This Row],[HARGA SATUAN]])</f>
        <v>1320000</v>
      </c>
      <c r="AI160" s="39">
        <f ca="1">IF(NOTA[ID_H]="","",INDEX(NOTA[TANGGAL],MATCH(,INDIRECT(ADDRESS(ROW(NOTA[TANGGAL]),COLUMN(NOTA[TANGGAL]))&amp;":"&amp;ADDRESS(ROW(),COLUMN(NOTA[TANGGAL]))),-1)))</f>
        <v>45211</v>
      </c>
      <c r="AJ160" s="41" t="str">
        <f ca="1">IF(NOTA[[#This Row],[NAMA BARANG]]="","",INDEX(NOTA[SUPPLIER],MATCH(,INDIRECT(ADDRESS(ROW(NOTA[ID]),COLUMN(NOTA[ID]))&amp;":"&amp;ADDRESS(ROW(),COLUMN(NOTA[ID]))),-1)))</f>
        <v>COMBI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1</v>
      </c>
      <c r="AM160" s="38">
        <f>IF(NOTA[[#This Row],[TGL.NOTA]]="",IF(NOTA[[#This Row],[SUPPLIER_H]]="","",AM159),MONTH(NOTA[[#This Row],[TGL.NOTA]]))</f>
        <v>10</v>
      </c>
      <c r="AN160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738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8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32</v>
      </c>
      <c r="E162" s="46">
        <v>45211</v>
      </c>
      <c r="F162" s="37" t="s">
        <v>277</v>
      </c>
      <c r="G162" s="37" t="s">
        <v>135</v>
      </c>
      <c r="H162" s="47" t="s">
        <v>278</v>
      </c>
      <c r="I162" s="37"/>
      <c r="J162" s="39">
        <v>45211</v>
      </c>
      <c r="K162" s="37"/>
      <c r="L162" s="37" t="s">
        <v>279</v>
      </c>
      <c r="M162" s="40"/>
      <c r="N162" s="38">
        <v>120</v>
      </c>
      <c r="O162" s="37" t="s">
        <v>144</v>
      </c>
      <c r="P162" s="41">
        <v>13000</v>
      </c>
      <c r="Q162" s="42"/>
      <c r="R162" s="48"/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1560000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1560000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2" s="50">
        <f>IF(OR(NOTA[[#This Row],[QTY]]="",NOTA[[#This Row],[HARGA SATUAN]]="",),"",NOTA[[#This Row],[QTY]]*NOTA[[#This Row],[HARGA SATUAN]])</f>
        <v>1560000</v>
      </c>
      <c r="AI162" s="39">
        <f ca="1">IF(NOTA[ID_H]="","",INDEX(NOTA[TANGGAL],MATCH(,INDIRECT(ADDRESS(ROW(NOTA[TANGGAL]),COLUMN(NOTA[TANGGAL]))&amp;":"&amp;ADDRESS(ROW(),COLUMN(NOTA[TANGGAL]))),-1)))</f>
        <v>45211</v>
      </c>
      <c r="AJ162" s="41" t="str">
        <f ca="1">IF(NOTA[[#This Row],[NAMA BARANG]]="","",INDEX(NOTA[SUPPLIER],MATCH(,INDIRECT(ADDRESS(ROW(NOTA[ID]),COLUMN(NOTA[ID]))&amp;":"&amp;ADDRESS(ROW(),COLUMN(NOTA[ID]))),-1)))</f>
        <v>GLORY</v>
      </c>
      <c r="AK162" s="41" t="str">
        <f ca="1">IF(NOTA[[#This Row],[ID_H]]="","",IF(NOTA[[#This Row],[FAKTUR]]="",INDIRECT(ADDRESS(ROW()-1,COLUMN())),NOTA[[#This Row],[FAKTUR]]))</f>
        <v>UNTANA</v>
      </c>
      <c r="AL162" s="38">
        <f ca="1">IF(NOTA[[#This Row],[ID]]="","",COUNTIF(NOTA[ID_H],NOTA[[#This Row],[ID_H]]))</f>
        <v>1</v>
      </c>
      <c r="AM162" s="38">
        <f>IF(NOTA[[#This Row],[TGL.NOTA]]="",IF(NOTA[[#This Row],[SUPPLIER_H]]="","",AM161),MONTH(NOTA[[#This Row],[TGL.NOTA]]))</f>
        <v>10</v>
      </c>
      <c r="AN162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2" s="38" t="e">
        <f>IF(NOTA[[#This Row],[CONCAT4]]="","",_xlfn.IFNA(MATCH(NOTA[[#This Row],[CONCAT4]],[2]!RAW[CONCAT_H],0),FALSE))</f>
        <v>#REF!</v>
      </c>
      <c r="AS162" s="38">
        <f>IF(NOTA[[#This Row],[CONCAT1]]="","",MATCH(NOTA[[#This Row],[CONCAT1]],[3]!db[NB NOTA_C],0))</f>
        <v>51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120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33</v>
      </c>
      <c r="E164" s="46">
        <v>45211</v>
      </c>
      <c r="F164" s="37" t="s">
        <v>268</v>
      </c>
      <c r="G164" s="37" t="s">
        <v>135</v>
      </c>
      <c r="H164" s="47" t="s">
        <v>280</v>
      </c>
      <c r="I164" s="37"/>
      <c r="J164" s="39">
        <v>45211</v>
      </c>
      <c r="K164" s="37"/>
      <c r="L164" s="37" t="s">
        <v>281</v>
      </c>
      <c r="M164" s="40"/>
      <c r="N164" s="38">
        <v>120</v>
      </c>
      <c r="O164" s="37" t="s">
        <v>144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>
        <f ca="1">IF(NOTA[[#This Row],[ID]]="","",COUNTIF(NOTA[ID_H],NOTA[[#This Row],[ID_H]]))</f>
        <v>7</v>
      </c>
      <c r="AM164" s="38">
        <f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1774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/>
      <c r="N165" s="38">
        <v>120</v>
      </c>
      <c r="O165" s="37" t="s">
        <v>144</v>
      </c>
      <c r="P165" s="41">
        <v>1600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192000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192000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5" s="50">
        <f>IF(OR(NOTA[[#This Row],[QTY]]="",NOTA[[#This Row],[HARGA SATUAN]]="",),"",NOTA[[#This Row],[QTY]]*NOTA[[#This Row],[HARGA SATUAN]])</f>
        <v>192000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1775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480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/>
      <c r="N166" s="38">
        <v>50</v>
      </c>
      <c r="O166" s="37" t="s">
        <v>144</v>
      </c>
      <c r="P166" s="41">
        <v>4330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216500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216500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6" s="50">
        <f>IF(OR(NOTA[[#This Row],[QTY]]="",NOTA[[#This Row],[HARGA SATUAN]]="",),"",NOTA[[#This Row],[QTY]]*NOTA[[#This Row],[HARGA SATUAN]])</f>
        <v>216500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1777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50</v>
      </c>
      <c r="O167" s="37" t="s">
        <v>144</v>
      </c>
      <c r="P167" s="41">
        <v>4550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227500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227500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7" s="50">
        <f>IF(OR(NOTA[[#This Row],[QTY]]="",NOTA[[#This Row],[HARGA SATUAN]]="",),"",NOTA[[#This Row],[QTY]]*NOTA[[#This Row],[HARGA SATUAN]])</f>
        <v>227500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1779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210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284</v>
      </c>
      <c r="M168" s="40"/>
      <c r="N168" s="38">
        <v>50</v>
      </c>
      <c r="O168" s="37" t="s">
        <v>144</v>
      </c>
      <c r="P168" s="41">
        <v>5770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288500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288500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8" s="50">
        <f>IF(OR(NOTA[[#This Row],[QTY]]="",NOTA[[#This Row],[HARGA SATUAN]]="",),"",NOTA[[#This Row],[QTY]]*NOTA[[#This Row],[HARGA SATUAN]])</f>
        <v>288500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1771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180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285</v>
      </c>
      <c r="M169" s="40"/>
      <c r="N169" s="38">
        <v>50</v>
      </c>
      <c r="O169" s="37" t="s">
        <v>144</v>
      </c>
      <c r="P169" s="41">
        <v>6100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305000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305000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9" s="50">
        <f>IF(OR(NOTA[[#This Row],[QTY]]="",NOTA[[#This Row],[HARGA SATUAN]]="",),"",NOTA[[#This Row],[QTY]]*NOTA[[#This Row],[HARGA SATUAN]])</f>
        <v>305000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1772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150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33</v>
      </c>
      <c r="E170" s="46"/>
      <c r="F170" s="37"/>
      <c r="G170" s="37"/>
      <c r="H170" s="47"/>
      <c r="I170" s="37"/>
      <c r="J170" s="39"/>
      <c r="K170" s="37"/>
      <c r="L170" s="37" t="s">
        <v>286</v>
      </c>
      <c r="M170" s="40"/>
      <c r="N170" s="38">
        <v>20</v>
      </c>
      <c r="O170" s="37" t="s">
        <v>144</v>
      </c>
      <c r="P170" s="41">
        <v>10990</v>
      </c>
      <c r="Q170" s="42"/>
      <c r="R170" s="48"/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219800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219800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70" s="50">
        <f>IF(OR(NOTA[[#This Row],[QTY]]="",NOTA[[#This Row],[HARGA SATUAN]]="",),"",NOTA[[#This Row],[QTY]]*NOTA[[#This Row],[HARGA SATUAN]])</f>
        <v>219800</v>
      </c>
      <c r="AI170" s="39">
        <f ca="1">IF(NOTA[ID_H]="","",INDEX(NOTA[TANGGAL],MATCH(,INDIRECT(ADDRESS(ROW(NOTA[TANGGAL]),COLUMN(NOTA[TANGGAL]))&amp;":"&amp;ADDRESS(ROW(),COLUMN(NOTA[TANGGAL]))),-1)))</f>
        <v>45211</v>
      </c>
      <c r="AJ170" s="41" t="str">
        <f ca="1">IF(NOTA[[#This Row],[NAMA BARANG]]="","",INDEX(NOTA[SUPPLIER],MATCH(,INDIRECT(ADDRESS(ROW(NOTA[ID]),COLUMN(NOTA[ID]))&amp;":"&amp;ADDRESS(ROW(),COLUMN(NOTA[ID]))),-1)))</f>
        <v>HANSA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10</v>
      </c>
      <c r="AN170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1773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20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malamshintoengjumbopolos20pcsuntana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291</v>
      </c>
      <c r="I172" s="37"/>
      <c r="J172" s="39">
        <v>45211</v>
      </c>
      <c r="K172" s="37"/>
      <c r="L172" s="37" t="s">
        <v>292</v>
      </c>
      <c r="M172" s="40">
        <v>20</v>
      </c>
      <c r="N172" s="38">
        <v>2000</v>
      </c>
      <c r="O172" s="37" t="s">
        <v>266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Row],[SUPPLIER_H]]="","",#REF!),MONTH(NOTA[[#This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1263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293</v>
      </c>
      <c r="M173" s="40">
        <v>1</v>
      </c>
      <c r="N173" s="38">
        <v>50</v>
      </c>
      <c r="O173" s="37" t="s">
        <v>266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1264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294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1388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295</v>
      </c>
      <c r="I177" s="37"/>
      <c r="J177" s="39">
        <v>45210</v>
      </c>
      <c r="K177" s="37"/>
      <c r="L177" s="37" t="s">
        <v>296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1536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297</v>
      </c>
      <c r="I179" s="37"/>
      <c r="J179" s="39">
        <v>45210</v>
      </c>
      <c r="K179" s="37"/>
      <c r="L179" s="37" t="s">
        <v>298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1428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300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1425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299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1430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301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1577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302</v>
      </c>
      <c r="I184" s="37"/>
      <c r="J184" s="39">
        <v>45209</v>
      </c>
      <c r="K184" s="37"/>
      <c r="L184" s="37" t="s">
        <v>193</v>
      </c>
      <c r="M184" s="40"/>
      <c r="N184" s="38">
        <v>210</v>
      </c>
      <c r="O184" s="37" t="s">
        <v>144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1234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194</v>
      </c>
      <c r="M185" s="40"/>
      <c r="N185" s="38">
        <v>150</v>
      </c>
      <c r="O185" s="37" t="s">
        <v>144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1236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288</v>
      </c>
      <c r="M186" s="40"/>
      <c r="N186" s="38">
        <v>120</v>
      </c>
      <c r="O186" s="37" t="s">
        <v>144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1237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195</v>
      </c>
      <c r="M187" s="40"/>
      <c r="N187" s="38">
        <v>120</v>
      </c>
      <c r="O187" s="37" t="s">
        <v>144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1238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196</v>
      </c>
      <c r="M188" s="40"/>
      <c r="N188" s="38">
        <v>120</v>
      </c>
      <c r="O188" s="37" t="s">
        <v>144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1239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303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918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304</v>
      </c>
      <c r="I191" s="37"/>
      <c r="J191" s="39">
        <v>45210</v>
      </c>
      <c r="K191" s="37"/>
      <c r="L191" s="37" t="s">
        <v>305</v>
      </c>
      <c r="M191" s="40">
        <v>1</v>
      </c>
      <c r="N191" s="38">
        <v>12</v>
      </c>
      <c r="O191" s="37" t="s">
        <v>144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1230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306</v>
      </c>
      <c r="M192" s="40">
        <v>1</v>
      </c>
      <c r="N192" s="38">
        <v>12</v>
      </c>
      <c r="O192" s="37" t="s">
        <v>144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1229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307</v>
      </c>
      <c r="I194" s="37"/>
      <c r="J194" s="39">
        <v>45210</v>
      </c>
      <c r="K194" s="37"/>
      <c r="L194" s="37" t="s">
        <v>308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1842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309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1846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256</v>
      </c>
      <c r="M196" s="40">
        <v>1</v>
      </c>
      <c r="N196" s="38">
        <v>36</v>
      </c>
      <c r="O196" s="37" t="s">
        <v>254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1952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310</v>
      </c>
      <c r="M197" s="40">
        <v>2</v>
      </c>
      <c r="N197" s="38">
        <v>10</v>
      </c>
      <c r="O197" s="37" t="s">
        <v>258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258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290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217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105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311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697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312</v>
      </c>
      <c r="G201" s="37" t="s">
        <v>135</v>
      </c>
      <c r="H201" s="47" t="s">
        <v>313</v>
      </c>
      <c r="I201" s="37"/>
      <c r="J201" s="39">
        <v>45212</v>
      </c>
      <c r="K201" s="37"/>
      <c r="L201" s="37" t="s">
        <v>521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MSIUNTANA23/X/14145212gelpenzuizhuahy1020hitam</v>
      </c>
      <c r="AR201" s="38" t="e">
        <f>IF(NOTA[[#This Row],[CONCAT4]]="","",_xlfn.IFNA(MATCH(NOTA[[#This Row],[CONCAT4]],[2]!RAW[CONCAT_H],0),FALSE))</f>
        <v>#REF!</v>
      </c>
      <c r="AS201" s="38">
        <f>IF(NOTA[[#This Row],[CONCAT1]]="","",MATCH(NOTA[[#This Row],[CONCAT1]],[3]!db[NB NOTA_C],0))</f>
        <v>963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192 LSN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520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gelpenzuizhuahy1020merah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964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192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gelpenzuizhuahy1020merah192lsnuntana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519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gelpenzuizhuahy1020biru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962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192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gelpenzuizhuahy1020biru192lsnuntana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226</v>
      </c>
      <c r="G205" s="37" t="s">
        <v>135</v>
      </c>
      <c r="H205" s="47" t="s">
        <v>314</v>
      </c>
      <c r="I205" s="37"/>
      <c r="J205" s="39">
        <v>45218</v>
      </c>
      <c r="K205" s="37"/>
      <c r="L205" s="37" t="s">
        <v>315</v>
      </c>
      <c r="M205" s="40">
        <v>14</v>
      </c>
      <c r="N205" s="38">
        <f>40*14</f>
        <v>560</v>
      </c>
      <c r="O205" s="37" t="s">
        <v>144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2390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316</v>
      </c>
      <c r="G207" s="37" t="s">
        <v>135</v>
      </c>
      <c r="H207" s="47" t="s">
        <v>317</v>
      </c>
      <c r="I207" s="37"/>
      <c r="J207" s="39">
        <v>45210</v>
      </c>
      <c r="K207" s="37"/>
      <c r="L207" s="37" t="s">
        <v>318</v>
      </c>
      <c r="M207" s="40">
        <v>47</v>
      </c>
      <c r="N207" s="38">
        <v>705</v>
      </c>
      <c r="O207" s="37" t="s">
        <v>319</v>
      </c>
      <c r="P207" s="41">
        <v>52000</v>
      </c>
      <c r="Q207" s="42"/>
      <c r="R207" s="48" t="s">
        <v>321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 t="e">
        <f>IF(NOTA[[#This Row],[CONCAT4]]="","",_xlfn.IFNA(MATCH(NOTA[[#This Row],[CONCAT4]],[2]!RAW[CONCAT_H],0),FALSE))</f>
        <v>#REF!</v>
      </c>
      <c r="AS207" s="38">
        <f>IF(NOTA[[#This Row],[CONCAT1]]="","",MATCH(NOTA[[#This Row],[CONCAT1]],[3]!db[NB NOTA_C],0))</f>
        <v>2911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320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322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2842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323</v>
      </c>
      <c r="G210" s="37" t="s">
        <v>135</v>
      </c>
      <c r="H210" s="47" t="s">
        <v>324</v>
      </c>
      <c r="I210" s="37"/>
      <c r="J210" s="39">
        <v>45210</v>
      </c>
      <c r="K210" s="37"/>
      <c r="L210" s="37" t="s">
        <v>325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 t="e">
        <f>IF(NOTA[[#This Row],[CONCAT4]]="","",_xlfn.IFNA(MATCH(NOTA[[#This Row],[CONCAT4]],[2]!RAW[CONCAT_H],0),FALSE))</f>
        <v>#REF!</v>
      </c>
      <c r="AS210" s="38">
        <f>IF(NOTA[[#This Row],[CONCAT1]]="","",MATCH(NOTA[[#This Row],[CONCAT1]],[3]!db[NB NOTA_C],0))</f>
        <v>2476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326</v>
      </c>
      <c r="I212" s="37"/>
      <c r="J212" s="39">
        <v>45215</v>
      </c>
      <c r="K212" s="37"/>
      <c r="L212" s="37" t="s">
        <v>327</v>
      </c>
      <c r="M212" s="40">
        <f>1000/40</f>
        <v>25</v>
      </c>
      <c r="N212" s="38">
        <f>40*25</f>
        <v>1000</v>
      </c>
      <c r="O212" s="37" t="s">
        <v>328</v>
      </c>
      <c r="P212" s="41">
        <v>53154</v>
      </c>
      <c r="Q212" s="42"/>
      <c r="R212" s="48" t="s">
        <v>329</v>
      </c>
      <c r="S212" s="49"/>
      <c r="T212" s="44"/>
      <c r="U212" s="44"/>
      <c r="V212" s="50"/>
      <c r="W212" s="45" t="s">
        <v>330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 t="e">
        <f>IF(NOTA[[#This Row],[CONCAT4]]="","",_xlfn.IFNA(MATCH(NOTA[[#This Row],[CONCAT4]],[2]!RAW[CONCAT_H],0),FALSE))</f>
        <v>#REF!</v>
      </c>
      <c r="AS212" s="38">
        <f>IF(NOTA[[#This Row],[CONCAT1]]="","",MATCH(NOTA[[#This Row],[CONCAT1]],[3]!db[NB NOTA_C],0))</f>
        <v>2335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331</v>
      </c>
      <c r="I214" s="37"/>
      <c r="J214" s="39">
        <v>45213</v>
      </c>
      <c r="K214" s="37"/>
      <c r="L214" s="37" t="s">
        <v>332</v>
      </c>
      <c r="M214" s="40">
        <v>1</v>
      </c>
      <c r="N214" s="38">
        <v>6</v>
      </c>
      <c r="O214" s="37" t="s">
        <v>144</v>
      </c>
      <c r="P214" s="41">
        <v>500000</v>
      </c>
      <c r="Q214" s="42"/>
      <c r="R214" s="48" t="s">
        <v>333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 t="e">
        <f>IF(NOTA[[#This Row],[CONCAT4]]="","",_xlfn.IFNA(MATCH(NOTA[[#This Row],[CONCAT4]],[2]!RAW[CONCAT_H],0),FALSE))</f>
        <v>#REF!</v>
      </c>
      <c r="AS214" s="38">
        <f>IF(NOTA[[#This Row],[CONCAT1]]="","",MATCH(NOTA[[#This Row],[CONCAT1]],[3]!db[NB NOTA_C],0))</f>
        <v>553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253</v>
      </c>
      <c r="M215" s="40">
        <v>5</v>
      </c>
      <c r="N215" s="38">
        <v>720</v>
      </c>
      <c r="O215" s="37" t="s">
        <v>254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1949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334</v>
      </c>
      <c r="M216" s="40">
        <v>3</v>
      </c>
      <c r="N216" s="38">
        <v>216</v>
      </c>
      <c r="O216" s="37" t="s">
        <v>254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602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335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633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290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217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105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336</v>
      </c>
      <c r="M219" s="40">
        <v>1</v>
      </c>
      <c r="N219" s="38">
        <v>144</v>
      </c>
      <c r="O219" s="37" t="s">
        <v>254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679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337</v>
      </c>
      <c r="M220" s="40">
        <v>1</v>
      </c>
      <c r="N220" s="38">
        <v>144</v>
      </c>
      <c r="O220" s="37" t="s">
        <v>254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678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338</v>
      </c>
      <c r="I222" s="37"/>
      <c r="J222" s="39">
        <v>45211</v>
      </c>
      <c r="K222" s="37"/>
      <c r="L222" s="37" t="s">
        <v>255</v>
      </c>
      <c r="M222" s="40">
        <v>3</v>
      </c>
      <c r="N222" s="38">
        <v>144</v>
      </c>
      <c r="O222" s="37" t="s">
        <v>254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1951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256</v>
      </c>
      <c r="M223" s="40">
        <v>4</v>
      </c>
      <c r="N223" s="38">
        <v>144</v>
      </c>
      <c r="O223" s="37" t="s">
        <v>254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1952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339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628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340</v>
      </c>
      <c r="M225" s="40">
        <v>2</v>
      </c>
      <c r="N225" s="38">
        <v>20</v>
      </c>
      <c r="O225" s="37" t="s">
        <v>258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256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310</v>
      </c>
      <c r="M226" s="40">
        <v>2</v>
      </c>
      <c r="N226" s="38">
        <v>10</v>
      </c>
      <c r="O226" s="37" t="s">
        <v>258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258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290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105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341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701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568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 t="s">
        <v>569</v>
      </c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693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342</v>
      </c>
      <c r="I231" s="37"/>
      <c r="J231" s="39">
        <v>45213</v>
      </c>
      <c r="K231" s="37"/>
      <c r="L231" s="37" t="s">
        <v>298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1428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343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1502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344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1581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345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1582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1584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346</v>
      </c>
      <c r="I237" s="37"/>
      <c r="J237" s="39">
        <v>45215</v>
      </c>
      <c r="K237" s="37"/>
      <c r="L237" s="37" t="s">
        <v>347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 t="e">
        <f>IF(NOTA[[#This Row],[CONCAT4]]="","",_xlfn.IFNA(MATCH(NOTA[[#This Row],[CONCAT4]],[2]!RAW[CONCAT_H],0),FALSE))</f>
        <v>#REF!</v>
      </c>
      <c r="AS237" s="38">
        <f>IF(NOTA[[#This Row],[CONCAT1]]="","",MATCH(NOTA[[#This Row],[CONCAT1]],[3]!db[NB NOTA_C],0))</f>
        <v>1542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241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1426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298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1428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348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1425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299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1430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349</v>
      </c>
      <c r="I243" s="37"/>
      <c r="J243" s="39">
        <v>45212</v>
      </c>
      <c r="K243" s="37"/>
      <c r="L243" s="37" t="s">
        <v>350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1563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351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1564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1565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240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1451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352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1489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353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1474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1388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354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1423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355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1312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1389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356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1392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357</v>
      </c>
      <c r="I255" s="37"/>
      <c r="J255" s="39">
        <v>45216</v>
      </c>
      <c r="K255" s="37"/>
      <c r="L255" s="37" t="s">
        <v>358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1425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359</v>
      </c>
      <c r="I257" s="37"/>
      <c r="J257" s="39">
        <v>45216</v>
      </c>
      <c r="K257" s="37"/>
      <c r="L257" s="37" t="s">
        <v>360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1519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361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1520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362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1389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363</v>
      </c>
      <c r="I261" s="37"/>
      <c r="J261" s="39">
        <v>45217</v>
      </c>
      <c r="K261" s="37"/>
      <c r="L261" s="37" t="s">
        <v>364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1584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299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1430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1388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2640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2642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2643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2645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2646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2647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365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 t="e">
        <f>IF(NOTA[[#This Row],[CONCAT4]]="","",_xlfn.IFNA(MATCH(NOTA[[#This Row],[CONCAT4]],[2]!RAW[CONCAT_H],0),FALSE))</f>
        <v>#REF!</v>
      </c>
      <c r="AS271" s="38">
        <f>IF(NOTA[[#This Row],[CONCAT1]]="","",MATCH(NOTA[[#This Row],[CONCAT1]],[3]!db[NB NOTA_C],0))</f>
        <v>1388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1390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356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1392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366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1425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367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1521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368</v>
      </c>
      <c r="I277" s="37"/>
      <c r="J277" s="39">
        <v>45215</v>
      </c>
      <c r="K277" s="37"/>
      <c r="L277" s="37" t="s">
        <v>369</v>
      </c>
      <c r="M277" s="40">
        <v>1</v>
      </c>
      <c r="N277" s="38">
        <v>6</v>
      </c>
      <c r="O277" s="37" t="s">
        <v>144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 t="e">
        <f>IF(NOTA[[#This Row],[CONCAT4]]="","",_xlfn.IFNA(MATCH(NOTA[[#This Row],[CONCAT4]],[2]!RAW[CONCAT_H],0),FALSE))</f>
        <v>#REF!</v>
      </c>
      <c r="AS277" s="38">
        <f>IF(NOTA[[#This Row],[CONCAT1]]="","",MATCH(NOTA[[#This Row],[CONCAT1]],[3]!db[NB NOTA_C],0))</f>
        <v>2540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370</v>
      </c>
      <c r="M278" s="40">
        <v>1</v>
      </c>
      <c r="N278" s="38">
        <v>864</v>
      </c>
      <c r="O278" s="37" t="s">
        <v>144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1179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371</v>
      </c>
      <c r="I280" s="37"/>
      <c r="J280" s="39">
        <v>45216</v>
      </c>
      <c r="K280" s="37"/>
      <c r="L280" s="37" t="s">
        <v>372</v>
      </c>
      <c r="M280" s="40">
        <v>2</v>
      </c>
      <c r="N280" s="38">
        <v>100</v>
      </c>
      <c r="O280" s="37" t="s">
        <v>328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849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308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1842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373</v>
      </c>
      <c r="M282" s="40">
        <v>1</v>
      </c>
      <c r="N282" s="38">
        <v>240</v>
      </c>
      <c r="O282" s="37" t="s">
        <v>254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401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374</v>
      </c>
      <c r="M283" s="40">
        <v>2</v>
      </c>
      <c r="N283" s="38">
        <v>576</v>
      </c>
      <c r="O283" s="37" t="s">
        <v>144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702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375</v>
      </c>
      <c r="M284" s="40">
        <v>4</v>
      </c>
      <c r="N284" s="38">
        <v>96</v>
      </c>
      <c r="O284" s="37" t="s">
        <v>144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2594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261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2538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376</v>
      </c>
      <c r="M286" s="40">
        <v>4</v>
      </c>
      <c r="N286" s="38">
        <v>576</v>
      </c>
      <c r="O286" s="37" t="s">
        <v>144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2459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377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90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378</v>
      </c>
      <c r="M288" s="40">
        <v>1</v>
      </c>
      <c r="N288" s="38">
        <v>100</v>
      </c>
      <c r="O288" s="37" t="s">
        <v>144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2598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379</v>
      </c>
      <c r="I290" s="37"/>
      <c r="J290" s="39">
        <v>45216</v>
      </c>
      <c r="K290" s="37"/>
      <c r="L290" s="37" t="s">
        <v>380</v>
      </c>
      <c r="M290" s="40">
        <v>1</v>
      </c>
      <c r="N290" s="38">
        <v>144</v>
      </c>
      <c r="O290" s="37" t="s">
        <v>254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678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381</v>
      </c>
      <c r="M291" s="40">
        <v>4</v>
      </c>
      <c r="N291" s="38">
        <v>2880</v>
      </c>
      <c r="O291" s="37" t="s">
        <v>144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640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382</v>
      </c>
      <c r="M292" s="40">
        <v>2</v>
      </c>
      <c r="N292" s="38">
        <v>60</v>
      </c>
      <c r="O292" s="37" t="s">
        <v>258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2230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247</v>
      </c>
      <c r="M293" s="40">
        <v>1</v>
      </c>
      <c r="N293" s="38">
        <v>288</v>
      </c>
      <c r="O293" s="37" t="s">
        <v>248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2049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383</v>
      </c>
      <c r="M294" s="40">
        <v>1</v>
      </c>
      <c r="N294" s="38">
        <v>12</v>
      </c>
      <c r="O294" s="37" t="s">
        <v>258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2225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384</v>
      </c>
      <c r="M295" s="40">
        <v>1</v>
      </c>
      <c r="N295" s="38">
        <v>12</v>
      </c>
      <c r="O295" s="37" t="s">
        <v>258</v>
      </c>
      <c r="P295" s="41">
        <v>183600</v>
      </c>
      <c r="Q295" s="42"/>
      <c r="R295" s="48" t="s">
        <v>389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2223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385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1847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255</v>
      </c>
      <c r="M297" s="40">
        <v>1</v>
      </c>
      <c r="N297" s="38">
        <v>48</v>
      </c>
      <c r="O297" s="37" t="s">
        <v>254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1951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386</v>
      </c>
      <c r="M298" s="40">
        <v>1</v>
      </c>
      <c r="N298" s="38">
        <v>24</v>
      </c>
      <c r="O298" s="37" t="s">
        <v>254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1953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387</v>
      </c>
      <c r="M299" s="40">
        <v>1</v>
      </c>
      <c r="N299" s="38">
        <v>24</v>
      </c>
      <c r="O299" s="37" t="s">
        <v>254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1954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334</v>
      </c>
      <c r="M300" s="40">
        <v>1</v>
      </c>
      <c r="N300" s="38">
        <v>72</v>
      </c>
      <c r="O300" s="37" t="s">
        <v>254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602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388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690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390</v>
      </c>
      <c r="I303" s="37"/>
      <c r="J303" s="39">
        <v>45217</v>
      </c>
      <c r="K303" s="37"/>
      <c r="L303" s="37" t="s">
        <v>292</v>
      </c>
      <c r="M303" s="40">
        <v>20</v>
      </c>
      <c r="N303" s="38">
        <v>2000</v>
      </c>
      <c r="O303" s="37" t="s">
        <v>266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1263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161</v>
      </c>
      <c r="G305" s="37" t="s">
        <v>135</v>
      </c>
      <c r="H305" s="47" t="s">
        <v>391</v>
      </c>
      <c r="I305" s="37"/>
      <c r="J305" s="39">
        <v>45219</v>
      </c>
      <c r="K305" s="37"/>
      <c r="L305" s="37" t="s">
        <v>574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164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COMBIUNTANA101445219docritautenticdk512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759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268</v>
      </c>
      <c r="G307" s="37" t="s">
        <v>135</v>
      </c>
      <c r="H307" s="37" t="s">
        <v>392</v>
      </c>
      <c r="I307" s="39"/>
      <c r="J307" s="39">
        <v>45219</v>
      </c>
      <c r="K307" s="37"/>
      <c r="L307" s="37" t="s">
        <v>393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 t="e">
        <f>IF(NOTA[[#This Row],[CONCAT4]]="","",_xlfn.IFNA(MATCH(NOTA[[#This Row],[CONCAT4]],[2]!RAW[CONCAT_H],0),FALSE))</f>
        <v>#REF!</v>
      </c>
      <c r="AS307" s="38">
        <f>IF(NOTA[[#This Row],[CONCAT1]]="","",MATCH(NOTA[[#This Row],[CONCAT1]],[3]!db[NB NOTA_C],0))</f>
        <v>1702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146</v>
      </c>
      <c r="G309" s="37" t="s">
        <v>135</v>
      </c>
      <c r="H309" s="47" t="s">
        <v>394</v>
      </c>
      <c r="I309" s="37"/>
      <c r="J309" s="39">
        <v>45217</v>
      </c>
      <c r="K309" s="37"/>
      <c r="L309" s="37" t="s">
        <v>570</v>
      </c>
      <c r="M309" s="40">
        <v>2</v>
      </c>
      <c r="N309" s="38">
        <v>216</v>
      </c>
      <c r="O309" s="37" t="s">
        <v>144</v>
      </c>
      <c r="P309" s="41">
        <v>12500</v>
      </c>
      <c r="Q309" s="42"/>
      <c r="R309" s="48" t="s">
        <v>145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H45217sticknotetf02458c400lbr</v>
      </c>
      <c r="AR309" s="38" t="e">
        <f>IF(NOTA[[#This Row],[CONCAT4]]="","",_xlfn.IFNA(MATCH(NOTA[[#This Row],[CONCAT4]],[2]!RAW[CONCAT_H],0),FALSE))</f>
        <v>#REF!</v>
      </c>
      <c r="AS309" s="38">
        <f>IF(NOTA[[#This Row],[CONCAT1]]="","",MATCH(NOTA[[#This Row],[CONCAT1]],[3]!db[NB NOTA_C],0))</f>
        <v>2549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108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395</v>
      </c>
      <c r="M310" s="40">
        <v>2</v>
      </c>
      <c r="N310" s="38">
        <v>600</v>
      </c>
      <c r="O310" s="37" t="s">
        <v>144</v>
      </c>
      <c r="P310" s="41">
        <v>7000</v>
      </c>
      <c r="Q310" s="42"/>
      <c r="R310" s="48" t="s">
        <v>396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2550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571</v>
      </c>
      <c r="M311" s="40">
        <v>1</v>
      </c>
      <c r="N311" s="38">
        <v>300</v>
      </c>
      <c r="O311" s="37" t="s">
        <v>144</v>
      </c>
      <c r="P311" s="41">
        <v>7000</v>
      </c>
      <c r="Q311" s="42"/>
      <c r="R311" s="48" t="s">
        <v>396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2550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397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398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873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399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876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400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879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401</v>
      </c>
      <c r="M315" s="40">
        <v>8</v>
      </c>
      <c r="N315" s="38">
        <v>480</v>
      </c>
      <c r="O315" s="37" t="s">
        <v>254</v>
      </c>
      <c r="P315" s="41">
        <v>20500</v>
      </c>
      <c r="Q315" s="42"/>
      <c r="R315" s="48" t="s">
        <v>402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22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403</v>
      </c>
      <c r="M316" s="40">
        <v>4</v>
      </c>
      <c r="N316" s="38">
        <v>288</v>
      </c>
      <c r="O316" s="37" t="s">
        <v>254</v>
      </c>
      <c r="P316" s="41">
        <v>16000</v>
      </c>
      <c r="Q316" s="42"/>
      <c r="R316" s="48" t="s">
        <v>402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28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404</v>
      </c>
      <c r="M317" s="40">
        <v>4</v>
      </c>
      <c r="N317" s="38">
        <v>288</v>
      </c>
      <c r="O317" s="37" t="s">
        <v>254</v>
      </c>
      <c r="P317" s="41">
        <v>16000</v>
      </c>
      <c r="Q317" s="42"/>
      <c r="R317" s="48" t="s">
        <v>402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29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405</v>
      </c>
      <c r="M318" s="40">
        <v>4</v>
      </c>
      <c r="N318" s="38">
        <v>288</v>
      </c>
      <c r="O318" s="37" t="s">
        <v>254</v>
      </c>
      <c r="P318" s="41">
        <v>16000</v>
      </c>
      <c r="Q318" s="42"/>
      <c r="R318" s="48" t="s">
        <v>402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30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406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2859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146</v>
      </c>
      <c r="G321" s="37" t="s">
        <v>135</v>
      </c>
      <c r="H321" s="47" t="s">
        <v>407</v>
      </c>
      <c r="I321" s="37"/>
      <c r="J321" s="39">
        <v>45217</v>
      </c>
      <c r="K321" s="37"/>
      <c r="L321" s="37" t="s">
        <v>399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876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146</v>
      </c>
      <c r="G323" s="37" t="s">
        <v>135</v>
      </c>
      <c r="H323" s="47" t="s">
        <v>408</v>
      </c>
      <c r="I323" s="37"/>
      <c r="J323" s="39">
        <v>45217</v>
      </c>
      <c r="K323" s="37"/>
      <c r="L323" s="37" t="s">
        <v>409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121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120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410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124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411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123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146</v>
      </c>
      <c r="G328" s="37" t="s">
        <v>135</v>
      </c>
      <c r="H328" s="47" t="s">
        <v>412</v>
      </c>
      <c r="I328" s="37"/>
      <c r="J328" s="39">
        <v>45217</v>
      </c>
      <c r="K328" s="37"/>
      <c r="L328" s="37" t="s">
        <v>413</v>
      </c>
      <c r="M328" s="40">
        <v>12</v>
      </c>
      <c r="N328" s="38">
        <v>1152</v>
      </c>
      <c r="O328" s="37" t="s">
        <v>144</v>
      </c>
      <c r="P328" s="41">
        <v>20475</v>
      </c>
      <c r="Q328" s="42"/>
      <c r="R328" s="48" t="s">
        <v>414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 t="e">
        <f>IF(NOTA[[#This Row],[CONCAT4]]="","",_xlfn.IFNA(MATCH(NOTA[[#This Row],[CONCAT4]],[2]!RAW[CONCAT_H],0),FALSE))</f>
        <v>#REF!</v>
      </c>
      <c r="AS328" s="38">
        <f>IF(NOTA[[#This Row],[CONCAT1]]="","",MATCH(NOTA[[#This Row],[CONCAT1]],[3]!db[NB NOTA_C],0))</f>
        <v>299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415</v>
      </c>
      <c r="M329" s="40">
        <v>3</v>
      </c>
      <c r="N329" s="38">
        <v>216</v>
      </c>
      <c r="O329" s="37" t="s">
        <v>144</v>
      </c>
      <c r="P329" s="41">
        <v>27300</v>
      </c>
      <c r="Q329" s="42"/>
      <c r="R329" s="48" t="s">
        <v>416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300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323</v>
      </c>
      <c r="G331" s="37" t="s">
        <v>135</v>
      </c>
      <c r="H331" s="47" t="s">
        <v>417</v>
      </c>
      <c r="I331" s="37"/>
      <c r="J331" s="39">
        <v>45216</v>
      </c>
      <c r="K331" s="37"/>
      <c r="L331" s="37" t="s">
        <v>418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 t="e">
        <f>IF(NOTA[[#This Row],[CONCAT4]]="","",_xlfn.IFNA(MATCH(NOTA[[#This Row],[CONCAT4]],[2]!RAW[CONCAT_H],0),FALSE))</f>
        <v>#REF!</v>
      </c>
      <c r="AS331" s="38">
        <f>IF(NOTA[[#This Row],[CONCAT1]]="","",MATCH(NOTA[[#This Row],[CONCAT1]],[3]!db[NB NOTA_C],0))</f>
        <v>426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419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427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420</v>
      </c>
      <c r="G334" s="37" t="s">
        <v>135</v>
      </c>
      <c r="H334" s="47" t="s">
        <v>422</v>
      </c>
      <c r="I334" s="37"/>
      <c r="J334" s="39">
        <v>45217</v>
      </c>
      <c r="K334" s="37"/>
      <c r="L334" s="37" t="s">
        <v>421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 t="e">
        <f>IF(NOTA[[#This Row],[CONCAT4]]="","",_xlfn.IFNA(MATCH(NOTA[[#This Row],[CONCAT4]],[2]!RAW[CONCAT_H],0),FALSE))</f>
        <v>#REF!</v>
      </c>
      <c r="AS334" s="38">
        <f>IF(NOTA[[#This Row],[CONCAT1]]="","",MATCH(NOTA[[#This Row],[CONCAT1]],[3]!db[NB NOTA_C],0))</f>
        <v>571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423</v>
      </c>
      <c r="G336" s="37" t="s">
        <v>135</v>
      </c>
      <c r="H336" s="47" t="s">
        <v>424</v>
      </c>
      <c r="I336" s="37"/>
      <c r="J336" s="39">
        <v>45216</v>
      </c>
      <c r="K336" s="37"/>
      <c r="L336" s="37" t="s">
        <v>572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151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UNTANAVK0270A45216paletgambarbiolaanggurwarnawag201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2036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434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151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2037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423</v>
      </c>
      <c r="G339" s="37" t="s">
        <v>135</v>
      </c>
      <c r="H339" s="47" t="s">
        <v>425</v>
      </c>
      <c r="I339" s="37"/>
      <c r="J339" s="39">
        <v>45216</v>
      </c>
      <c r="K339" s="37"/>
      <c r="L339" s="37" t="s">
        <v>426</v>
      </c>
      <c r="M339" s="40">
        <v>2</v>
      </c>
      <c r="N339" s="38">
        <v>32</v>
      </c>
      <c r="O339" s="37" t="s">
        <v>328</v>
      </c>
      <c r="P339" s="41">
        <v>93000</v>
      </c>
      <c r="Q339" s="42"/>
      <c r="R339" s="48" t="s">
        <v>573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2843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16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penggarissetlm019020cmppkhero16box40pcsuntana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427</v>
      </c>
      <c r="M340" s="40">
        <v>2</v>
      </c>
      <c r="N340" s="38">
        <v>32</v>
      </c>
      <c r="O340" s="37" t="s">
        <v>328</v>
      </c>
      <c r="P340" s="41">
        <v>93000</v>
      </c>
      <c r="Q340" s="42"/>
      <c r="R340" s="48" t="s">
        <v>573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0" s="50">
        <f>IF(OR(NOTA[[#This Row],[QTY]]="",NOTA[[#This Row],[HARGA SATUAN]]="",),"",NOTA[[#This Row],[QTY]]*NOTA[[#This Row],[HARGA SATUAN]])</f>
        <v>2976000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2270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16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penggarissetps981020cmppkunicorn16box40pcsuntana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428</v>
      </c>
      <c r="M341" s="40">
        <v>2</v>
      </c>
      <c r="N341" s="38">
        <v>32</v>
      </c>
      <c r="O341" s="37" t="s">
        <v>328</v>
      </c>
      <c r="P341" s="41">
        <v>93000</v>
      </c>
      <c r="Q341" s="42"/>
      <c r="R341" s="48" t="s">
        <v>573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1" s="50">
        <f>IF(OR(NOTA[[#This Row],[QTY]]="",NOTA[[#This Row],[HARGA SATUAN]]="",),"",NOTA[[#This Row],[QTY]]*NOTA[[#This Row],[HARGA SATUAN]])</f>
        <v>2976000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2844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16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penggarissetslo019220cmppksr16box40pcsuntana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429</v>
      </c>
      <c r="M342" s="40">
        <v>2</v>
      </c>
      <c r="N342" s="38">
        <v>32</v>
      </c>
      <c r="O342" s="37" t="s">
        <v>328</v>
      </c>
      <c r="P342" s="41">
        <v>93000</v>
      </c>
      <c r="Q342" s="42"/>
      <c r="R342" s="48" t="s">
        <v>573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2" s="50">
        <f>IF(OR(NOTA[[#This Row],[QTY]]="",NOTA[[#This Row],[HARGA SATUAN]]="",),"",NOTA[[#This Row],[QTY]]*NOTA[[#This Row],[HARGA SATUAN]])</f>
        <v>2976000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2845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16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penggarissetzx611020cmppk16box40pcsuntana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430</v>
      </c>
      <c r="M343" s="40">
        <v>2</v>
      </c>
      <c r="N343" s="38">
        <v>32</v>
      </c>
      <c r="O343" s="37" t="s">
        <v>328</v>
      </c>
      <c r="P343" s="41">
        <v>93000</v>
      </c>
      <c r="Q343" s="42"/>
      <c r="R343" s="48" t="s">
        <v>573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3" s="50">
        <f>IF(OR(NOTA[[#This Row],[QTY]]="",NOTA[[#This Row],[HARGA SATUAN]]="",),"",NOTA[[#This Row],[QTY]]*NOTA[[#This Row],[HARGA SATUAN]])</f>
        <v>2976000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2846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16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penggarissetzx613820cmppkcutebaby16box40pcsuntana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423</v>
      </c>
      <c r="G345" s="37" t="s">
        <v>135</v>
      </c>
      <c r="H345" s="47" t="s">
        <v>431</v>
      </c>
      <c r="I345" s="37"/>
      <c r="J345" s="39">
        <v>45216</v>
      </c>
      <c r="K345" s="37"/>
      <c r="L345" s="37" t="s">
        <v>432</v>
      </c>
      <c r="M345" s="40">
        <v>1</v>
      </c>
      <c r="N345" s="38">
        <v>24</v>
      </c>
      <c r="O345" s="37" t="s">
        <v>328</v>
      </c>
      <c r="P345" s="41">
        <v>158400</v>
      </c>
      <c r="Q345" s="42"/>
      <c r="R345" s="48" t="s">
        <v>433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2847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423</v>
      </c>
      <c r="G347" s="37" t="s">
        <v>135</v>
      </c>
      <c r="H347" s="47" t="s">
        <v>435</v>
      </c>
      <c r="I347" s="37"/>
      <c r="J347" s="39">
        <v>45216</v>
      </c>
      <c r="K347" s="37"/>
      <c r="L347" s="37" t="s">
        <v>572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151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UNTANAVK0271ATTP45216paletgambarbiolaanggurwarnawag201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2036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572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151</v>
      </c>
      <c r="S348" s="49"/>
      <c r="T348" s="44"/>
      <c r="U348" s="44"/>
      <c r="V348" s="50"/>
      <c r="W348" s="45" t="s">
        <v>217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2036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434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151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2037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434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151</v>
      </c>
      <c r="S350" s="49"/>
      <c r="T350" s="44"/>
      <c r="U350" s="44"/>
      <c r="V350" s="50"/>
      <c r="W350" s="45" t="s">
        <v>217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2037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436</v>
      </c>
      <c r="G352" s="37" t="s">
        <v>135</v>
      </c>
      <c r="H352" s="47"/>
      <c r="I352" s="37"/>
      <c r="J352" s="39">
        <v>45217</v>
      </c>
      <c r="K352" s="37"/>
      <c r="L352" s="37" t="s">
        <v>437</v>
      </c>
      <c r="M352" s="40">
        <v>2</v>
      </c>
      <c r="N352" s="38">
        <v>512</v>
      </c>
      <c r="O352" s="37" t="s">
        <v>254</v>
      </c>
      <c r="P352" s="41">
        <v>9250</v>
      </c>
      <c r="Q352" s="42"/>
      <c r="R352" s="48" t="s">
        <v>438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 t="e">
        <f>IF(NOTA[[#This Row],[CONCAT4]]="","",_xlfn.IFNA(MATCH(NOTA[[#This Row],[CONCAT4]],[2]!RAW[CONCAT_H],0),FALSE))</f>
        <v>#REF!</v>
      </c>
      <c r="AS352" s="38">
        <f>IF(NOTA[[#This Row],[CONCAT1]]="","",MATCH(NOTA[[#This Row],[CONCAT1]],[3]!db[NB NOTA_C],0))</f>
        <v>2854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1</v>
      </c>
      <c r="N353" s="38">
        <v>288</v>
      </c>
      <c r="O353" s="37" t="s">
        <v>254</v>
      </c>
      <c r="P353" s="41">
        <v>12500</v>
      </c>
      <c r="Q353" s="42"/>
      <c r="R353" s="48" t="s">
        <v>440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2855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441</v>
      </c>
      <c r="G355" s="37" t="s">
        <v>135</v>
      </c>
      <c r="H355" s="47" t="s">
        <v>442</v>
      </c>
      <c r="I355" s="37"/>
      <c r="J355" s="39">
        <v>45213</v>
      </c>
      <c r="K355" s="37"/>
      <c r="L355" s="37" t="s">
        <v>443</v>
      </c>
      <c r="M355" s="40">
        <v>5</v>
      </c>
      <c r="N355" s="38">
        <v>100</v>
      </c>
      <c r="O355" s="37" t="s">
        <v>258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2331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GRS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pensiltukangarrows20grsuntana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444</v>
      </c>
      <c r="M356" s="40">
        <v>1</v>
      </c>
      <c r="N356" s="38">
        <v>240</v>
      </c>
      <c r="O356" s="37" t="s">
        <v>144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1205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240 PCS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445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355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20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bolateniswerkon20lsnuntana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73</v>
      </c>
      <c r="E359" s="46">
        <v>45215</v>
      </c>
      <c r="F359" s="37" t="s">
        <v>423</v>
      </c>
      <c r="G359" s="37" t="s">
        <v>135</v>
      </c>
      <c r="H359" s="47" t="s">
        <v>446</v>
      </c>
      <c r="I359" s="37"/>
      <c r="J359" s="39">
        <v>45210</v>
      </c>
      <c r="K359" s="37"/>
      <c r="L359" s="37" t="s">
        <v>575</v>
      </c>
      <c r="M359" s="40">
        <v>5</v>
      </c>
      <c r="N359" s="38">
        <v>240</v>
      </c>
      <c r="O359" s="37" t="s">
        <v>328</v>
      </c>
      <c r="P359" s="41">
        <v>76500</v>
      </c>
      <c r="Q359" s="42"/>
      <c r="R359" s="48" t="s">
        <v>447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18360000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18360000</v>
      </c>
      <c r="AD359" s="50"/>
      <c r="AE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59" s="50">
        <f>IF(OR(NOTA[[#This Row],[QTY]]="",NOTA[[#This Row],[HARGA SATUAN]]="",),"",NOTA[[#This Row],[QTY]]*NOTA[[#This Row],[HARGA SATUAN]])</f>
        <v>18360000</v>
      </c>
      <c r="AI359" s="39">
        <f ca="1">IF(NOTA[ID_H]="","",INDEX(NOTA[TANGGAL],MATCH(,INDIRECT(ADDRESS(ROW(NOTA[TANGGAL]),COLUMN(NOTA[TANGGAL]))&amp;":"&amp;ADDRESS(ROW(),COLUMN(NOTA[TANGGAL]))),-1)))</f>
        <v>45215</v>
      </c>
      <c r="AJ359" s="41" t="str">
        <f ca="1">IF(NOTA[[#This Row],[NAMA BARANG]]="","",INDEX(NOTA[SUPPLIER],MATCH(,INDIRECT(ADDRESS(ROW(NOTA[ID]),COLUMN(NOTA[ID]))&amp;":"&amp;ADDRESS(ROW(),COLUMN(NOTA[ID]))),-1)))</f>
        <v xml:space="preserve">SBS </v>
      </c>
      <c r="AK359" s="41" t="str">
        <f ca="1">IF(NOTA[[#This Row],[ID_H]]="","",IF(NOTA[[#This Row],[FAKTUR]]="",INDIRECT(ADDRESS(ROW()-1,COLUMN())),NOTA[[#This Row],[FAKTUR]]))</f>
        <v>UNTANA</v>
      </c>
      <c r="AL359" s="38">
        <f ca="1">IF(NOTA[[#This Row],[ID]]="","",COUNTIF(NOTA[ID_H],NOTA[[#This Row],[ID_H]]))</f>
        <v>1</v>
      </c>
      <c r="AM359" s="38">
        <f>IF(NOTA[[#This Row],[TGL.NOTA]]="",IF(NOTA[[#This Row],[SUPPLIER_H]]="","",#REF!),MONTH(NOTA[[#This Row],[TGL.NOTA]]))</f>
        <v>10</v>
      </c>
      <c r="AN35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UNTANAVK0202B145210correctiontapemt737a5x16refill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654</v>
      </c>
      <c r="AT359" s="38" t="b">
        <f>IF(NOTA[[#This Row],[QTY/ CTN]]="","",TRUE)</f>
        <v>1</v>
      </c>
      <c r="AU359" s="38" t="str">
        <f ca="1">IF(NOTA[[#This Row],[ID_H]]="","",IF(NOTA[[#This Row],[Column3]]=TRUE,NOTA[[#This Row],[QTY/ CTN]],INDEX([3]!db[QTY/ CTN],NOTA[[#This Row],[//DB]])))</f>
        <v>48 BOX (12 PCS)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1" s="38" t="e">
        <f ca="1">IF(NOTA[[#This Row],[ID_P]]="","",MATCH(NOTA[[#This Row],[ID_P]],[1]!B_MSK[N_ID],0))</f>
        <v>#REF!</v>
      </c>
      <c r="D361" s="38">
        <f ca="1">IF(NOTA[[#This Row],[NAMA BARANG]]="","",INDEX(NOTA[ID],MATCH(,INDIRECT(ADDRESS(ROW(NOTA[ID]),COLUMN(NOTA[ID]))&amp;":"&amp;ADDRESS(ROW(),COLUMN(NOTA[ID]))),-1)))</f>
        <v>74</v>
      </c>
      <c r="E361" s="46"/>
      <c r="F361" s="37" t="s">
        <v>423</v>
      </c>
      <c r="G361" s="37" t="s">
        <v>135</v>
      </c>
      <c r="H361" s="47" t="s">
        <v>448</v>
      </c>
      <c r="I361" s="37"/>
      <c r="J361" s="39">
        <v>45210</v>
      </c>
      <c r="K361" s="37"/>
      <c r="L361" s="37" t="s">
        <v>575</v>
      </c>
      <c r="M361" s="40">
        <v>5</v>
      </c>
      <c r="N361" s="38">
        <v>240</v>
      </c>
      <c r="O361" s="37" t="s">
        <v>328</v>
      </c>
      <c r="P361" s="41">
        <v>76500</v>
      </c>
      <c r="Q361" s="42"/>
      <c r="R361" s="48" t="s">
        <v>447</v>
      </c>
      <c r="S361" s="49"/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18360000</v>
      </c>
      <c r="Y361" s="50">
        <f>IF(NOTA[[#This Row],[JUMLAH]]="","",NOTA[[#This Row],[JUMLAH]]*NOTA[[#This Row],[DISC 1]])</f>
        <v>0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0</v>
      </c>
      <c r="AC361" s="50">
        <f>IF(NOTA[[#This Row],[JUMLAH]]="","",NOTA[[#This Row],[JUMLAH]]-NOTA[[#This Row],[DISC]])</f>
        <v>18360000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1" s="50">
        <f>IF(OR(NOTA[[#This Row],[QTY]]="",NOTA[[#This Row],[HARGA SATUAN]]="",),"",NOTA[[#This Row],[QTY]]*NOTA[[#This Row],[HARGA SATUAN]])</f>
        <v>18360000</v>
      </c>
      <c r="AI361" s="39">
        <f ca="1">IF(NOTA[ID_H]="","",INDEX(NOTA[TANGGAL],MATCH(,INDIRECT(ADDRESS(ROW(NOTA[TANGGAL]),COLUMN(NOTA[TANGGAL]))&amp;":"&amp;ADDRESS(ROW(),COLUMN(NOTA[TANGGAL]))),-1)))</f>
        <v>45215</v>
      </c>
      <c r="AJ361" s="41" t="str">
        <f ca="1">IF(NOTA[[#This Row],[NAMA BARANG]]="","",INDEX(NOTA[SUPPLIER],MATCH(,INDIRECT(ADDRESS(ROW(NOTA[ID]),COLUMN(NOTA[ID]))&amp;":"&amp;ADDRESS(ROW(),COLUMN(NOTA[ID]))),-1)))</f>
        <v xml:space="preserve">SBS </v>
      </c>
      <c r="AK361" s="41" t="str">
        <f ca="1">IF(NOTA[[#This Row],[ID_H]]="","",IF(NOTA[[#This Row],[FAKTUR]]="",INDIRECT(ADDRESS(ROW()-1,COLUMN())),NOTA[[#This Row],[FAKTUR]]))</f>
        <v>UNTANA</v>
      </c>
      <c r="AL361" s="38">
        <f ca="1">IF(NOTA[[#This Row],[ID]]="","",COUNTIF(NOTA[ID_H],NOTA[[#This Row],[ID_H]]))</f>
        <v>1</v>
      </c>
      <c r="AM361" s="38">
        <f>IF(NOTA[[#This Row],[TGL.NOTA]]="",IF(NOTA[[#This Row],[SUPPLIER_H]]="","",AM360),MONTH(NOTA[[#This Row],[TGL.NOTA]]))</f>
        <v>10</v>
      </c>
      <c r="AN361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UNTANAVK0203B1TTP45210correctiontapemt737a5x16refill</v>
      </c>
      <c r="AR361" s="38" t="e">
        <f>IF(NOTA[[#This Row],[CONCAT4]]="","",_xlfn.IFNA(MATCH(NOTA[[#This Row],[CONCAT4]],[2]!RAW[CONCAT_H],0),FALSE))</f>
        <v>#REF!</v>
      </c>
      <c r="AS361" s="38">
        <f>IF(NOTA[[#This Row],[CONCAT1]]="","",MATCH(NOTA[[#This Row],[CONCAT1]],[3]!db[NB NOTA_C],0))</f>
        <v>654</v>
      </c>
      <c r="AT361" s="38" t="b">
        <f>IF(NOTA[[#This Row],[QTY/ CTN]]="","",TRUE)</f>
        <v>1</v>
      </c>
      <c r="AU361" s="38" t="str">
        <f ca="1">IF(NOTA[[#This Row],[ID_H]]="","",IF(NOTA[[#This Row],[Column3]]=TRUE,NOTA[[#This Row],[QTY/ CTN]],INDEX([3]!db[QTY/ CTN],NOTA[[#This Row],[//DB]])))</f>
        <v>48 BOX (12 PCS)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75</v>
      </c>
      <c r="E363" s="46">
        <v>45216</v>
      </c>
      <c r="F363" s="37" t="s">
        <v>271</v>
      </c>
      <c r="G363" s="37" t="s">
        <v>135</v>
      </c>
      <c r="H363" s="47" t="s">
        <v>449</v>
      </c>
      <c r="I363" s="37"/>
      <c r="J363" s="39">
        <v>45215</v>
      </c>
      <c r="K363" s="37"/>
      <c r="L363" s="37" t="s">
        <v>522</v>
      </c>
      <c r="M363" s="40">
        <v>3</v>
      </c>
      <c r="N363" s="38">
        <v>432</v>
      </c>
      <c r="O363" s="37" t="s">
        <v>144</v>
      </c>
      <c r="P363" s="41"/>
      <c r="Q363" s="42"/>
      <c r="R363" s="48"/>
      <c r="S363" s="49"/>
      <c r="T363" s="44"/>
      <c r="U363" s="44"/>
      <c r="V363" s="50"/>
      <c r="W363" s="45" t="s">
        <v>217</v>
      </c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45216</v>
      </c>
      <c r="AJ363" s="41" t="str">
        <f ca="1">IF(NOTA[[#This Row],[NAMA BARANG]]="","",INDEX(NOTA[SUPPLIER],MATCH(,INDIRECT(ADDRESS(ROW(NOTA[ID]),COLUMN(NOTA[ID]))&amp;":"&amp;ADDRESS(ROW(),COLUMN(NOTA[ID]))),-1)))</f>
        <v>BINTANG SAUDARA</v>
      </c>
      <c r="AK363" s="41" t="str">
        <f ca="1">IF(NOTA[[#This Row],[ID_H]]="","",IF(NOTA[[#This Row],[FAKTUR]]="",INDIRECT(ADDRESS(ROW()-1,COLUMN())),NOTA[[#This Row],[FAKTUR]]))</f>
        <v>UNTANA</v>
      </c>
      <c r="AL363" s="38">
        <f ca="1">IF(NOTA[[#This Row],[ID]]="","",COUNTIF(NOTA[ID_H],NOTA[[#This Row],[ID_H]]))</f>
        <v>1</v>
      </c>
      <c r="AM363" s="38">
        <f>IF(NOTA[[#This Row],[TGL.NOTA]]="",IF(NOTA[[#This Row],[SUPPLIER_H]]="","",AM362),MONTH(NOTA[[#This Row],[TGL.NOTA]]))</f>
        <v>10</v>
      </c>
      <c r="AN363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SAUDARAUNTANASO20231008266145215clipboardtransfoliofancytr2335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574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144 PCS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5" s="38" t="e">
        <f ca="1">IF(NOTA[[#This Row],[ID_P]]="","",MATCH(NOTA[[#This Row],[ID_P]],[1]!B_MSK[N_ID],0))</f>
        <v>#REF!</v>
      </c>
      <c r="D365" s="38">
        <f ca="1">IF(NOTA[[#This Row],[NAMA BARANG]]="","",INDEX(NOTA[ID],MATCH(,INDIRECT(ADDRESS(ROW(NOTA[ID]),COLUMN(NOTA[ID]))&amp;":"&amp;ADDRESS(ROW(),COLUMN(NOTA[ID]))),-1)))</f>
        <v>76</v>
      </c>
      <c r="E365" s="46"/>
      <c r="F365" s="37" t="s">
        <v>271</v>
      </c>
      <c r="G365" s="37" t="s">
        <v>135</v>
      </c>
      <c r="H365" s="47" t="s">
        <v>450</v>
      </c>
      <c r="I365" s="37"/>
      <c r="J365" s="39">
        <v>45215</v>
      </c>
      <c r="K365" s="37"/>
      <c r="L365" s="37" t="s">
        <v>522</v>
      </c>
      <c r="M365" s="40">
        <v>26</v>
      </c>
      <c r="N365" s="38">
        <v>3744</v>
      </c>
      <c r="O365" s="37" t="s">
        <v>144</v>
      </c>
      <c r="P365" s="41">
        <v>11500</v>
      </c>
      <c r="Q365" s="42"/>
      <c r="R365" s="48"/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43056000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43056000</v>
      </c>
      <c r="AD365" s="50"/>
      <c r="AE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5" s="50">
        <f>IF(OR(NOTA[[#This Row],[QTY]]="",NOTA[[#This Row],[HARGA SATUAN]]="",),"",NOTA[[#This Row],[QTY]]*NOTA[[#This Row],[HARGA SATUAN]])</f>
        <v>43056000</v>
      </c>
      <c r="AI365" s="39">
        <f ca="1">IF(NOTA[ID_H]="","",INDEX(NOTA[TANGGAL],MATCH(,INDIRECT(ADDRESS(ROW(NOTA[TANGGAL]),COLUMN(NOTA[TANGGAL]))&amp;":"&amp;ADDRESS(ROW(),COLUMN(NOTA[TANGGAL]))),-1)))</f>
        <v>45216</v>
      </c>
      <c r="AJ365" s="41" t="str">
        <f ca="1">IF(NOTA[[#This Row],[NAMA BARANG]]="","",INDEX(NOTA[SUPPLIER],MATCH(,INDIRECT(ADDRESS(ROW(NOTA[ID]),COLUMN(NOTA[ID]))&amp;":"&amp;ADDRESS(ROW(),COLUMN(NOTA[ID]))),-1)))</f>
        <v>BINTANG SAUDARA</v>
      </c>
      <c r="AK365" s="41" t="str">
        <f ca="1">IF(NOTA[[#This Row],[ID_H]]="","",IF(NOTA[[#This Row],[FAKTUR]]="",INDIRECT(ADDRESS(ROW()-1,COLUMN())),NOTA[[#This Row],[FAKTUR]]))</f>
        <v>UNTANA</v>
      </c>
      <c r="AL365" s="38">
        <f ca="1">IF(NOTA[[#This Row],[ID]]="","",COUNTIF(NOTA[ID_H],NOTA[[#This Row],[ID_H]]))</f>
        <v>1</v>
      </c>
      <c r="AM365" s="38">
        <f>IF(NOTA[[#This Row],[TGL.NOTA]]="",IF(NOTA[[#This Row],[SUPPLIER_H]]="","",AM364),MONTH(NOTA[[#This Row],[TGL.NOTA]]))</f>
        <v>10</v>
      </c>
      <c r="AN365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SAUDARAUNTANASO202310008265845215clipboardtransfoliofancytr2335</v>
      </c>
      <c r="AR365" s="38" t="e">
        <f>IF(NOTA[[#This Row],[CONCAT4]]="","",_xlfn.IFNA(MATCH(NOTA[[#This Row],[CONCAT4]],[2]!RAW[CONCAT_H],0),FALSE))</f>
        <v>#REF!</v>
      </c>
      <c r="AS365" s="38">
        <f>IF(NOTA[[#This Row],[CONCAT1]]="","",MATCH(NOTA[[#This Row],[CONCAT1]],[3]!db[NB NOTA_C],0))</f>
        <v>574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144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7" s="38" t="e">
        <f ca="1">IF(NOTA[[#This Row],[ID_P]]="","",MATCH(NOTA[[#This Row],[ID_P]],[1]!B_MSK[N_ID],0))</f>
        <v>#REF!</v>
      </c>
      <c r="D367" s="38">
        <f ca="1">IF(NOTA[[#This Row],[NAMA BARANG]]="","",INDEX(NOTA[ID],MATCH(,INDIRECT(ADDRESS(ROW(NOTA[ID]),COLUMN(NOTA[ID]))&amp;":"&amp;ADDRESS(ROW(),COLUMN(NOTA[ID]))),-1)))</f>
        <v>77</v>
      </c>
      <c r="E367" s="46">
        <v>45219</v>
      </c>
      <c r="F367" s="37" t="s">
        <v>147</v>
      </c>
      <c r="G367" s="37" t="s">
        <v>135</v>
      </c>
      <c r="H367" s="47" t="s">
        <v>451</v>
      </c>
      <c r="I367" s="37"/>
      <c r="J367" s="39">
        <v>45216</v>
      </c>
      <c r="K367" s="37"/>
      <c r="L367" s="37" t="s">
        <v>524</v>
      </c>
      <c r="M367" s="40">
        <v>1</v>
      </c>
      <c r="N367" s="38">
        <v>800</v>
      </c>
      <c r="O367" s="37" t="s">
        <v>266</v>
      </c>
      <c r="P367" s="41">
        <v>2100</v>
      </c>
      <c r="Q367" s="42"/>
      <c r="R367" s="48"/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1680000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7" s="50">
        <f>IF(OR(NOTA[[#This Row],[QTY]]="",NOTA[[#This Row],[HARGA SATUAN]]="",),"",NOTA[[#This Row],[QTY]]*NOTA[[#This Row],[HARGA SATUAN]])</f>
        <v>1680000</v>
      </c>
      <c r="AI367" s="39">
        <f ca="1">IF(NOTA[ID_H]="","",INDEX(NOTA[TANGGAL],MATCH(,INDIRECT(ADDRESS(ROW(NOTA[TANGGAL]),COLUMN(NOTA[TANGGAL]))&amp;":"&amp;ADDRESS(ROW(),COLUMN(NOTA[TANGGAL]))),-1)))</f>
        <v>45219</v>
      </c>
      <c r="AJ367" s="41" t="str">
        <f ca="1">IF(NOTA[[#This Row],[NAMA BARANG]]="","",INDEX(NOTA[SUPPLIER],MATCH(,INDIRECT(ADDRESS(ROW(NOTA[ID]),COLUMN(NOTA[ID]))&amp;":"&amp;ADDRESS(ROW(),COLUMN(NOTA[ID]))),-1)))</f>
        <v>ETJ</v>
      </c>
      <c r="AK367" s="41" t="str">
        <f ca="1">IF(NOTA[[#This Row],[ID_H]]="","",IF(NOTA[[#This Row],[FAKTUR]]="",INDIRECT(ADDRESS(ROW()-1,COLUMN())),NOTA[[#This Row],[FAKTUR]]))</f>
        <v>UNTANA</v>
      </c>
      <c r="AL367" s="38">
        <f ca="1">IF(NOTA[[#This Row],[ID]]="","",COUNTIF(NOTA[ID_H],NOTA[[#This Row],[ID_H]]))</f>
        <v>4</v>
      </c>
      <c r="AM367" s="38">
        <f>IF(NOTA[[#This Row],[TGL.NOTA]]="",IF(NOTA[[#This Row],[SUPPLIER_H]]="","",AM366),MONTH(NOTA[[#This Row],[TGL.NOTA]]))</f>
        <v>10</v>
      </c>
      <c r="AN367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ETJUNTANAT01.2345216kojiko103plabel</v>
      </c>
      <c r="AR367" s="38" t="e">
        <f>IF(NOTA[[#This Row],[CONCAT4]]="","",_xlfn.IFNA(MATCH(NOTA[[#This Row],[CONCAT4]],[2]!RAW[CONCAT_H],0),FALSE))</f>
        <v>#REF!</v>
      </c>
      <c r="AS367" s="38">
        <f>IF(NOTA[[#This Row],[CONCAT1]]="","",MATCH(NOTA[[#This Row],[CONCAT1]],[3]!db[NB NOTA_C],0))</f>
        <v>1649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800 PAK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77</v>
      </c>
      <c r="E368" s="46"/>
      <c r="F368" s="37"/>
      <c r="G368" s="37"/>
      <c r="H368" s="47"/>
      <c r="I368" s="37"/>
      <c r="J368" s="39"/>
      <c r="K368" s="37"/>
      <c r="L368" s="37" t="s">
        <v>452</v>
      </c>
      <c r="M368" s="40">
        <v>1</v>
      </c>
      <c r="N368" s="38">
        <v>800</v>
      </c>
      <c r="O368" s="37" t="s">
        <v>266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1653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800 PAK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523</v>
      </c>
      <c r="M369" s="40">
        <v>1</v>
      </c>
      <c r="N369" s="38">
        <v>800</v>
      </c>
      <c r="O369" s="37" t="s">
        <v>266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1650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525</v>
      </c>
      <c r="M370" s="40">
        <v>1</v>
      </c>
      <c r="N370" s="38">
        <v>100</v>
      </c>
      <c r="O370" s="37" t="s">
        <v>138</v>
      </c>
      <c r="P370" s="41">
        <v>115000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11500000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11500000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0" s="50">
        <f>IF(OR(NOTA[[#This Row],[QTY]]="",NOTA[[#This Row],[HARGA SATUAN]]="",),"",NOTA[[#This Row],[QTY]]*NOTA[[#This Row],[HARGA SATUAN]])</f>
        <v>11500000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enterslongsongpen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835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78</v>
      </c>
      <c r="E372" s="46">
        <v>45219</v>
      </c>
      <c r="F372" s="37" t="s">
        <v>312</v>
      </c>
      <c r="G372" s="37" t="s">
        <v>135</v>
      </c>
      <c r="H372" s="47" t="s">
        <v>453</v>
      </c>
      <c r="I372" s="37"/>
      <c r="J372" s="39">
        <v>45215</v>
      </c>
      <c r="K372" s="37"/>
      <c r="L372" s="37" t="s">
        <v>454</v>
      </c>
      <c r="M372" s="40">
        <v>24</v>
      </c>
      <c r="N372" s="38">
        <v>576</v>
      </c>
      <c r="O372" s="37" t="s">
        <v>138</v>
      </c>
      <c r="P372" s="41">
        <v>50000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28800000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28800000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2" s="50">
        <f>IF(OR(NOTA[[#This Row],[QTY]]="",NOTA[[#This Row],[HARGA SATUAN]]="",),"",NOTA[[#This Row],[QTY]]*NOTA[[#This Row],[HARGA SATUAN]])</f>
        <v>28800000</v>
      </c>
      <c r="AI372" s="39">
        <f ca="1">IF(NOTA[ID_H]="","",INDEX(NOTA[TANGGAL],MATCH(,INDIRECT(ADDRESS(ROW(NOTA[TANGGAL]),COLUMN(NOTA[TANGGAL]))&amp;":"&amp;ADDRESS(ROW(),COLUMN(NOTA[TANGGAL]))),-1)))</f>
        <v>45219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2</v>
      </c>
      <c r="AM372" s="38">
        <f>IF(NOTA[[#This Row],[TGL.NOTA]]="",IF(NOTA[[#This Row],[SUPPLIER_H]]="","",AM371),MONTH(NOTA[[#This Row],[TGL.NOTA]]))</f>
        <v>10</v>
      </c>
      <c r="AN372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2530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stamppadherono3e2460small24lsnuntana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78</v>
      </c>
      <c r="E373" s="46"/>
      <c r="F373" s="37"/>
      <c r="G373" s="37"/>
      <c r="H373" s="47"/>
      <c r="I373" s="37"/>
      <c r="J373" s="39"/>
      <c r="K373" s="37"/>
      <c r="L373" s="37" t="s">
        <v>455</v>
      </c>
      <c r="M373" s="40">
        <v>13</v>
      </c>
      <c r="N373" s="38">
        <v>260</v>
      </c>
      <c r="O373" s="37" t="s">
        <v>138</v>
      </c>
      <c r="P373" s="41">
        <v>61500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15990000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15990000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3" s="50">
        <f>IF(OR(NOTA[[#This Row],[QTY]]="",NOTA[[#This Row],[HARGA SATUAN]]="",),"",NOTA[[#This Row],[QTY]]*NOTA[[#This Row],[HARGA SATUAN]])</f>
        <v>15990000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2529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LSN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stamppadherono2e1460big20lsnuntana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79</v>
      </c>
      <c r="E375" s="46">
        <v>45219</v>
      </c>
      <c r="F375" s="37" t="s">
        <v>456</v>
      </c>
      <c r="G375" s="37" t="s">
        <v>457</v>
      </c>
      <c r="H375" s="47"/>
      <c r="I375" s="37"/>
      <c r="J375" s="39">
        <v>45216</v>
      </c>
      <c r="K375" s="37"/>
      <c r="L375" s="37" t="s">
        <v>458</v>
      </c>
      <c r="M375" s="40">
        <v>17</v>
      </c>
      <c r="N375" s="38">
        <v>204</v>
      </c>
      <c r="O375" s="37" t="s">
        <v>144</v>
      </c>
      <c r="P375" s="41">
        <v>200000</v>
      </c>
      <c r="Q375" s="42"/>
      <c r="R375" s="48" t="s">
        <v>459</v>
      </c>
      <c r="S375" s="49">
        <v>0.05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40800000</v>
      </c>
      <c r="Y375" s="50">
        <f>IF(NOTA[[#This Row],[JUMLAH]]="","",NOTA[[#This Row],[JUMLAH]]*NOTA[[#This Row],[DISC 1]])</f>
        <v>2040000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2040000</v>
      </c>
      <c r="AC375" s="50">
        <f>IF(NOTA[[#This Row],[JUMLAH]]="","",NOTA[[#This Row],[JUMLAH]]-NOTA[[#This Row],[DISC]])</f>
        <v>38760000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5" s="50">
        <f>IF(OR(NOTA[[#This Row],[QTY]]="",NOTA[[#This Row],[HARGA SATUAN]]="",),"",NOTA[[#This Row],[QTY]]*NOTA[[#This Row],[HARGA SATUAN]])</f>
        <v>40800000</v>
      </c>
      <c r="AI375" s="39">
        <f ca="1">IF(NOTA[ID_H]="","",INDEX(NOTA[TANGGAL],MATCH(,INDIRECT(ADDRESS(ROW(NOTA[TANGGAL]),COLUMN(NOTA[TANGGAL]))&amp;":"&amp;ADDRESS(ROW(),COLUMN(NOTA[TANGGAL]))),-1)))</f>
        <v>45219</v>
      </c>
      <c r="AJ375" s="41" t="str">
        <f ca="1">IF(NOTA[[#This Row],[NAMA BARANG]]="","",INDEX(NOTA[SUPPLIER],MATCH(,INDIRECT(ADDRESS(ROW(NOTA[ID]),COLUMN(NOTA[ID]))&amp;":"&amp;ADDRESS(ROW(),COLUMN(NOTA[ID]))),-1)))</f>
        <v>JAYA MUSIK</v>
      </c>
      <c r="AK375" s="41" t="str">
        <f ca="1">IF(NOTA[[#This Row],[ID_H]]="","",IF(NOTA[[#This Row],[FAKTUR]]="",INDIRECT(ADDRESS(ROW()-1,COLUMN())),NOTA[[#This Row],[FAKTUR]]))</f>
        <v>205/X</v>
      </c>
      <c r="AL375" s="38">
        <f ca="1">IF(NOTA[[#This Row],[ID]]="","",COUNTIF(NOTA[ID_H],NOTA[[#This Row],[ID_H]]))</f>
        <v>2</v>
      </c>
      <c r="AM375" s="38">
        <f>IF(NOTA[[#This Row],[TGL.NOTA]]="",IF(NOTA[[#This Row],[SUPPLIER_H]]="","",AM374),MONTH(NOTA[[#This Row],[TGL.NOTA]]))</f>
        <v>10</v>
      </c>
      <c r="AN375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1902</v>
      </c>
      <c r="AT375" s="38" t="b">
        <f>IF(NOTA[[#This Row],[QTY/ CTN]]="","",TRUE)</f>
        <v>1</v>
      </c>
      <c r="AU375" s="38" t="str">
        <f ca="1">IF(NOTA[[#This Row],[ID_H]]="","",IF(NOTA[[#This Row],[Column3]]=TRUE,NOTA[[#This Row],[QTY/ CTN]],INDEX([3]!db[QTY/ CTN],NOTA[[#This Row],[//DB]])))</f>
        <v>12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79</v>
      </c>
      <c r="E376" s="46"/>
      <c r="F376" s="37"/>
      <c r="G376" s="37"/>
      <c r="H376" s="47"/>
      <c r="I376" s="37"/>
      <c r="J376" s="39"/>
      <c r="K376" s="37"/>
      <c r="L376" s="37" t="s">
        <v>460</v>
      </c>
      <c r="M376" s="40">
        <v>3</v>
      </c>
      <c r="N376" s="38">
        <v>36</v>
      </c>
      <c r="O376" s="37" t="s">
        <v>144</v>
      </c>
      <c r="P376" s="41">
        <v>140000</v>
      </c>
      <c r="Q376" s="42"/>
      <c r="R376" s="48" t="s">
        <v>459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5040000</v>
      </c>
      <c r="Y376" s="50">
        <f>IF(NOTA[[#This Row],[JUMLAH]]="","",NOTA[[#This Row],[JUMLAH]]*NOTA[[#This Row],[DISC 1]])</f>
        <v>252000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252000</v>
      </c>
      <c r="AC376" s="50">
        <f>IF(NOTA[[#This Row],[JUMLAH]]="","",NOTA[[#This Row],[JUMLAH]]-NOTA[[#This Row],[DISC]])</f>
        <v>4788000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6" s="50">
        <f>IF(OR(NOTA[[#This Row],[QTY]]="",NOTA[[#This Row],[HARGA SATUAN]]="",),"",NOTA[[#This Row],[QTY]]*NOTA[[#This Row],[HARGA SATUAN]])</f>
        <v>5040000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1903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80</v>
      </c>
      <c r="E378" s="46">
        <v>45219</v>
      </c>
      <c r="F378" s="37" t="s">
        <v>461</v>
      </c>
      <c r="G378" s="37" t="s">
        <v>135</v>
      </c>
      <c r="H378" s="47" t="s">
        <v>462</v>
      </c>
      <c r="I378" s="39"/>
      <c r="J378" s="39">
        <v>45215</v>
      </c>
      <c r="K378" s="37"/>
      <c r="L378" s="37" t="s">
        <v>463</v>
      </c>
      <c r="M378" s="40">
        <v>15</v>
      </c>
      <c r="N378" s="38">
        <v>3600</v>
      </c>
      <c r="O378" s="37" t="s">
        <v>144</v>
      </c>
      <c r="P378" s="41">
        <v>5250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18900000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18900000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8" s="50">
        <f>IF(OR(NOTA[[#This Row],[QTY]]="",NOTA[[#This Row],[HARGA SATUAN]]="",),"",NOTA[[#This Row],[QTY]]*NOTA[[#This Row],[HARGA SATUAN]])</f>
        <v>18900000</v>
      </c>
      <c r="AI378" s="39">
        <f ca="1">IF(NOTA[ID_H]="","",INDEX(NOTA[TANGGAL],MATCH(,INDIRECT(ADDRESS(ROW(NOTA[TANGGAL]),COLUMN(NOTA[TANGGAL]))&amp;":"&amp;ADDRESS(ROW(),COLUMN(NOTA[TANGGAL]))),-1)))</f>
        <v>45219</v>
      </c>
      <c r="AJ378" s="41" t="str">
        <f ca="1">IF(NOTA[[#This Row],[NAMA BARANG]]="","",INDEX(NOTA[SUPPLIER],MATCH(,INDIRECT(ADDRESS(ROW(NOTA[ID]),COLUMN(NOTA[ID]))&amp;":"&amp;ADDRESS(ROW(),COLUMN(NOTA[ID]))),-1)))</f>
        <v>PMJP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3</v>
      </c>
      <c r="AM378" s="38">
        <f>IF(NOTA[[#This Row],[TGL.NOTA]]="",IF(NOTA[[#This Row],[SUPPLIER_H]]="","",AM377),MONTH(NOTA[[#This Row],[TGL.NOTA]]))</f>
        <v>10</v>
      </c>
      <c r="AN378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8" s="38" t="e">
        <f>IF(NOTA[[#This Row],[CONCAT4]]="","",_xlfn.IFNA(MATCH(NOTA[[#This Row],[CONCAT4]],[2]!RAW[CONCAT_H],0),FALSE))</f>
        <v>#REF!</v>
      </c>
      <c r="AS378" s="38">
        <f>IF(NOTA[[#This Row],[CONCAT1]]="","",MATCH(NOTA[[#This Row],[CONCAT1]],[3]!db[NB NOTA_C],0))</f>
        <v>2848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240 PCS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tusukannotaxl001240pcsuntana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80</v>
      </c>
      <c r="E379" s="46"/>
      <c r="F379" s="37"/>
      <c r="G379" s="37"/>
      <c r="H379" s="47"/>
      <c r="I379" s="37"/>
      <c r="J379" s="39"/>
      <c r="K379" s="37"/>
      <c r="L379" s="37" t="s">
        <v>464</v>
      </c>
      <c r="M379" s="40">
        <v>5</v>
      </c>
      <c r="N379" s="38">
        <v>720</v>
      </c>
      <c r="O379" s="37" t="s">
        <v>138</v>
      </c>
      <c r="P379" s="41">
        <v>22000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15840000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15840000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79" s="50">
        <f>IF(OR(NOTA[[#This Row],[QTY]]="",NOTA[[#This Row],[HARGA SATUAN]]="",),"",NOTA[[#This Row],[QTY]]*NOTA[[#This Row],[HARGA SATUAN]])</f>
        <v>15840000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2526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144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576</v>
      </c>
      <c r="M380" s="40">
        <v>5</v>
      </c>
      <c r="N380" s="38">
        <v>720</v>
      </c>
      <c r="O380" s="37" t="s">
        <v>138</v>
      </c>
      <c r="P380" s="41">
        <v>24000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17280000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17280000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>
        <f>IF(OR(NOTA[[#This Row],[QTY]]="",NOTA[[#This Row],[HARGA SATUAN]]="",),"",NOTA[[#This Row],[QTY]]*NOTA[[#This Row],[HARGA SATUAN]])</f>
        <v>17280000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tz8401pen4warna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tz8401pen4warna3456000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tz8401pen4warna3456000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2713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tz8401pen4warna144lsnuntana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DBS_2010_023-16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81</v>
      </c>
      <c r="E382" s="46">
        <v>45219</v>
      </c>
      <c r="F382" s="37" t="s">
        <v>203</v>
      </c>
      <c r="G382" s="37" t="s">
        <v>135</v>
      </c>
      <c r="H382" s="47" t="s">
        <v>465</v>
      </c>
      <c r="I382" s="37"/>
      <c r="J382" s="39">
        <v>45216</v>
      </c>
      <c r="K382" s="37"/>
      <c r="L382" s="37" t="s">
        <v>466</v>
      </c>
      <c r="M382" s="40">
        <v>1</v>
      </c>
      <c r="N382" s="38">
        <v>144</v>
      </c>
      <c r="O382" s="37" t="s">
        <v>138</v>
      </c>
      <c r="P382" s="41">
        <v>18250</v>
      </c>
      <c r="Q382" s="42"/>
      <c r="R382" s="48" t="s">
        <v>116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2628000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2628000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2" s="50">
        <f>IF(OR(NOTA[[#This Row],[QTY]]="",NOTA[[#This Row],[HARGA SATUAN]]="",),"",NOTA[[#This Row],[QTY]]*NOTA[[#This Row],[HARGA SATUAN]])</f>
        <v>2628000</v>
      </c>
      <c r="AI382" s="39">
        <f ca="1">IF(NOTA[ID_H]="","",INDEX(NOTA[TANGGAL],MATCH(,INDIRECT(ADDRESS(ROW(NOTA[TANGGAL]),COLUMN(NOTA[TANGGAL]))&amp;":"&amp;ADDRESS(ROW(),COLUMN(NOTA[TANGGAL]))),-1)))</f>
        <v>45219</v>
      </c>
      <c r="AJ382" s="41" t="str">
        <f ca="1">IF(NOTA[[#This Row],[NAMA BARANG]]="","",INDEX(NOTA[SUPPLIER],MATCH(,INDIRECT(ADDRESS(ROW(NOTA[ID]),COLUMN(NOTA[ID]))&amp;":"&amp;ADDRESS(ROW(),COLUMN(NOTA[ID]))),-1)))</f>
        <v>DB STATIONERY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16</v>
      </c>
      <c r="AM382" s="38">
        <f>IF(NOTA[[#This Row],[TGL.NOTA]]="",IF(NOTA[[#This Row],[SUPPLIER_H]]="","",AM381),MONTH(NOTA[[#This Row],[TGL.NOTA]]))</f>
        <v>10</v>
      </c>
      <c r="AN382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2" s="38" t="e">
        <f>IF(NOTA[[#This Row],[CONCAT4]]="","",_xlfn.IFNA(MATCH(NOTA[[#This Row],[CONCAT4]],[2]!RAW[CONCAT_H],0),FALSE))</f>
        <v>#REF!</v>
      </c>
      <c r="AS382" s="38">
        <f>IF(NOTA[[#This Row],[CONCAT1]]="","",MATCH(NOTA[[#This Row],[CONCAT1]],[3]!db[NB NOTA_C],0))</f>
        <v>977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144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479</v>
      </c>
      <c r="M383" s="40">
        <v>1</v>
      </c>
      <c r="N383" s="38">
        <v>144</v>
      </c>
      <c r="O383" s="37" t="s">
        <v>138</v>
      </c>
      <c r="P383" s="41">
        <v>18250</v>
      </c>
      <c r="Q383" s="42"/>
      <c r="R383" s="48" t="s">
        <v>116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2628000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2628000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3" s="50">
        <f>IF(OR(NOTA[[#This Row],[QTY]]="",NOTA[[#This Row],[HARGA SATUAN]]="",),"",NOTA[[#This Row],[QTY]]*NOTA[[#This Row],[HARGA SATUAN]])</f>
        <v>2628000</v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978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144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467</v>
      </c>
      <c r="M384" s="40">
        <v>1</v>
      </c>
      <c r="N384" s="38">
        <v>144</v>
      </c>
      <c r="O384" s="37" t="s">
        <v>138</v>
      </c>
      <c r="P384" s="41">
        <v>18250</v>
      </c>
      <c r="Q384" s="42"/>
      <c r="R384" s="48" t="s">
        <v>116</v>
      </c>
      <c r="S384" s="49"/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2628000</v>
      </c>
      <c r="Y384" s="50">
        <f>IF(NOTA[[#This Row],[JUMLAH]]="","",NOTA[[#This Row],[JUMLAH]]*NOTA[[#This Row],[DISC 1]])</f>
        <v>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0</v>
      </c>
      <c r="AC384" s="50">
        <f>IF(NOTA[[#This Row],[JUMLAH]]="","",NOTA[[#This Row],[JUMLAH]]-NOTA[[#This Row],[DISC]])</f>
        <v>2628000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4" s="50">
        <f>IF(OR(NOTA[[#This Row],[QTY]]="",NOTA[[#This Row],[HARGA SATUAN]]="",),"",NOTA[[#This Row],[QTY]]*NOTA[[#This Row],[HARGA SATUAN]])</f>
        <v>2628000</v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995</v>
      </c>
      <c r="AT384" s="38" t="b">
        <f>IF(NOTA[[#This Row],[QTY/ CTN]]="","",TRUE)</f>
        <v>1</v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468</v>
      </c>
      <c r="M385" s="40">
        <v>1</v>
      </c>
      <c r="N385" s="38">
        <v>144</v>
      </c>
      <c r="O385" s="37" t="s">
        <v>138</v>
      </c>
      <c r="P385" s="41">
        <v>18250</v>
      </c>
      <c r="Q385" s="42"/>
      <c r="R385" s="48" t="s">
        <v>116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2628000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2628000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5" s="50">
        <f>IF(OR(NOTA[[#This Row],[QTY]]="",NOTA[[#This Row],[HARGA SATUAN]]="",),"",NOTA[[#This Row],[QTY]]*NOTA[[#This Row],[HARGA SATUAN]])</f>
        <v>2628000</v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1046</v>
      </c>
      <c r="AT385" s="38" t="b">
        <f>IF(NOTA[[#This Row],[QTY/ CTN]]="","",TRUE)</f>
        <v>1</v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469</v>
      </c>
      <c r="M386" s="40">
        <v>1</v>
      </c>
      <c r="N386" s="38">
        <v>144</v>
      </c>
      <c r="O386" s="37" t="s">
        <v>138</v>
      </c>
      <c r="P386" s="41">
        <v>18250</v>
      </c>
      <c r="Q386" s="42"/>
      <c r="R386" s="48" t="s">
        <v>116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2628000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2628000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6" s="50">
        <f>IF(OR(NOTA[[#This Row],[QTY]]="",NOTA[[#This Row],[HARGA SATUAN]]="",),"",NOTA[[#This Row],[QTY]]*NOTA[[#This Row],[HARGA SATUAN]])</f>
        <v>2628000</v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979</v>
      </c>
      <c r="AT386" s="38" t="b">
        <f>IF(NOTA[[#This Row],[QTY/ CTN]]="","",TRUE)</f>
        <v>1</v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144</v>
      </c>
      <c r="O387" s="37" t="s">
        <v>138</v>
      </c>
      <c r="P387" s="41">
        <v>18250</v>
      </c>
      <c r="Q387" s="42"/>
      <c r="R387" s="48" t="s">
        <v>116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2628000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2628000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7" s="50">
        <f>IF(OR(NOTA[[#This Row],[QTY]]="",NOTA[[#This Row],[HARGA SATUAN]]="",),"",NOTA[[#This Row],[QTY]]*NOTA[[#This Row],[HARGA SATUAN]])</f>
        <v>2628000</v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1038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144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472</v>
      </c>
      <c r="M388" s="40">
        <v>1</v>
      </c>
      <c r="N388" s="38">
        <v>144</v>
      </c>
      <c r="O388" s="37" t="s">
        <v>138</v>
      </c>
      <c r="P388" s="41">
        <v>18250</v>
      </c>
      <c r="Q388" s="42"/>
      <c r="R388" s="48" t="s">
        <v>116</v>
      </c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2628000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2628000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8" s="50">
        <f>IF(OR(NOTA[[#This Row],[QTY]]="",NOTA[[#This Row],[HARGA SATUAN]]="",),"",NOTA[[#This Row],[QTY]]*NOTA[[#This Row],[HARGA SATUAN]])</f>
        <v>2628000</v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1020</v>
      </c>
      <c r="AT388" s="38" t="b">
        <f>IF(NOTA[[#This Row],[QTY/ CTN]]="","",TRUE)</f>
        <v>1</v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473</v>
      </c>
      <c r="M389" s="40">
        <v>1</v>
      </c>
      <c r="N389" s="38">
        <v>144</v>
      </c>
      <c r="O389" s="37" t="s">
        <v>138</v>
      </c>
      <c r="P389" s="41">
        <v>18250</v>
      </c>
      <c r="Q389" s="42"/>
      <c r="R389" s="48" t="s">
        <v>116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2628000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2628000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9" s="50">
        <f>IF(OR(NOTA[[#This Row],[QTY]]="",NOTA[[#This Row],[HARGA SATUAN]]="",),"",NOTA[[#This Row],[QTY]]*NOTA[[#This Row],[HARGA SATUAN]])</f>
        <v>2628000</v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980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474</v>
      </c>
      <c r="M390" s="40">
        <v>1</v>
      </c>
      <c r="N390" s="38">
        <v>144</v>
      </c>
      <c r="O390" s="37" t="s">
        <v>138</v>
      </c>
      <c r="P390" s="41">
        <v>18250</v>
      </c>
      <c r="Q390" s="42"/>
      <c r="R390" s="48" t="s">
        <v>116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2628000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2628000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0" s="50">
        <f>IF(OR(NOTA[[#This Row],[QTY]]="",NOTA[[#This Row],[HARGA SATUAN]]="",),"",NOTA[[#This Row],[QTY]]*NOTA[[#This Row],[HARGA SATUAN]])</f>
        <v>2628000</v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1003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475</v>
      </c>
      <c r="M391" s="40">
        <v>1</v>
      </c>
      <c r="N391" s="38">
        <v>144</v>
      </c>
      <c r="O391" s="37" t="s">
        <v>138</v>
      </c>
      <c r="P391" s="41">
        <v>18250</v>
      </c>
      <c r="Q391" s="42"/>
      <c r="R391" s="48" t="s">
        <v>116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2628000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2628000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1" s="50">
        <f>IF(OR(NOTA[[#This Row],[QTY]]="",NOTA[[#This Row],[HARGA SATUAN]]="",),"",NOTA[[#This Row],[QTY]]*NOTA[[#This Row],[HARGA SATUAN]])</f>
        <v>2628000</v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1030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144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476</v>
      </c>
      <c r="M392" s="40">
        <v>1</v>
      </c>
      <c r="N392" s="38">
        <v>144</v>
      </c>
      <c r="O392" s="37" t="s">
        <v>138</v>
      </c>
      <c r="P392" s="41">
        <v>18250</v>
      </c>
      <c r="Q392" s="42"/>
      <c r="R392" s="48" t="s">
        <v>116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2628000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2628000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2" s="50">
        <f>IF(OR(NOTA[[#This Row],[QTY]]="",NOTA[[#This Row],[HARGA SATUAN]]="",),"",NOTA[[#This Row],[QTY]]*NOTA[[#This Row],[HARGA SATUAN]])</f>
        <v>2628000</v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1043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481</v>
      </c>
      <c r="M393" s="40">
        <v>1</v>
      </c>
      <c r="N393" s="38">
        <v>144</v>
      </c>
      <c r="O393" s="37" t="s">
        <v>138</v>
      </c>
      <c r="P393" s="41">
        <v>18250</v>
      </c>
      <c r="Q393" s="42"/>
      <c r="R393" s="48" t="s">
        <v>116</v>
      </c>
      <c r="S393" s="49"/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2628000</v>
      </c>
      <c r="Y393" s="50">
        <f>IF(NOTA[[#This Row],[JUMLAH]]="","",NOTA[[#This Row],[JUMLAH]]*NOTA[[#This Row],[DISC 1]])</f>
        <v>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0</v>
      </c>
      <c r="AC393" s="50">
        <f>IF(NOTA[[#This Row],[JUMLAH]]="","",NOTA[[#This Row],[JUMLAH]]-NOTA[[#This Row],[DISC]])</f>
        <v>2628000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3" s="50">
        <f>IF(OR(NOTA[[#This Row],[QTY]]="",NOTA[[#This Row],[HARGA SATUAN]]="",),"",NOTA[[#This Row],[QTY]]*NOTA[[#This Row],[HARGA SATUAN]])</f>
        <v>2628000</v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981</v>
      </c>
      <c r="AT393" s="38" t="b">
        <f>IF(NOTA[[#This Row],[QTY/ CTN]]="","",TRUE)</f>
        <v>1</v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477</v>
      </c>
      <c r="M394" s="40">
        <v>1</v>
      </c>
      <c r="N394" s="38">
        <v>144</v>
      </c>
      <c r="O394" s="37" t="s">
        <v>138</v>
      </c>
      <c r="P394" s="41">
        <v>18250</v>
      </c>
      <c r="Q394" s="42"/>
      <c r="R394" s="48" t="s">
        <v>116</v>
      </c>
      <c r="S394" s="49"/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2628000</v>
      </c>
      <c r="Y394" s="50">
        <f>IF(NOTA[[#This Row],[JUMLAH]]="","",NOTA[[#This Row],[JUMLAH]]*NOTA[[#This Row],[DISC 1]])</f>
        <v>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0</v>
      </c>
      <c r="AC394" s="50">
        <f>IF(NOTA[[#This Row],[JUMLAH]]="","",NOTA[[#This Row],[JUMLAH]]-NOTA[[#This Row],[DISC]])</f>
        <v>2628000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4" s="50">
        <f>IF(OR(NOTA[[#This Row],[QTY]]="",NOTA[[#This Row],[HARGA SATUAN]]="",),"",NOTA[[#This Row],[QTY]]*NOTA[[#This Row],[HARGA SATUAN]])</f>
        <v>2628000</v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982</v>
      </c>
      <c r="AT394" s="38" t="b">
        <f>IF(NOTA[[#This Row],[QTY/ CTN]]="","",TRUE)</f>
        <v>1</v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480</v>
      </c>
      <c r="M395" s="40">
        <v>1</v>
      </c>
      <c r="N395" s="38">
        <v>144</v>
      </c>
      <c r="O395" s="37" t="s">
        <v>138</v>
      </c>
      <c r="P395" s="41">
        <v>18250</v>
      </c>
      <c r="Q395" s="42"/>
      <c r="R395" s="48" t="s">
        <v>116</v>
      </c>
      <c r="S395" s="49"/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2628000</v>
      </c>
      <c r="Y395" s="50">
        <f>IF(NOTA[[#This Row],[JUMLAH]]="","",NOTA[[#This Row],[JUMLAH]]*NOTA[[#This Row],[DISC 1]])</f>
        <v>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0</v>
      </c>
      <c r="AC395" s="50">
        <f>IF(NOTA[[#This Row],[JUMLAH]]="","",NOTA[[#This Row],[JUMLAH]]-NOTA[[#This Row],[DISC]])</f>
        <v>2628000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5" s="50">
        <f>IF(OR(NOTA[[#This Row],[QTY]]="",NOTA[[#This Row],[HARGA SATUAN]]="",),"",NOTA[[#This Row],[QTY]]*NOTA[[#This Row],[HARGA SATUAN]])</f>
        <v>2628000</v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983</v>
      </c>
      <c r="AT395" s="38" t="b">
        <f>IF(NOTA[[#This Row],[QTY/ CTN]]="","",TRUE)</f>
        <v>1</v>
      </c>
      <c r="AU395" s="38" t="str">
        <f ca="1">IF(NOTA[[#This Row],[ID_H]]="","",IF(NOTA[[#This Row],[Column3]]=TRUE,NOTA[[#This Row],[QTY/ CTN]],INDEX([3]!db[QTY/ CTN],NOTA[[#This Row],[//DB]])))</f>
        <v>144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478</v>
      </c>
      <c r="M396" s="40">
        <v>1</v>
      </c>
      <c r="N396" s="38">
        <v>144</v>
      </c>
      <c r="O396" s="37" t="s">
        <v>138</v>
      </c>
      <c r="P396" s="41">
        <v>18250</v>
      </c>
      <c r="Q396" s="42"/>
      <c r="R396" s="48" t="s">
        <v>116</v>
      </c>
      <c r="S396" s="49"/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2628000</v>
      </c>
      <c r="Y396" s="50">
        <f>IF(NOTA[[#This Row],[JUMLAH]]="","",NOTA[[#This Row],[JUMLAH]]*NOTA[[#This Row],[DISC 1]])</f>
        <v>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0</v>
      </c>
      <c r="AC396" s="50">
        <f>IF(NOTA[[#This Row],[JUMLAH]]="","",NOTA[[#This Row],[JUMLAH]]-NOTA[[#This Row],[DISC]])</f>
        <v>2628000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6" s="50">
        <f>IF(OR(NOTA[[#This Row],[QTY]]="",NOTA[[#This Row],[HARGA SATUAN]]="",),"",NOTA[[#This Row],[QTY]]*NOTA[[#This Row],[HARGA SATUAN]])</f>
        <v>2628000</v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984</v>
      </c>
      <c r="AT396" s="38" t="b">
        <f>IF(NOTA[[#This Row],[QTY/ CTN]]="","",TRUE)</f>
        <v>1</v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482</v>
      </c>
      <c r="M397" s="40">
        <v>1</v>
      </c>
      <c r="N397" s="38">
        <v>144</v>
      </c>
      <c r="O397" s="37" t="s">
        <v>138</v>
      </c>
      <c r="P397" s="41">
        <v>0</v>
      </c>
      <c r="Q397" s="42"/>
      <c r="R397" s="48" t="s">
        <v>116</v>
      </c>
      <c r="S397" s="49"/>
      <c r="T397" s="44"/>
      <c r="U397" s="44"/>
      <c r="V397" s="50"/>
      <c r="W397" s="45" t="s">
        <v>217</v>
      </c>
      <c r="X397" s="50">
        <f>IF(NOTA[[#This Row],[HARGA/ CTN]]="",NOTA[[#This Row],[JUMLAH_H]],NOTA[[#This Row],[HARGA/ CTN]]*IF(NOTA[[#This Row],[C]]="",0,NOTA[[#This Row],[C]]))</f>
        <v>0</v>
      </c>
      <c r="Y397" s="50">
        <f>IF(NOTA[[#This Row],[JUMLAH]]="","",NOTA[[#This Row],[JUMLAH]]*NOTA[[#This Row],[DISC 1]])</f>
        <v>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0</v>
      </c>
      <c r="AC397" s="50">
        <f>IF(NOTA[[#This Row],[JUMLAH]]="","",NOTA[[#This Row],[JUMLAH]]-NOTA[[#This Row],[DISC]])</f>
        <v>0</v>
      </c>
      <c r="AD397" s="50"/>
      <c r="AE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>
        <f>IF(OR(NOTA[[#This Row],[QTY]]="",NOTA[[#This Row],[HARGA SATUAN]]="",),"",NOTA[[#This Row],[QTY]]*NOTA[[#This Row],[HARGA SATUAN]])</f>
        <v>0</v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985</v>
      </c>
      <c r="AT397" s="38" t="b">
        <f>IF(NOTA[[#This Row],[QTY/ CTN]]="","",TRUE)</f>
        <v>1</v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DBS_2010_923-17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82</v>
      </c>
      <c r="E399" s="46">
        <v>45219</v>
      </c>
      <c r="F399" s="37" t="s">
        <v>203</v>
      </c>
      <c r="G399" s="37" t="s">
        <v>135</v>
      </c>
      <c r="H399" s="47" t="s">
        <v>483</v>
      </c>
      <c r="I399" s="37"/>
      <c r="J399" s="39">
        <v>45216</v>
      </c>
      <c r="K399" s="37"/>
      <c r="L399" s="37" t="s">
        <v>484</v>
      </c>
      <c r="M399" s="40">
        <v>10</v>
      </c>
      <c r="N399" s="38">
        <v>960</v>
      </c>
      <c r="O399" s="37" t="s">
        <v>138</v>
      </c>
      <c r="P399" s="41">
        <v>31500</v>
      </c>
      <c r="Q399" s="42"/>
      <c r="R399" s="48" t="s">
        <v>143</v>
      </c>
      <c r="S399" s="49"/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30240000</v>
      </c>
      <c r="Y399" s="50">
        <f>IF(NOTA[[#This Row],[JUMLAH]]="","",NOTA[[#This Row],[JUMLAH]]*NOTA[[#This Row],[DISC 1]])</f>
        <v>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0</v>
      </c>
      <c r="AC399" s="50">
        <f>IF(NOTA[[#This Row],[JUMLAH]]="","",NOTA[[#This Row],[JUMLAH]]-NOTA[[#This Row],[DISC]])</f>
        <v>30240000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99" s="50">
        <f>IF(OR(NOTA[[#This Row],[QTY]]="",NOTA[[#This Row],[HARGA SATUAN]]="",),"",NOTA[[#This Row],[QTY]]*NOTA[[#This Row],[HARGA SATUAN]])</f>
        <v>30240000</v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>
        <f ca="1">IF(NOTA[[#This Row],[ID]]="","",COUNTIF(NOTA[ID_H],NOTA[[#This Row],[ID_H]]))</f>
        <v>17</v>
      </c>
      <c r="AM399" s="38">
        <f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STATIONERYUNTANAJUJ219/2345216gelpentizo10tg340</v>
      </c>
      <c r="AR399" s="38" t="e">
        <f>IF(NOTA[[#This Row],[CONCAT4]]="","",_xlfn.IFNA(MATCH(NOTA[[#This Row],[CONCAT4]],[2]!RAW[CONCAT_H],0),FALSE))</f>
        <v>#REF!</v>
      </c>
      <c r="AS399" s="38">
        <f>IF(NOTA[[#This Row],[CONCAT1]]="","",MATCH(NOTA[[#This Row],[CONCAT1]],[3]!db[NB NOTA_C],0))</f>
        <v>952</v>
      </c>
      <c r="AT399" s="38" t="b">
        <f>IF(NOTA[[#This Row],[QTY/ CTN]]="","",TRUE)</f>
        <v>1</v>
      </c>
      <c r="AU399" s="38" t="str">
        <f ca="1">IF(NOTA[[#This Row],[ID_H]]="","",IF(NOTA[[#This Row],[Column3]]=TRUE,NOTA[[#This Row],[QTY/ CTN]],INDEX([3]!db[QTY/ CTN],NOTA[[#This Row],[//DB]])))</f>
        <v>96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82</v>
      </c>
      <c r="E400" s="46"/>
      <c r="F400" s="37"/>
      <c r="G400" s="37"/>
      <c r="H400" s="47"/>
      <c r="I400" s="37"/>
      <c r="J400" s="39"/>
      <c r="K400" s="37"/>
      <c r="L400" s="37" t="s">
        <v>485</v>
      </c>
      <c r="M400" s="40">
        <v>5</v>
      </c>
      <c r="N400" s="38">
        <v>480</v>
      </c>
      <c r="O400" s="37" t="s">
        <v>138</v>
      </c>
      <c r="P400" s="41">
        <v>31500</v>
      </c>
      <c r="Q400" s="42"/>
      <c r="R400" s="48" t="s">
        <v>143</v>
      </c>
      <c r="S400" s="49"/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15120000</v>
      </c>
      <c r="Y400" s="50">
        <f>IF(NOTA[[#This Row],[JUMLAH]]="","",NOTA[[#This Row],[JUMLAH]]*NOTA[[#This Row],[DISC 1]])</f>
        <v>0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0</v>
      </c>
      <c r="AC400" s="50">
        <f>IF(NOTA[[#This Row],[JUMLAH]]="","",NOTA[[#This Row],[JUMLAH]]-NOTA[[#This Row],[DISC]])</f>
        <v>15120000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0" s="50">
        <f>IF(OR(NOTA[[#This Row],[QTY]]="",NOTA[[#This Row],[HARGA SATUAN]]="",),"",NOTA[[#This Row],[QTY]]*NOTA[[#This Row],[HARGA SATUAN]])</f>
        <v>15120000</v>
      </c>
      <c r="AI400" s="39">
        <f ca="1">IF(NOTA[ID_H]="","",INDEX(NOTA[TANGGAL],MATCH(,INDIRECT(ADDRESS(ROW(NOTA[TANGGAL]),COLUMN(NOTA[TANGGAL]))&amp;":"&amp;ADDRESS(ROW(),COLUMN(NOTA[TANGGAL]))),-1)))</f>
        <v>45219</v>
      </c>
      <c r="AJ400" s="41" t="str">
        <f ca="1">IF(NOTA[[#This Row],[NAMA BARANG]]="","",INDEX(NOTA[SUPPLIER],MATCH(,INDIRECT(ADDRESS(ROW(NOTA[ID]),COLUMN(NOTA[ID]))&amp;":"&amp;ADDRESS(ROW(),COLUMN(NOTA[ID]))),-1)))</f>
        <v>DB STATIONERY</v>
      </c>
      <c r="AK400" s="41" t="str">
        <f ca="1">IF(NOTA[[#This Row],[ID_H]]="","",IF(NOTA[[#This Row],[FAKTUR]]="",INDIRECT(ADDRESS(ROW()-1,COLUMN())),NOTA[[#This Row],[FAKTUR]]))</f>
        <v>UNTANA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10</v>
      </c>
      <c r="AN40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892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96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82</v>
      </c>
      <c r="E401" s="46"/>
      <c r="F401" s="37"/>
      <c r="G401" s="37"/>
      <c r="H401" s="47"/>
      <c r="I401" s="37"/>
      <c r="J401" s="39"/>
      <c r="K401" s="37"/>
      <c r="L401" s="37" t="s">
        <v>486</v>
      </c>
      <c r="M401" s="40">
        <v>3</v>
      </c>
      <c r="N401" s="38">
        <v>96</v>
      </c>
      <c r="O401" s="37" t="s">
        <v>144</v>
      </c>
      <c r="P401" s="41">
        <v>49500</v>
      </c>
      <c r="Q401" s="42"/>
      <c r="R401" s="48" t="s">
        <v>487</v>
      </c>
      <c r="S401" s="49"/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4752000</v>
      </c>
      <c r="Y401" s="50">
        <f>IF(NOTA[[#This Row],[JUMLAH]]="","",NOTA[[#This Row],[JUMLAH]]*NOTA[[#This Row],[DISC 1]])</f>
        <v>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0</v>
      </c>
      <c r="AC401" s="50">
        <f>IF(NOTA[[#This Row],[JUMLAH]]="","",NOTA[[#This Row],[JUMLAH]]-NOTA[[#This Row],[DISC]])</f>
        <v>4752000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1" s="50">
        <f>IF(OR(NOTA[[#This Row],[QTY]]="",NOTA[[#This Row],[HARGA SATUAN]]="",),"",NOTA[[#This Row],[QTY]]*NOTA[[#This Row],[HARGA SATUAN]])</f>
        <v>4752000</v>
      </c>
      <c r="AI401" s="39">
        <f ca="1">IF(NOTA[ID_H]="","",INDEX(NOTA[TANGGAL],MATCH(,INDIRECT(ADDRESS(ROW(NOTA[TANGGAL]),COLUMN(NOTA[TANGGAL]))&amp;":"&amp;ADDRESS(ROW(),COLUMN(NOTA[TANGGAL]))),-1)))</f>
        <v>45219</v>
      </c>
      <c r="AJ401" s="41" t="str">
        <f ca="1">IF(NOTA[[#This Row],[NAMA BARANG]]="","",INDEX(NOTA[SUPPLIER],MATCH(,INDIRECT(ADDRESS(ROW(NOTA[ID]),COLUMN(NOTA[ID]))&amp;":"&amp;ADDRESS(ROW(),COLUMN(NOTA[ID]))),-1)))</f>
        <v>DB STATIONERY</v>
      </c>
      <c r="AK401" s="41" t="str">
        <f ca="1">IF(NOTA[[#This Row],[ID_H]]="","",IF(NOTA[[#This Row],[FAKTUR]]="",INDIRECT(ADDRESS(ROW()-1,COLUMN())),NOTA[[#This Row],[FAKTUR]]))</f>
        <v>UNTANA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10</v>
      </c>
      <c r="AN401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1231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32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highlighter24pcstf61632pcsuntana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82</v>
      </c>
      <c r="E402" s="46"/>
      <c r="F402" s="37"/>
      <c r="G402" s="37"/>
      <c r="H402" s="47"/>
      <c r="I402" s="37"/>
      <c r="J402" s="39"/>
      <c r="K402" s="37"/>
      <c r="L402" s="37" t="s">
        <v>488</v>
      </c>
      <c r="M402" s="40">
        <v>2</v>
      </c>
      <c r="N402" s="38">
        <v>288</v>
      </c>
      <c r="O402" s="37" t="s">
        <v>138</v>
      </c>
      <c r="P402" s="41">
        <v>21000</v>
      </c>
      <c r="Q402" s="42"/>
      <c r="R402" s="48" t="s">
        <v>116</v>
      </c>
      <c r="S402" s="49"/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6048000</v>
      </c>
      <c r="Y402" s="50">
        <f>IF(NOTA[[#This Row],[JUMLAH]]="","",NOTA[[#This Row],[JUMLAH]]*NOTA[[#This Row],[DISC 1]])</f>
        <v>0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0</v>
      </c>
      <c r="AC402" s="50">
        <f>IF(NOTA[[#This Row],[JUMLAH]]="","",NOTA[[#This Row],[JUMLAH]]-NOTA[[#This Row],[DISC]])</f>
        <v>6048000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2" s="50">
        <f>IF(OR(NOTA[[#This Row],[QTY]]="",NOTA[[#This Row],[HARGA SATUAN]]="",),"",NOTA[[#This Row],[QTY]]*NOTA[[#This Row],[HARGA SATUAN]])</f>
        <v>6048000</v>
      </c>
      <c r="AI402" s="39">
        <f ca="1">IF(NOTA[ID_H]="","",INDEX(NOTA[TANGGAL],MATCH(,INDIRECT(ADDRESS(ROW(NOTA[TANGGAL]),COLUMN(NOTA[TANGGAL]))&amp;":"&amp;ADDRESS(ROW(),COLUMN(NOTA[TANGGAL]))),-1)))</f>
        <v>45219</v>
      </c>
      <c r="AJ402" s="41" t="str">
        <f ca="1">IF(NOTA[[#This Row],[NAMA BARANG]]="","",INDEX(NOTA[SUPPLIER],MATCH(,INDIRECT(ADDRESS(ROW(NOTA[ID]),COLUMN(NOTA[ID]))&amp;":"&amp;ADDRESS(ROW(),COLUMN(NOTA[ID]))),-1)))</f>
        <v>DB STATIONERY</v>
      </c>
      <c r="AK402" s="41" t="str">
        <f ca="1">IF(NOTA[[#This Row],[ID_H]]="","",IF(NOTA[[#This Row],[FAKTUR]]="",INDIRECT(ADDRESS(ROW()-1,COLUMN())),NOTA[[#This Row],[FAKTUR]]))</f>
        <v>UNTANA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10</v>
      </c>
      <c r="AN40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1072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82</v>
      </c>
      <c r="E403" s="46"/>
      <c r="F403" s="37"/>
      <c r="G403" s="37"/>
      <c r="H403" s="47"/>
      <c r="I403" s="37"/>
      <c r="J403" s="39"/>
      <c r="K403" s="37"/>
      <c r="L403" s="37" t="s">
        <v>489</v>
      </c>
      <c r="M403" s="40">
        <v>2</v>
      </c>
      <c r="N403" s="38">
        <v>160</v>
      </c>
      <c r="O403" s="37" t="s">
        <v>144</v>
      </c>
      <c r="P403" s="41">
        <v>22500</v>
      </c>
      <c r="Q403" s="42"/>
      <c r="R403" s="48" t="s">
        <v>490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3600000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3600000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3" s="50">
        <f>IF(OR(NOTA[[#This Row],[QTY]]="",NOTA[[#This Row],[HARGA SATUAN]]="",),"",NOTA[[#This Row],[QTY]]*NOTA[[#This Row],[HARGA SATUAN]])</f>
        <v>3600000</v>
      </c>
      <c r="AI403" s="39">
        <f ca="1">IF(NOTA[ID_H]="","",INDEX(NOTA[TANGGAL],MATCH(,INDIRECT(ADDRESS(ROW(NOTA[TANGGAL]),COLUMN(NOTA[TANGGAL]))&amp;":"&amp;ADDRESS(ROW(),COLUMN(NOTA[TANGGAL]))),-1)))</f>
        <v>45219</v>
      </c>
      <c r="AJ403" s="41" t="str">
        <f ca="1">IF(NOTA[[#This Row],[NAMA BARANG]]="","",INDEX(NOTA[SUPPLIER],MATCH(,INDIRECT(ADDRESS(ROW(NOTA[ID]),COLUMN(NOTA[ID]))&amp;":"&amp;ADDRESS(ROW(),COLUMN(NOTA[ID]))),-1)))</f>
        <v>DB STATIONERY</v>
      </c>
      <c r="AK403" s="41" t="str">
        <f ca="1">IF(NOTA[[#This Row],[ID_H]]="","",IF(NOTA[[#This Row],[FAKTUR]]="",INDIRECT(ADDRESS(ROW()-1,COLUMN())),NOTA[[#This Row],[FAKTUR]]))</f>
        <v>UNTANA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10</v>
      </c>
      <c r="AN403" s="3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1257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isigel10birutg308arb80pcsuntana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82</v>
      </c>
      <c r="E404" s="46"/>
      <c r="F404" s="37"/>
      <c r="G404" s="37"/>
      <c r="H404" s="47"/>
      <c r="I404" s="37"/>
      <c r="J404" s="39"/>
      <c r="K404" s="37"/>
      <c r="L404" s="37" t="s">
        <v>491</v>
      </c>
      <c r="M404" s="40">
        <v>2</v>
      </c>
      <c r="N404" s="38">
        <v>160</v>
      </c>
      <c r="O404" s="37" t="s">
        <v>144</v>
      </c>
      <c r="P404" s="41">
        <v>22500</v>
      </c>
      <c r="Q404" s="42"/>
      <c r="R404" s="48" t="s">
        <v>490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3600000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3600000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4" s="50">
        <f>IF(OR(NOTA[[#This Row],[QTY]]="",NOTA[[#This Row],[HARGA SATUAN]]="",),"",NOTA[[#This Row],[QTY]]*NOTA[[#This Row],[HARGA SATUAN]])</f>
        <v>3600000</v>
      </c>
      <c r="AI404" s="39">
        <f ca="1">IF(NOTA[ID_H]="","",INDEX(NOTA[TANGGAL],MATCH(,INDIRECT(ADDRESS(ROW(NOTA[TANGGAL]),COLUMN(NOTA[TANGGAL]))&amp;":"&amp;ADDRESS(ROW(),COLUMN(NOTA[TANGGAL]))),-1)))</f>
        <v>45219</v>
      </c>
      <c r="AJ404" s="41" t="str">
        <f ca="1">IF(NOTA[[#This Row],[NAMA BARANG]]="","",INDEX(NOTA[SUPPLIER],MATCH(,INDIRECT(ADDRESS(ROW(NOTA[ID]),COLUMN(NOTA[ID]))&amp;":"&amp;ADDRESS(ROW(),COLUMN(NOTA[ID]))),-1)))</f>
        <v>DB STATIONERY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10</v>
      </c>
      <c r="AN40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1260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82</v>
      </c>
      <c r="E405" s="46"/>
      <c r="F405" s="37"/>
      <c r="G405" s="37"/>
      <c r="H405" s="47"/>
      <c r="I405" s="37"/>
      <c r="J405" s="39"/>
      <c r="K405" s="37"/>
      <c r="L405" s="37" t="s">
        <v>492</v>
      </c>
      <c r="M405" s="40">
        <v>2</v>
      </c>
      <c r="N405" s="38">
        <v>288</v>
      </c>
      <c r="O405" s="37" t="s">
        <v>138</v>
      </c>
      <c r="P405" s="41">
        <v>19000</v>
      </c>
      <c r="Q405" s="42"/>
      <c r="R405" s="48" t="s">
        <v>116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5472000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5472000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5" s="50">
        <f>IF(OR(NOTA[[#This Row],[QTY]]="",NOTA[[#This Row],[HARGA SATUAN]]="",),"",NOTA[[#This Row],[QTY]]*NOTA[[#This Row],[HARGA SATUAN]])</f>
        <v>5472000</v>
      </c>
      <c r="AI405" s="39">
        <f ca="1">IF(NOTA[ID_H]="","",INDEX(NOTA[TANGGAL],MATCH(,INDIRECT(ADDRESS(ROW(NOTA[TANGGAL]),COLUMN(NOTA[TANGGAL]))&amp;":"&amp;ADDRESS(ROW(),COLUMN(NOTA[TANGGAL]))),-1)))</f>
        <v>45219</v>
      </c>
      <c r="AJ405" s="41" t="str">
        <f ca="1">IF(NOTA[[#This Row],[NAMA BARANG]]="","",INDEX(NOTA[SUPPLIER],MATCH(,INDIRECT(ADDRESS(ROW(NOTA[ID]),COLUMN(NOTA[ID]))&amp;":"&amp;ADDRESS(ROW(),COLUMN(NOTA[ID]))),-1)))</f>
        <v>DB STATIONERY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10</v>
      </c>
      <c r="AN405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mekpensil2b20tm010692736000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mekpensil2b20tm010692736000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1870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144 LSN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mekpensil2b20tm01069144lsnuntana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82</v>
      </c>
      <c r="E406" s="46"/>
      <c r="F406" s="37"/>
      <c r="G406" s="37"/>
      <c r="H406" s="47"/>
      <c r="I406" s="37"/>
      <c r="J406" s="39"/>
      <c r="K406" s="37"/>
      <c r="L406" s="37" t="s">
        <v>493</v>
      </c>
      <c r="M406" s="40">
        <v>2</v>
      </c>
      <c r="N406" s="38">
        <v>288</v>
      </c>
      <c r="O406" s="37" t="s">
        <v>138</v>
      </c>
      <c r="P406" s="41">
        <v>19000</v>
      </c>
      <c r="Q406" s="42"/>
      <c r="R406" s="48" t="s">
        <v>116</v>
      </c>
      <c r="S406" s="49"/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5472000</v>
      </c>
      <c r="Y406" s="50">
        <f>IF(NOTA[[#This Row],[JUMLAH]]="","",NOTA[[#This Row],[JUMLAH]]*NOTA[[#This Row],[DISC 1]])</f>
        <v>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0</v>
      </c>
      <c r="AC406" s="50">
        <f>IF(NOTA[[#This Row],[JUMLAH]]="","",NOTA[[#This Row],[JUMLAH]]-NOTA[[#This Row],[DISC]])</f>
        <v>5472000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6" s="50">
        <f>IF(OR(NOTA[[#This Row],[QTY]]="",NOTA[[#This Row],[HARGA SATUAN]]="",),"",NOTA[[#This Row],[QTY]]*NOTA[[#This Row],[HARGA SATUAN]])</f>
        <v>5472000</v>
      </c>
      <c r="AI406" s="39">
        <f ca="1">IF(NOTA[ID_H]="","",INDEX(NOTA[TANGGAL],MATCH(,INDIRECT(ADDRESS(ROW(NOTA[TANGGAL]),COLUMN(NOTA[TANGGAL]))&amp;":"&amp;ADDRESS(ROW(),COLUMN(NOTA[TANGGAL]))),-1)))</f>
        <v>45219</v>
      </c>
      <c r="AJ406" s="41" t="str">
        <f ca="1">IF(NOTA[[#This Row],[NAMA BARANG]]="","",INDEX(NOTA[SUPPLIER],MATCH(,INDIRECT(ADDRESS(ROW(NOTA[ID]),COLUMN(NOTA[ID]))&amp;":"&amp;ADDRESS(ROW(),COLUMN(NOTA[ID]))),-1)))</f>
        <v>DB STATIONERY</v>
      </c>
      <c r="AK406" s="41" t="str">
        <f ca="1">IF(NOTA[[#This Row],[ID_H]]="","",IF(NOTA[[#This Row],[FAKTUR]]="",INDIRECT(ADDRESS(ROW()-1,COLUMN())),NOTA[[#This Row],[FAKTUR]]))</f>
        <v>UNTANA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10</v>
      </c>
      <c r="AN406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mekpensil2b20tm016612736000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mekpensil2b20tm016612736000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1871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144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mekpensil2b20tm01661144lsnuntana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82</v>
      </c>
      <c r="E407" s="46"/>
      <c r="F407" s="37"/>
      <c r="G407" s="37"/>
      <c r="H407" s="47"/>
      <c r="I407" s="37"/>
      <c r="J407" s="39"/>
      <c r="K407" s="37"/>
      <c r="L407" s="37" t="s">
        <v>494</v>
      </c>
      <c r="M407" s="40">
        <v>2</v>
      </c>
      <c r="N407" s="38">
        <v>288</v>
      </c>
      <c r="O407" s="37" t="s">
        <v>138</v>
      </c>
      <c r="P407" s="41">
        <v>22500</v>
      </c>
      <c r="Q407" s="42"/>
      <c r="R407" s="48" t="s">
        <v>116</v>
      </c>
      <c r="S407" s="49"/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6480000</v>
      </c>
      <c r="Y407" s="50">
        <f>IF(NOTA[[#This Row],[JUMLAH]]="","",NOTA[[#This Row],[JUMLAH]]*NOTA[[#This Row],[DISC 1]])</f>
        <v>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0</v>
      </c>
      <c r="AC407" s="50">
        <f>IF(NOTA[[#This Row],[JUMLAH]]="","",NOTA[[#This Row],[JUMLAH]]-NOTA[[#This Row],[DISC]])</f>
        <v>6480000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07" s="50">
        <f>IF(OR(NOTA[[#This Row],[QTY]]="",NOTA[[#This Row],[HARGA SATUAN]]="",),"",NOTA[[#This Row],[QTY]]*NOTA[[#This Row],[HARGA SATUAN]])</f>
        <v>6480000</v>
      </c>
      <c r="AI407" s="39">
        <f ca="1">IF(NOTA[ID_H]="","",INDEX(NOTA[TANGGAL],MATCH(,INDIRECT(ADDRESS(ROW(NOTA[TANGGAL]),COLUMN(NOTA[TANGGAL]))&amp;":"&amp;ADDRESS(ROW(),COLUMN(NOTA[TANGGAL]))),-1)))</f>
        <v>45219</v>
      </c>
      <c r="AJ407" s="41" t="str">
        <f ca="1">IF(NOTA[[#This Row],[NAMA BARANG]]="","",INDEX(NOTA[SUPPLIER],MATCH(,INDIRECT(ADDRESS(ROW(NOTA[ID]),COLUMN(NOTA[ID]))&amp;":"&amp;ADDRESS(ROW(),COLUMN(NOTA[ID]))),-1)))</f>
        <v>DB STATIONERY</v>
      </c>
      <c r="AK407" s="41" t="str">
        <f ca="1">IF(NOTA[[#This Row],[ID_H]]="","",IF(NOTA[[#This Row],[FAKTUR]]="",INDIRECT(ADDRESS(ROW()-1,COLUMN())),NOTA[[#This Row],[FAKTUR]]))</f>
        <v>UNTANA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10</v>
      </c>
      <c r="AN407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909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LSN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82</v>
      </c>
      <c r="E408" s="46"/>
      <c r="F408" s="37"/>
      <c r="G408" s="37"/>
      <c r="H408" s="47"/>
      <c r="I408" s="37"/>
      <c r="J408" s="39"/>
      <c r="K408" s="37"/>
      <c r="L408" s="37" t="s">
        <v>495</v>
      </c>
      <c r="M408" s="40">
        <v>2</v>
      </c>
      <c r="N408" s="38">
        <v>288</v>
      </c>
      <c r="O408" s="37" t="s">
        <v>138</v>
      </c>
      <c r="P408" s="41">
        <v>24000</v>
      </c>
      <c r="Q408" s="42"/>
      <c r="R408" s="48" t="s">
        <v>116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6912000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6912000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08" s="50">
        <f>IF(OR(NOTA[[#This Row],[QTY]]="",NOTA[[#This Row],[HARGA SATUAN]]="",),"",NOTA[[#This Row],[QTY]]*NOTA[[#This Row],[HARGA SATUAN]])</f>
        <v>6912000</v>
      </c>
      <c r="AI408" s="39">
        <f ca="1">IF(NOTA[ID_H]="","",INDEX(NOTA[TANGGAL],MATCH(,INDIRECT(ADDRESS(ROW(NOTA[TANGGAL]),COLUMN(NOTA[TANGGAL]))&amp;":"&amp;ADDRESS(ROW(),COLUMN(NOTA[TANGGAL]))),-1)))</f>
        <v>45219</v>
      </c>
      <c r="AJ408" s="41" t="str">
        <f ca="1">IF(NOTA[[#This Row],[NAMA BARANG]]="","",INDEX(NOTA[SUPPLIER],MATCH(,INDIRECT(ADDRESS(ROW(NOTA[ID]),COLUMN(NOTA[ID]))&amp;":"&amp;ADDRESS(ROW(),COLUMN(NOTA[ID]))),-1)))</f>
        <v>DB STATIONERY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10</v>
      </c>
      <c r="AN408" s="38" t="str">
        <f>LOWER(SUBSTITUTE(SUBSTITUTE(SUBSTITUTE(SUBSTITUTE(SUBSTITUTE(SUBSTITUTE(SUBSTITUTE(SUBSTITUTE(SUBSTITUTE(NOTA[NAMA BARANG]," ",),".",""),"-",""),"(",""),")",""),",",""),"/",""),"""",""),"+",""))</f>
        <v>geltizotg30630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geltizotg306303456000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geltizotg306303456000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1068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144 LSN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geltizotg30630144lsnuntana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82</v>
      </c>
      <c r="E409" s="46"/>
      <c r="F409" s="37"/>
      <c r="G409" s="37"/>
      <c r="H409" s="47"/>
      <c r="I409" s="37"/>
      <c r="J409" s="39"/>
      <c r="K409" s="37"/>
      <c r="L409" s="37" t="s">
        <v>506</v>
      </c>
      <c r="M409" s="40">
        <v>2</v>
      </c>
      <c r="N409" s="38">
        <v>160</v>
      </c>
      <c r="O409" s="37" t="s">
        <v>138</v>
      </c>
      <c r="P409" s="41">
        <v>27500</v>
      </c>
      <c r="Q409" s="42"/>
      <c r="R409" s="48" t="s">
        <v>496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4400000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4400000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09" s="50">
        <f>IF(OR(NOTA[[#This Row],[QTY]]="",NOTA[[#This Row],[HARGA SATUAN]]="",),"",NOTA[[#This Row],[QTY]]*NOTA[[#This Row],[HARGA SATUAN]])</f>
        <v>4400000</v>
      </c>
      <c r="AI409" s="39">
        <f ca="1">IF(NOTA[ID_H]="","",INDEX(NOTA[TANGGAL],MATCH(,INDIRECT(ADDRESS(ROW(NOTA[TANGGAL]),COLUMN(NOTA[TANGGAL]))&amp;":"&amp;ADDRESS(ROW(),COLUMN(NOTA[TANGGAL]))),-1)))</f>
        <v>45219</v>
      </c>
      <c r="AJ409" s="41" t="str">
        <f ca="1">IF(NOTA[[#This Row],[NAMA BARANG]]="","",INDEX(NOTA[SUPPLIER],MATCH(,INDIRECT(ADDRESS(ROW(NOTA[ID]),COLUMN(NOTA[ID]))&amp;":"&amp;ADDRESS(ROW(),COLUMN(NOTA[ID]))),-1)))</f>
        <v>DB STATIONERY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10</v>
      </c>
      <c r="AN409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2849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80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82</v>
      </c>
      <c r="E410" s="46"/>
      <c r="F410" s="37"/>
      <c r="G410" s="37"/>
      <c r="H410" s="47"/>
      <c r="I410" s="37"/>
      <c r="J410" s="39"/>
      <c r="K410" s="37"/>
      <c r="L410" s="37" t="s">
        <v>499</v>
      </c>
      <c r="M410" s="40">
        <v>1</v>
      </c>
      <c r="N410" s="38">
        <v>56</v>
      </c>
      <c r="O410" s="37" t="s">
        <v>254</v>
      </c>
      <c r="P410" s="41">
        <v>28500</v>
      </c>
      <c r="Q410" s="42"/>
      <c r="R410" s="48" t="s">
        <v>497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1596000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1596000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410" s="50">
        <f>IF(OR(NOTA[[#This Row],[QTY]]="",NOTA[[#This Row],[HARGA SATUAN]]="",),"",NOTA[[#This Row],[QTY]]*NOTA[[#This Row],[HARGA SATUAN]])</f>
        <v>1596000</v>
      </c>
      <c r="AI410" s="39">
        <f ca="1">IF(NOTA[ID_H]="","",INDEX(NOTA[TANGGAL],MATCH(,INDIRECT(ADDRESS(ROW(NOTA[TANGGAL]),COLUMN(NOTA[TANGGAL]))&amp;":"&amp;ADDRESS(ROW(),COLUMN(NOTA[TANGGAL]))),-1)))</f>
        <v>45219</v>
      </c>
      <c r="AJ410" s="41" t="str">
        <f ca="1">IF(NOTA[[#This Row],[NAMA BARANG]]="","",INDEX(NOTA[SUPPLIER],MATCH(,INDIRECT(ADDRESS(ROW(NOTA[ID]),COLUMN(NOTA[ID]))&amp;":"&amp;ADDRESS(ROW(),COLUMN(NOTA[ID]))),-1)))</f>
        <v>DB STATIONERY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10</v>
      </c>
      <c r="AN410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2521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56 SET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82</v>
      </c>
      <c r="E411" s="46"/>
      <c r="F411" s="37"/>
      <c r="G411" s="37"/>
      <c r="H411" s="47"/>
      <c r="I411" s="37"/>
      <c r="J411" s="39"/>
      <c r="K411" s="37"/>
      <c r="L411" s="37" t="s">
        <v>500</v>
      </c>
      <c r="M411" s="40">
        <v>2</v>
      </c>
      <c r="N411" s="38">
        <v>144</v>
      </c>
      <c r="O411" s="37" t="s">
        <v>138</v>
      </c>
      <c r="P411" s="41">
        <v>20000</v>
      </c>
      <c r="Q411" s="42"/>
      <c r="R411" s="48" t="s">
        <v>498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2880000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2880000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1" s="50">
        <f>IF(OR(NOTA[[#This Row],[QTY]]="",NOTA[[#This Row],[HARGA SATUAN]]="",),"",NOTA[[#This Row],[QTY]]*NOTA[[#This Row],[HARGA SATUAN]])</f>
        <v>2880000</v>
      </c>
      <c r="AI411" s="39">
        <f ca="1">IF(NOTA[ID_H]="","",INDEX(NOTA[TANGGAL],MATCH(,INDIRECT(ADDRESS(ROW(NOTA[TANGGAL]),COLUMN(NOTA[TANGGAL]))&amp;":"&amp;ADDRESS(ROW(),COLUMN(NOTA[TANGGAL]))),-1)))</f>
        <v>45219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10</v>
      </c>
      <c r="AN411" s="38" t="str">
        <f>LOWER(SUBSTITUTE(SUBSTITUTE(SUBSTITUTE(SUBSTITUTE(SUBSTITUTE(SUBSTITUTE(SUBSTITUTE(SUBSTITUTE(SUBSTITUTE(NOTA[NAMA BARANG]," ",),".",""),"-",""),"(",""),")",""),",",""),"/",""),"""",""),"+",""))</f>
        <v>highlighterdebozzdbsb007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highlighterdebozzdbsb0071440000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highlighterdebozzdbsb0071440000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1233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72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highlighterdebozzdbsb00772lsnuntana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82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</v>
      </c>
      <c r="N412" s="38">
        <v>120</v>
      </c>
      <c r="O412" s="37" t="s">
        <v>138</v>
      </c>
      <c r="P412" s="41">
        <v>20500</v>
      </c>
      <c r="Q412" s="42"/>
      <c r="R412" s="48" t="s">
        <v>502</v>
      </c>
      <c r="S412" s="49"/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2460000</v>
      </c>
      <c r="Y412" s="50">
        <f>IF(NOTA[[#This Row],[JUMLAH]]="","",NOTA[[#This Row],[JUMLAH]]*NOTA[[#This Row],[DISC 1]])</f>
        <v>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0</v>
      </c>
      <c r="AC412" s="50">
        <f>IF(NOTA[[#This Row],[JUMLAH]]="","",NOTA[[#This Row],[JUMLAH]]-NOTA[[#This Row],[DISC]])</f>
        <v>2460000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2" s="50">
        <f>IF(OR(NOTA[[#This Row],[QTY]]="",NOTA[[#This Row],[HARGA SATUAN]]="",),"",NOTA[[#This Row],[QTY]]*NOTA[[#This Row],[HARGA SATUAN]])</f>
        <v>2460000</v>
      </c>
      <c r="AI412" s="39">
        <f ca="1">IF(NOTA[ID_H]="","",INDEX(NOTA[TANGGAL],MATCH(,INDIRECT(ADDRESS(ROW(NOTA[TANGGAL]),COLUMN(NOTA[TANGGAL]))&amp;":"&amp;ADDRESS(ROW(),COLUMN(NOTA[TANGGAL]))),-1)))</f>
        <v>45219</v>
      </c>
      <c r="AJ412" s="41" t="str">
        <f ca="1">IF(NOTA[[#This Row],[NAMA BARANG]]="","",INDEX(NOTA[SUPPLIER],MATCH(,INDIRECT(ADDRESS(ROW(NOTA[ID]),COLUMN(NOTA[ID]))&amp;":"&amp;ADDRESS(ROW(),COLUMN(NOTA[ID]))),-1)))</f>
        <v>DB STATIONERY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10</v>
      </c>
      <c r="AN41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2850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120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82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N413" s="38">
        <v>120</v>
      </c>
      <c r="O413" s="37" t="s">
        <v>138</v>
      </c>
      <c r="P413" s="41">
        <v>20500</v>
      </c>
      <c r="Q413" s="42"/>
      <c r="R413" s="48" t="s">
        <v>502</v>
      </c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2460000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2460000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3" s="50">
        <f>IF(OR(NOTA[[#This Row],[QTY]]="",NOTA[[#This Row],[HARGA SATUAN]]="",),"",NOTA[[#This Row],[QTY]]*NOTA[[#This Row],[HARGA SATUAN]])</f>
        <v>2460000</v>
      </c>
      <c r="AI413" s="39">
        <f ca="1">IF(NOTA[ID_H]="","",INDEX(NOTA[TANGGAL],MATCH(,INDIRECT(ADDRESS(ROW(NOTA[TANGGAL]),COLUMN(NOTA[TANGGAL]))&amp;":"&amp;ADDRESS(ROW(),COLUMN(NOTA[TANGGAL]))),-1)))</f>
        <v>45219</v>
      </c>
      <c r="AJ413" s="41" t="str">
        <f ca="1">IF(NOTA[[#This Row],[NAMA BARANG]]="","",INDEX(NOTA[SUPPLIER],MATCH(,INDIRECT(ADDRESS(ROW(NOTA[ID]),COLUMN(NOTA[ID]))&amp;":"&amp;ADDRESS(ROW(),COLUMN(NOTA[ID]))),-1)))</f>
        <v>DB STATIONERY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10</v>
      </c>
      <c r="AN413" s="38" t="str">
        <f>LOWER(SUBSTITUTE(SUBSTITUTE(SUBSTITUTE(SUBSTITUTE(SUBSTITUTE(SUBSTITUTE(SUBSTITUTE(SUBSTITUTE(SUBSTITUTE(NOTA[NAMA BARANG]," ",),".",""),"-",""),"(",""),")",""),",",""),"/",""),"""",""),"+",""))</f>
        <v>gelklikfancyloveink16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gelklikfancyloveink162460000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gelklikfancyloveink162460000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2851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120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gelklikfancyloveink16120lsnuntana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82</v>
      </c>
      <c r="E414" s="46"/>
      <c r="F414" s="37"/>
      <c r="G414" s="37"/>
      <c r="H414" s="47"/>
      <c r="I414" s="37"/>
      <c r="J414" s="39"/>
      <c r="K414" s="37"/>
      <c r="L414" s="37" t="s">
        <v>504</v>
      </c>
      <c r="M414" s="40">
        <v>1</v>
      </c>
      <c r="N414" s="38">
        <v>120</v>
      </c>
      <c r="O414" s="37" t="s">
        <v>138</v>
      </c>
      <c r="P414" s="41">
        <v>20500</v>
      </c>
      <c r="Q414" s="42"/>
      <c r="R414" s="48" t="s">
        <v>502</v>
      </c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2460000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2460000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4" s="50">
        <f>IF(OR(NOTA[[#This Row],[QTY]]="",NOTA[[#This Row],[HARGA SATUAN]]="",),"",NOTA[[#This Row],[QTY]]*NOTA[[#This Row],[HARGA SATUAN]])</f>
        <v>2460000</v>
      </c>
      <c r="AI414" s="39">
        <f ca="1">IF(NOTA[ID_H]="","",INDEX(NOTA[TANGGAL],MATCH(,INDIRECT(ADDRESS(ROW(NOTA[TANGGAL]),COLUMN(NOTA[TANGGAL]))&amp;":"&amp;ADDRESS(ROW(),COLUMN(NOTA[TANGGAL]))),-1)))</f>
        <v>45219</v>
      </c>
      <c r="AJ414" s="41" t="str">
        <f ca="1">IF(NOTA[[#This Row],[NAMA BARANG]]="","",INDEX(NOTA[SUPPLIER],MATCH(,INDIRECT(ADDRESS(ROW(NOTA[ID]),COLUMN(NOTA[ID]))&amp;":"&amp;ADDRESS(ROW(),COLUMN(NOTA[ID]))),-1)))</f>
        <v>DB STATIONERY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10</v>
      </c>
      <c r="AN414" s="38" t="str">
        <f>LOWER(SUBSTITUTE(SUBSTITUTE(SUBSTITUTE(SUBSTITUTE(SUBSTITUTE(SUBSTITUTE(SUBSTITUTE(SUBSTITUTE(SUBSTITUTE(NOTA[NAMA BARANG]," ",),".",""),"-",""),"(",""),")",""),",",""),"/",""),"""",""),"+",""))</f>
        <v>gelklikfancyloveink23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gelklikfancyloveink232460000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gelklikfancyloveink232460000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2852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120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gelklikfancyloveink23120lsnuntana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/>
      <c r="L415" s="37" t="s">
        <v>505</v>
      </c>
      <c r="M415" s="40">
        <v>1</v>
      </c>
      <c r="N415" s="38">
        <v>120</v>
      </c>
      <c r="O415" s="37" t="s">
        <v>138</v>
      </c>
      <c r="P415" s="41">
        <v>20500</v>
      </c>
      <c r="Q415" s="42"/>
      <c r="R415" s="48" t="s">
        <v>502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2460000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2460000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106412000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5" s="50">
        <f>IF(OR(NOTA[[#This Row],[QTY]]="",NOTA[[#This Row],[HARGA SATUAN]]="",),"",NOTA[[#This Row],[QTY]]*NOTA[[#This Row],[HARGA SATUAN]])</f>
        <v>2460000</v>
      </c>
      <c r="AI415" s="39">
        <f ca="1">IF(NOTA[ID_H]="","",INDEX(NOTA[TANGGAL],MATCH(,INDIRECT(ADDRESS(ROW(NOTA[TANGGAL]),COLUMN(NOTA[TANGGAL]))&amp;":"&amp;ADDRESS(ROW(),COLUMN(NOTA[TANGGAL]))),-1)))</f>
        <v>45219</v>
      </c>
      <c r="AJ415" s="41" t="str">
        <f ca="1">IF(NOTA[[#This Row],[NAMA BARANG]]="","",INDEX(NOTA[SUPPLIER],MATCH(,INDIRECT(ADDRESS(ROW(NOTA[ID]),COLUMN(NOTA[ID]))&amp;":"&amp;ADDRESS(ROW(),COLUMN(NOTA[ID]))),-1)))</f>
        <v>DB STATIONERY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10</v>
      </c>
      <c r="AN41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2853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TEN_2110_5YY-1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83</v>
      </c>
      <c r="E417" s="46">
        <v>45220</v>
      </c>
      <c r="F417" s="37" t="s">
        <v>507</v>
      </c>
      <c r="G417" s="37" t="s">
        <v>135</v>
      </c>
      <c r="H417" s="47" t="s">
        <v>508</v>
      </c>
      <c r="I417" s="37"/>
      <c r="J417" s="39">
        <v>45218</v>
      </c>
      <c r="K417" s="37"/>
      <c r="L417" s="37" t="s">
        <v>509</v>
      </c>
      <c r="M417" s="40">
        <v>2</v>
      </c>
      <c r="N417" s="38">
        <v>48</v>
      </c>
      <c r="O417" s="37" t="s">
        <v>138</v>
      </c>
      <c r="P417" s="41">
        <v>88000</v>
      </c>
      <c r="Q417" s="42"/>
      <c r="R417" s="48" t="s">
        <v>510</v>
      </c>
      <c r="S417" s="49"/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4224000</v>
      </c>
      <c r="Y417" s="50">
        <f>IF(NOTA[[#This Row],[JUMLAH]]="","",NOTA[[#This Row],[JUMLAH]]*NOTA[[#This Row],[DISC 1]])</f>
        <v>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0</v>
      </c>
      <c r="AC417" s="50">
        <f>IF(NOTA[[#This Row],[JUMLAH]]="","",NOTA[[#This Row],[JUMLAH]]-NOTA[[#This Row],[DISC]])</f>
        <v>4224000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7" s="50">
        <f>IF(OR(NOTA[[#This Row],[QTY]]="",NOTA[[#This Row],[HARGA SATUAN]]="",),"",NOTA[[#This Row],[QTY]]*NOTA[[#This Row],[HARGA SATUAN]])</f>
        <v>4224000</v>
      </c>
      <c r="AI417" s="39">
        <f ca="1">IF(NOTA[ID_H]="","",INDEX(NOTA[TANGGAL],MATCH(,INDIRECT(ADDRESS(ROW(NOTA[TANGGAL]),COLUMN(NOTA[TANGGAL]))&amp;":"&amp;ADDRESS(ROW(),COLUMN(NOTA[TANGGAL]))),-1)))</f>
        <v>45220</v>
      </c>
      <c r="AJ417" s="41" t="str">
        <f ca="1">IF(NOTA[[#This Row],[NAMA BARANG]]="","",INDEX(NOTA[SUPPLIER],MATCH(,INDIRECT(ADDRESS(ROW(NOTA[ID]),COLUMN(NOTA[ID]))&amp;":"&amp;ADDRESS(ROW(),COLUMN(NOTA[ID]))),-1)))</f>
        <v>TENAGA BARU</v>
      </c>
      <c r="AK417" s="41" t="str">
        <f ca="1">IF(NOTA[[#This Row],[ID_H]]="","",IF(NOTA[[#This Row],[FAKTUR]]="",INDIRECT(ADDRESS(ROW()-1,COLUMN())),NOTA[[#This Row],[FAKTUR]]))</f>
        <v>UNTANA</v>
      </c>
      <c r="AL417" s="38">
        <f ca="1">IF(NOTA[[#This Row],[ID]]="","",COUNTIF(NOTA[ID_H],NOTA[[#This Row],[ID_H]]))</f>
        <v>1</v>
      </c>
      <c r="AM417" s="38">
        <f>IF(NOTA[[#This Row],[TGL.NOTA]]="",IF(NOTA[[#This Row],[SUPPLIER_H]]="","",AM416),MONTH(NOTA[[#This Row],[TGL.NOTA]]))</f>
        <v>10</v>
      </c>
      <c r="AN417" s="38" t="str">
        <f>LOWER(SUBSTITUTE(SUBSTITUTE(SUBSTITUTE(SUBSTITUTE(SUBSTITUTE(SUBSTITUTE(SUBSTITUTE(SUBSTITUTE(SUBSTITUTE(NOTA[NAMA BARANG]," ",),".",""),"-",""),"(",""),")",""),",",""),"/",""),"""",""),"+",""))</f>
        <v>sempoabp808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sempoabp8082112000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sempoabp8082112000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BARUUNTANA001985/YY45218sempoabp808</v>
      </c>
      <c r="AR417" s="38" t="e">
        <f>IF(NOTA[[#This Row],[CONCAT4]]="","",_xlfn.IFNA(MATCH(NOTA[[#This Row],[CONCAT4]],[2]!RAW[CONCAT_H],0),FALSE))</f>
        <v>#REF!</v>
      </c>
      <c r="AS417" s="38">
        <f>IF(NOTA[[#This Row],[CONCAT1]]="","",MATCH(NOTA[[#This Row],[CONCAT1]],[3]!db[NB NOTA_C],0))</f>
        <v>2856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24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sempoabp80824lsnuntana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HAN_2110_327-1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84</v>
      </c>
      <c r="E419" s="46">
        <v>45220</v>
      </c>
      <c r="F419" s="37" t="s">
        <v>268</v>
      </c>
      <c r="G419" s="37" t="s">
        <v>135</v>
      </c>
      <c r="H419" s="47" t="s">
        <v>511</v>
      </c>
      <c r="I419" s="37"/>
      <c r="J419" s="39">
        <v>45220</v>
      </c>
      <c r="K419" s="37"/>
      <c r="L419" s="37" t="s">
        <v>577</v>
      </c>
      <c r="M419" s="40"/>
      <c r="N419" s="38">
        <v>4</v>
      </c>
      <c r="O419" s="37" t="s">
        <v>138</v>
      </c>
      <c r="P419" s="41">
        <v>13000</v>
      </c>
      <c r="Q419" s="42"/>
      <c r="R419" s="48"/>
      <c r="S419" s="49"/>
      <c r="T419" s="44"/>
      <c r="U419" s="44"/>
      <c r="V419" s="50"/>
      <c r="W419" s="45" t="s">
        <v>578</v>
      </c>
      <c r="X419" s="50">
        <f>IF(NOTA[[#This Row],[HARGA/ CTN]]="",NOTA[[#This Row],[JUMLAH_H]],NOTA[[#This Row],[HARGA/ CTN]]*IF(NOTA[[#This Row],[C]]="",0,NOTA[[#This Row],[C]]))</f>
        <v>52000</v>
      </c>
      <c r="Y419" s="50">
        <f>IF(NOTA[[#This Row],[JUMLAH]]="","",NOTA[[#This Row],[JUMLAH]]*NOTA[[#This Row],[DISC 1]])</f>
        <v>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0</v>
      </c>
      <c r="AC419" s="50">
        <f>IF(NOTA[[#This Row],[JUMLAH]]="","",NOTA[[#This Row],[JUMLAH]]-NOTA[[#This Row],[DISC]])</f>
        <v>52000</v>
      </c>
      <c r="AD419" s="50"/>
      <c r="AE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419" s="50">
        <f>IF(OR(NOTA[[#This Row],[QTY]]="",NOTA[[#This Row],[HARGA SATUAN]]="",),"",NOTA[[#This Row],[QTY]]*NOTA[[#This Row],[HARGA SATUAN]])</f>
        <v>52000</v>
      </c>
      <c r="AI419" s="39">
        <f ca="1">IF(NOTA[ID_H]="","",INDEX(NOTA[TANGGAL],MATCH(,INDIRECT(ADDRESS(ROW(NOTA[TANGGAL]),COLUMN(NOTA[TANGGAL]))&amp;":"&amp;ADDRESS(ROW(),COLUMN(NOTA[TANGGAL]))),-1)))</f>
        <v>45220</v>
      </c>
      <c r="AJ419" s="41" t="str">
        <f ca="1">IF(NOTA[[#This Row],[NAMA BARANG]]="","",INDEX(NOTA[SUPPLIER],MATCH(,INDIRECT(ADDRESS(ROW(NOTA[ID]),COLUMN(NOTA[ID]))&amp;":"&amp;ADDRESS(ROW(),COLUMN(NOTA[ID]))),-1)))</f>
        <v>HANSA</v>
      </c>
      <c r="AK419" s="41" t="str">
        <f ca="1">IF(NOTA[[#This Row],[ID_H]]="","",IF(NOTA[[#This Row],[FAKTUR]]="",INDIRECT(ADDRESS(ROW()-1,COLUMN())),NOTA[[#This Row],[FAKTUR]]))</f>
        <v>UNTANA</v>
      </c>
      <c r="AL419" s="38">
        <f ca="1">IF(NOTA[[#This Row],[ID]]="","",COUNTIF(NOTA[ID_H],NOTA[[#This Row],[ID_H]]))</f>
        <v>1</v>
      </c>
      <c r="AM419" s="38">
        <f>IF(NOTA[[#This Row],[TGL.NOTA]]="",IF(NOTA[[#This Row],[SUPPLIER_H]]="","",AM418),MONTH(NOTA[[#This Row],[TGL.NOTA]]))</f>
        <v>10</v>
      </c>
      <c r="AN41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HANSAUNTANA00032745220lilinangkashintoeng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1702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100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PMJ_2110_540-1</v>
      </c>
      <c r="C421" s="38" t="e">
        <f ca="1">IF(NOTA[[#This Row],[ID_P]]="","",MATCH(NOTA[[#This Row],[ID_P]],[1]!B_MSK[N_ID],0))</f>
        <v>#REF!</v>
      </c>
      <c r="D421" s="38">
        <f ca="1">IF(NOTA[[#This Row],[NAMA BARANG]]="","",INDEX(NOTA[ID],MATCH(,INDIRECT(ADDRESS(ROW(NOTA[ID]),COLUMN(NOTA[ID]))&amp;":"&amp;ADDRESS(ROW(),COLUMN(NOTA[ID]))),-1)))</f>
        <v>85</v>
      </c>
      <c r="E421" s="46">
        <v>45220</v>
      </c>
      <c r="F421" s="37" t="s">
        <v>461</v>
      </c>
      <c r="G421" s="37" t="s">
        <v>135</v>
      </c>
      <c r="H421" s="47" t="s">
        <v>512</v>
      </c>
      <c r="I421" s="37"/>
      <c r="J421" s="39">
        <v>45218</v>
      </c>
      <c r="K421" s="37"/>
      <c r="L421" s="37" t="s">
        <v>579</v>
      </c>
      <c r="M421" s="40">
        <v>5</v>
      </c>
      <c r="N421" s="38">
        <v>60</v>
      </c>
      <c r="O421" s="37" t="s">
        <v>144</v>
      </c>
      <c r="P421" s="41">
        <v>80000</v>
      </c>
      <c r="Q421" s="42"/>
      <c r="R421" s="48" t="s">
        <v>459</v>
      </c>
      <c r="S421" s="49"/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4800000</v>
      </c>
      <c r="Y421" s="50">
        <f>IF(NOTA[[#This Row],[JUMLAH]]="","",NOTA[[#This Row],[JUMLAH]]*NOTA[[#This Row],[DISC 1]])</f>
        <v>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0</v>
      </c>
      <c r="AC421" s="50">
        <f>IF(NOTA[[#This Row],[JUMLAH]]="","",NOTA[[#This Row],[JUMLAH]]-NOTA[[#This Row],[DISC]])</f>
        <v>4800000</v>
      </c>
      <c r="AD421" s="50"/>
      <c r="AE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21" s="50">
        <f>IF(OR(NOTA[[#This Row],[QTY]]="",NOTA[[#This Row],[HARGA SATUAN]]="",),"",NOTA[[#This Row],[QTY]]*NOTA[[#This Row],[HARGA SATUAN]])</f>
        <v>4800000</v>
      </c>
      <c r="AI421" s="39">
        <f ca="1">IF(NOTA[ID_H]="","",INDEX(NOTA[TANGGAL],MATCH(,INDIRECT(ADDRESS(ROW(NOTA[TANGGAL]),COLUMN(NOTA[TANGGAL]))&amp;":"&amp;ADDRESS(ROW(),COLUMN(NOTA[TANGGAL]))),-1)))</f>
        <v>45220</v>
      </c>
      <c r="AJ421" s="41" t="str">
        <f ca="1">IF(NOTA[[#This Row],[NAMA BARANG]]="","",INDEX(NOTA[SUPPLIER],MATCH(,INDIRECT(ADDRESS(ROW(NOTA[ID]),COLUMN(NOTA[ID]))&amp;":"&amp;ADDRESS(ROW(),COLUMN(NOTA[ID]))),-1)))</f>
        <v>PMJP</v>
      </c>
      <c r="AK421" s="41" t="str">
        <f ca="1">IF(NOTA[[#This Row],[ID_H]]="","",IF(NOTA[[#This Row],[FAKTUR]]="",INDIRECT(ADDRESS(ROW()-1,COLUMN())),NOTA[[#This Row],[FAKTUR]]))</f>
        <v>UNTANA</v>
      </c>
      <c r="AL421" s="38">
        <f ca="1">IF(NOTA[[#This Row],[ID]]="","",COUNTIF(NOTA[ID_H],NOTA[[#This Row],[ID_H]]))</f>
        <v>1</v>
      </c>
      <c r="AM421" s="38">
        <f>IF(NOTA[[#This Row],[TGL.NOTA]]="",IF(NOTA[[#This Row],[SUPPLIER_H]]="","",AM420),MONTH(NOTA[[#This Row],[TGL.NOTA]]))</f>
        <v>10</v>
      </c>
      <c r="AN421" s="38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PMJPUNTANA0254045218pianikagbrtz32bcowok</v>
      </c>
      <c r="AR421" s="38" t="e">
        <f>IF(NOTA[[#This Row],[CONCAT4]]="","",_xlfn.IFNA(MATCH(NOTA[[#This Row],[CONCAT4]],[2]!RAW[CONCAT_H],0),FALSE))</f>
        <v>#REF!</v>
      </c>
      <c r="AS421" s="38">
        <f>IF(NOTA[[#This Row],[CONCAT1]]="","",MATCH(NOTA[[#This Row],[CONCAT1]],[3]!db[NB NOTA_C],0))</f>
        <v>2373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12 PCS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ATA_2310_432-3</v>
      </c>
      <c r="C423" s="38" t="e">
        <f ca="1">IF(NOTA[[#This Row],[ID_P]]="","",MATCH(NOTA[[#This Row],[ID_P]],[1]!B_MSK[N_ID],0))</f>
        <v>#REF!</v>
      </c>
      <c r="D423" s="38">
        <f ca="1">IF(NOTA[[#This Row],[NAMA BARANG]]="","",INDEX(NOTA[ID],MATCH(,INDIRECT(ADDRESS(ROW(NOTA[ID]),COLUMN(NOTA[ID]))&amp;":"&amp;ADDRESS(ROW(),COLUMN(NOTA[ID]))),-1)))</f>
        <v>86</v>
      </c>
      <c r="E423" s="46">
        <v>45222</v>
      </c>
      <c r="F423" s="37" t="s">
        <v>24</v>
      </c>
      <c r="G423" s="37" t="s">
        <v>23</v>
      </c>
      <c r="H423" s="47" t="s">
        <v>526</v>
      </c>
      <c r="I423" s="37"/>
      <c r="J423" s="39">
        <v>45219</v>
      </c>
      <c r="K423" s="37"/>
      <c r="L423" s="37" t="s">
        <v>376</v>
      </c>
      <c r="M423" s="40">
        <v>2</v>
      </c>
      <c r="N423" s="38">
        <v>288</v>
      </c>
      <c r="O423" s="37" t="s">
        <v>144</v>
      </c>
      <c r="P423" s="41">
        <v>4350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1252800</v>
      </c>
      <c r="Y423" s="50">
        <f>IF(NOTA[[#This Row],[JUMLAH]]="","",NOTA[[#This Row],[JUMLAH]]*NOTA[[#This Row],[DISC 1]])</f>
        <v>156600</v>
      </c>
      <c r="Z423" s="50">
        <f>IF(NOTA[[#This Row],[JUMLAH]]="","",(NOTA[[#This Row],[JUMLAH]]-NOTA[[#This Row],[DISC 1-]])*NOTA[[#This Row],[DISC 2]])</f>
        <v>54810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211410</v>
      </c>
      <c r="AC423" s="50">
        <f>IF(NOTA[[#This Row],[JUMLAH]]="","",NOTA[[#This Row],[JUMLAH]]-NOTA[[#This Row],[DISC]])</f>
        <v>1041390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3" s="50">
        <f>IF(OR(NOTA[[#This Row],[QTY]]="",NOTA[[#This Row],[HARGA SATUAN]]="",),"",NOTA[[#This Row],[QTY]]*NOTA[[#This Row],[HARGA SATUAN]])</f>
        <v>1252800</v>
      </c>
      <c r="AI423" s="39">
        <f ca="1">IF(NOTA[ID_H]="","",INDEX(NOTA[TANGGAL],MATCH(,INDIRECT(ADDRESS(ROW(NOTA[TANGGAL]),COLUMN(NOTA[TANGGAL]))&amp;":"&amp;ADDRESS(ROW(),COLUMN(NOTA[TANGGAL]))),-1)))</f>
        <v>45222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>
        <f ca="1">IF(NOTA[[#This Row],[ID]]="","",COUNTIF(NOTA[ID_H],NOTA[[#This Row],[ID_H]]))</f>
        <v>3</v>
      </c>
      <c r="AM423" s="38">
        <f>IF(NOTA[[#This Row],[TGL.NOTA]]="",IF(NOTA[[#This Row],[SUPPLIER_H]]="","",AM422),MONTH(NOTA[[#This Row],[TGL.NOTA]]))</f>
        <v>10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MOROSA23101843245219scissorssc828jk</v>
      </c>
      <c r="AR423" s="38" t="e">
        <f>IF(NOTA[[#This Row],[CONCAT4]]="","",_xlfn.IFNA(MATCH(NOTA[[#This Row],[CONCAT4]],[2]!RAW[CONCAT_H],0),FALSE))</f>
        <v>#REF!</v>
      </c>
      <c r="AS423" s="38">
        <f>IF(NOTA[[#This Row],[CONCAT1]]="","",MATCH(NOTA[[#This Row],[CONCAT1]],[3]!db[NB NOTA_C],0))</f>
        <v>2459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86</v>
      </c>
      <c r="E424" s="46"/>
      <c r="F424" s="37"/>
      <c r="G424" s="37"/>
      <c r="H424" s="47"/>
      <c r="I424" s="37"/>
      <c r="J424" s="39"/>
      <c r="K424" s="37"/>
      <c r="L424" s="37" t="s">
        <v>527</v>
      </c>
      <c r="M424" s="40">
        <v>2</v>
      </c>
      <c r="N424" s="38">
        <v>288</v>
      </c>
      <c r="O424" s="37" t="s">
        <v>144</v>
      </c>
      <c r="P424" s="41">
        <v>6500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1872000</v>
      </c>
      <c r="Y424" s="50">
        <f>IF(NOTA[[#This Row],[JUMLAH]]="","",NOTA[[#This Row],[JUMLAH]]*NOTA[[#This Row],[DISC 1]])</f>
        <v>234000</v>
      </c>
      <c r="Z424" s="50">
        <f>IF(NOTA[[#This Row],[JUMLAH]]="","",(NOTA[[#This Row],[JUMLAH]]-NOTA[[#This Row],[DISC 1-]])*NOTA[[#This Row],[DISC 2]])</f>
        <v>81900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315900</v>
      </c>
      <c r="AC424" s="50">
        <f>IF(NOTA[[#This Row],[JUMLAH]]="","",NOTA[[#This Row],[JUMLAH]]-NOTA[[#This Row],[DISC]])</f>
        <v>1556100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24" s="50">
        <f>IF(OR(NOTA[[#This Row],[QTY]]="",NOTA[[#This Row],[HARGA SATUAN]]="",),"",NOTA[[#This Row],[QTY]]*NOTA[[#This Row],[HARGA SATUAN]])</f>
        <v>1872000</v>
      </c>
      <c r="AI424" s="39">
        <f ca="1">IF(NOTA[ID_H]="","",INDEX(NOTA[TANGGAL],MATCH(,INDIRECT(ADDRESS(ROW(NOTA[TANGGAL]),COLUMN(NOTA[TANGGAL]))&amp;":"&amp;ADDRESS(ROW(),COLUMN(NOTA[TANGGAL]))),-1)))</f>
        <v>45222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10</v>
      </c>
      <c r="AN42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2460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12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86</v>
      </c>
      <c r="E425" s="46"/>
      <c r="F425" s="37"/>
      <c r="G425" s="37"/>
      <c r="H425" s="47"/>
      <c r="I425" s="37"/>
      <c r="J425" s="39"/>
      <c r="K425" s="37"/>
      <c r="L425" s="37" t="s">
        <v>528</v>
      </c>
      <c r="M425" s="40">
        <v>1</v>
      </c>
      <c r="N425" s="38">
        <v>144</v>
      </c>
      <c r="O425" s="37" t="s">
        <v>138</v>
      </c>
      <c r="P425" s="41">
        <v>12600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1814400</v>
      </c>
      <c r="Y425" s="50">
        <f>IF(NOTA[[#This Row],[JUMLAH]]="","",NOTA[[#This Row],[JUMLAH]]*NOTA[[#This Row],[DISC 1]])</f>
        <v>226800</v>
      </c>
      <c r="Z425" s="50">
        <f>IF(NOTA[[#This Row],[JUMLAH]]="","",(NOTA[[#This Row],[JUMLAH]]-NOTA[[#This Row],[DISC 1-]])*NOTA[[#This Row],[DISC 2]])</f>
        <v>79380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306180</v>
      </c>
      <c r="AC425" s="50">
        <f>IF(NOTA[[#This Row],[JUMLAH]]="","",NOTA[[#This Row],[JUMLAH]]-NOTA[[#This Row],[DISC]])</f>
        <v>1508220</v>
      </c>
      <c r="AD425" s="50"/>
      <c r="AE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833490</v>
      </c>
      <c r="AF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4105710</v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25" s="50">
        <f>IF(OR(NOTA[[#This Row],[QTY]]="",NOTA[[#This Row],[HARGA SATUAN]]="",),"",NOTA[[#This Row],[QTY]]*NOTA[[#This Row],[HARGA SATUAN]])</f>
        <v>1814400</v>
      </c>
      <c r="AI425" s="39">
        <f ca="1">IF(NOTA[ID_H]="","",INDEX(NOTA[TANGGAL],MATCH(,INDIRECT(ADDRESS(ROW(NOTA[TANGGAL]),COLUMN(NOTA[TANGGAL]))&amp;":"&amp;ADDRESS(ROW(),COLUMN(NOTA[TANGGAL]))),-1)))</f>
        <v>45222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10</v>
      </c>
      <c r="AN42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101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144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ATA_2310_363-6</v>
      </c>
      <c r="C427" s="38" t="e">
        <f ca="1">IF(NOTA[[#This Row],[ID_P]]="","",MATCH(NOTA[[#This Row],[ID_P]],[1]!B_MSK[N_ID],0))</f>
        <v>#REF!</v>
      </c>
      <c r="D427" s="38">
        <f ca="1">IF(NOTA[[#This Row],[NAMA BARANG]]="","",INDEX(NOTA[ID],MATCH(,INDIRECT(ADDRESS(ROW(NOTA[ID]),COLUMN(NOTA[ID]))&amp;":"&amp;ADDRESS(ROW(),COLUMN(NOTA[ID]))),-1)))</f>
        <v>87</v>
      </c>
      <c r="E427" s="46">
        <v>45222</v>
      </c>
      <c r="F427" s="37" t="s">
        <v>24</v>
      </c>
      <c r="G427" s="37" t="s">
        <v>23</v>
      </c>
      <c r="H427" s="47" t="s">
        <v>529</v>
      </c>
      <c r="I427" s="37"/>
      <c r="J427" s="39">
        <v>45218</v>
      </c>
      <c r="K427" s="37"/>
      <c r="L427" s="37" t="s">
        <v>567</v>
      </c>
      <c r="M427" s="40">
        <v>2</v>
      </c>
      <c r="N427" s="38">
        <v>72</v>
      </c>
      <c r="O427" s="37" t="s">
        <v>138</v>
      </c>
      <c r="P427" s="41">
        <v>41400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2980800</v>
      </c>
      <c r="Y427" s="50">
        <f>IF(NOTA[[#This Row],[JUMLAH]]="","",NOTA[[#This Row],[JUMLAH]]*NOTA[[#This Row],[DISC 1]])</f>
        <v>372600</v>
      </c>
      <c r="Z427" s="50">
        <f>IF(NOTA[[#This Row],[JUMLAH]]="","",(NOTA[[#This Row],[JUMLAH]]-NOTA[[#This Row],[DISC 1-]])*NOTA[[#This Row],[DISC 2]])</f>
        <v>130410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503010</v>
      </c>
      <c r="AC427" s="50">
        <f>IF(NOTA[[#This Row],[JUMLAH]]="","",NOTA[[#This Row],[JUMLAH]]-NOTA[[#This Row],[DISC]])</f>
        <v>2477790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7" s="50">
        <f>IF(OR(NOTA[[#This Row],[QTY]]="",NOTA[[#This Row],[HARGA SATUAN]]="",),"",NOTA[[#This Row],[QTY]]*NOTA[[#This Row],[HARGA SATUAN]])</f>
        <v>2980800</v>
      </c>
      <c r="AI427" s="39">
        <f ca="1">IF(NOTA[ID_H]="","",INDEX(NOTA[TANGGAL],MATCH(,INDIRECT(ADDRESS(ROW(NOTA[TANGGAL]),COLUMN(NOTA[TANGGAL]))&amp;":"&amp;ADDRESS(ROW(),COLUMN(NOTA[TANGGAL]))),-1)))</f>
        <v>45222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>
        <f ca="1">IF(NOTA[[#This Row],[ID]]="","",COUNTIF(NOTA[ID_H],NOTA[[#This Row],[ID_H]]))</f>
        <v>6</v>
      </c>
      <c r="AM427" s="38">
        <f>IF(NOTA[[#This Row],[TGL.NOTA]]="",IF(NOTA[[#This Row],[SUPPLIER_H]]="","",AM426),MONTH(NOTA[[#This Row],[TGL.NOTA]]))</f>
        <v>10</v>
      </c>
      <c r="AN427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MOROSA23101836345218correctionfluidcfs209jk</v>
      </c>
      <c r="AR427" s="38" t="e">
        <f>IF(NOTA[[#This Row],[CONCAT4]]="","",_xlfn.IFNA(MATCH(NOTA[[#This Row],[CONCAT4]],[2]!RAW[CONCAT_H],0),FALSE))</f>
        <v>#REF!</v>
      </c>
      <c r="AS427" s="38">
        <f>IF(NOTA[[#This Row],[CONCAT1]]="","",MATCH(NOTA[[#This Row],[CONCAT1]],[3]!db[NB NOTA_C],0))</f>
        <v>624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36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87</v>
      </c>
      <c r="E428" s="46"/>
      <c r="F428" s="37"/>
      <c r="G428" s="37"/>
      <c r="H428" s="47"/>
      <c r="I428" s="37"/>
      <c r="J428" s="39"/>
      <c r="K428" s="37"/>
      <c r="L428" s="37" t="s">
        <v>530</v>
      </c>
      <c r="M428" s="40">
        <v>5</v>
      </c>
      <c r="N428" s="38">
        <v>1200</v>
      </c>
      <c r="O428" s="37" t="s">
        <v>144</v>
      </c>
      <c r="P428" s="41">
        <v>7000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8400000</v>
      </c>
      <c r="Y428" s="50">
        <f>IF(NOTA[[#This Row],[JUMLAH]]="","",NOTA[[#This Row],[JUMLAH]]*NOTA[[#This Row],[DISC 1]])</f>
        <v>1050000</v>
      </c>
      <c r="Z428" s="50">
        <f>IF(NOTA[[#This Row],[JUMLAH]]="","",(NOTA[[#This Row],[JUMLAH]]-NOTA[[#This Row],[DISC 1-]])*NOTA[[#This Row],[DISC 2]])</f>
        <v>367500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1417500</v>
      </c>
      <c r="AC428" s="50">
        <f>IF(NOTA[[#This Row],[JUMLAH]]="","",NOTA[[#This Row],[JUMLAH]]-NOTA[[#This Row],[DISC]])</f>
        <v>6982500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28" s="50">
        <f>IF(OR(NOTA[[#This Row],[QTY]]="",NOTA[[#This Row],[HARGA SATUAN]]="",),"",NOTA[[#This Row],[QTY]]*NOTA[[#This Row],[HARGA SATUAN]])</f>
        <v>8400000</v>
      </c>
      <c r="AI428" s="39">
        <f ca="1">IF(NOTA[ID_H]="","",INDEX(NOTA[TANGGAL],MATCH(,INDIRECT(ADDRESS(ROW(NOTA[TANGGAL]),COLUMN(NOTA[TANGGAL]))&amp;":"&amp;ADDRESS(ROW(),COLUMN(NOTA[TANGGAL]))),-1)))</f>
        <v>45222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10</v>
      </c>
      <c r="AN428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2539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20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87</v>
      </c>
      <c r="E429" s="46"/>
      <c r="F429" s="37"/>
      <c r="G429" s="37"/>
      <c r="H429" s="47"/>
      <c r="I429" s="37"/>
      <c r="J429" s="39"/>
      <c r="K429" s="37"/>
      <c r="L429" s="37" t="s">
        <v>531</v>
      </c>
      <c r="M429" s="40">
        <v>1</v>
      </c>
      <c r="N429" s="38">
        <v>288</v>
      </c>
      <c r="O429" s="37" t="s">
        <v>248</v>
      </c>
      <c r="P429" s="41">
        <v>3100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892800</v>
      </c>
      <c r="Y429" s="50">
        <f>IF(NOTA[[#This Row],[JUMLAH]]="","",NOTA[[#This Row],[JUMLAH]]*NOTA[[#This Row],[DISC 1]])</f>
        <v>111600</v>
      </c>
      <c r="Z429" s="50">
        <f>IF(NOTA[[#This Row],[JUMLAH]]="","",(NOTA[[#This Row],[JUMLAH]]-NOTA[[#This Row],[DISC 1-]])*NOTA[[#This Row],[DISC 2]])</f>
        <v>39060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150660</v>
      </c>
      <c r="AC429" s="50">
        <f>IF(NOTA[[#This Row],[JUMLAH]]="","",NOTA[[#This Row],[JUMLAH]]-NOTA[[#This Row],[DISC]])</f>
        <v>742140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29" s="50">
        <f>IF(OR(NOTA[[#This Row],[QTY]]="",NOTA[[#This Row],[HARGA SATUAN]]="",),"",NOTA[[#This Row],[QTY]]*NOTA[[#This Row],[HARGA SATUAN]])</f>
        <v>892800</v>
      </c>
      <c r="AI429" s="39">
        <f ca="1">IF(NOTA[ID_H]="","",INDEX(NOTA[TANGGAL],MATCH(,INDIRECT(ADDRESS(ROW(NOTA[TANGGAL]),COLUMN(NOTA[TANGGAL]))&amp;":"&amp;ADDRESS(ROW(),COLUMN(NOTA[TANGGAL]))),-1)))</f>
        <v>45222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>
        <f ca="1">IF(NOTA[[#This Row],[TGL.NOTA]]="",IF(NOTA[[#This Row],[SUPPLIER_H]]="","",AM428),MONTH(NOTA[[#This Row],[TGL.NOTA]]))</f>
        <v>10</v>
      </c>
      <c r="AN429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2049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24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87</v>
      </c>
      <c r="E430" s="46"/>
      <c r="F430" s="37"/>
      <c r="G430" s="37"/>
      <c r="H430" s="47"/>
      <c r="I430" s="37"/>
      <c r="J430" s="39"/>
      <c r="K430" s="37"/>
      <c r="L430" s="54" t="s">
        <v>386</v>
      </c>
      <c r="M430" s="40">
        <v>1</v>
      </c>
      <c r="N430" s="38">
        <v>24</v>
      </c>
      <c r="O430" s="37" t="s">
        <v>254</v>
      </c>
      <c r="P430" s="41">
        <v>58900</v>
      </c>
      <c r="Q430" s="42"/>
      <c r="R430" s="48"/>
      <c r="S430" s="49">
        <v>0.125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1413600</v>
      </c>
      <c r="Y430" s="50">
        <f>IF(NOTA[[#This Row],[JUMLAH]]="","",NOTA[[#This Row],[JUMLAH]]*NOTA[[#This Row],[DISC 1]])</f>
        <v>176700</v>
      </c>
      <c r="Z430" s="50">
        <f>IF(NOTA[[#This Row],[JUMLAH]]="","",(NOTA[[#This Row],[JUMLAH]]-NOTA[[#This Row],[DISC 1-]])*NOTA[[#This Row],[DISC 2]])</f>
        <v>61845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238545</v>
      </c>
      <c r="AC430" s="50">
        <f>IF(NOTA[[#This Row],[JUMLAH]]="","",NOTA[[#This Row],[JUMLAH]]-NOTA[[#This Row],[DISC]])</f>
        <v>1175055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30" s="50">
        <f>IF(OR(NOTA[[#This Row],[QTY]]="",NOTA[[#This Row],[HARGA SATUAN]]="",),"",NOTA[[#This Row],[QTY]]*NOTA[[#This Row],[HARGA SATUAN]])</f>
        <v>1413600</v>
      </c>
      <c r="AI430" s="39">
        <f ca="1">IF(NOTA[ID_H]="","",INDEX(NOTA[TANGGAL],MATCH(,INDIRECT(ADDRESS(ROW(NOTA[TANGGAL]),COLUMN(NOTA[TANGGAL]))&amp;":"&amp;ADDRESS(ROW(),COLUMN(NOTA[TANGGAL]))),-1)))</f>
        <v>45222</v>
      </c>
      <c r="AJ430" s="41" t="str">
        <f ca="1">IF(NOTA[[#This Row],[NAMA BARANG]]="","",INDEX(NOTA[SUPPLIER],MATCH(,INDIRECT(ADDRESS(ROW(NOTA[ID]),COLUMN(NOTA[ID]))&amp;":"&amp;ADDRESS(ROW(),COLUMN(NOTA[ID]))),-1)))</f>
        <v>ATALI MAKMUR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10</v>
      </c>
      <c r="AN43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1953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4 BOX (6 SET)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87</v>
      </c>
      <c r="E431" s="46"/>
      <c r="F431" s="37"/>
      <c r="G431" s="37"/>
      <c r="H431" s="47"/>
      <c r="I431" s="37"/>
      <c r="J431" s="39"/>
      <c r="K431" s="37"/>
      <c r="L431" s="37" t="s">
        <v>387</v>
      </c>
      <c r="M431" s="40">
        <v>1</v>
      </c>
      <c r="N431" s="38">
        <v>24</v>
      </c>
      <c r="O431" s="37" t="s">
        <v>254</v>
      </c>
      <c r="P431" s="41">
        <v>66900</v>
      </c>
      <c r="Q431" s="42"/>
      <c r="R431" s="48"/>
      <c r="S431" s="49">
        <v>0.125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1605600</v>
      </c>
      <c r="Y431" s="50">
        <f>IF(NOTA[[#This Row],[JUMLAH]]="","",NOTA[[#This Row],[JUMLAH]]*NOTA[[#This Row],[DISC 1]])</f>
        <v>200700</v>
      </c>
      <c r="Z431" s="50">
        <f>IF(NOTA[[#This Row],[JUMLAH]]="","",(NOTA[[#This Row],[JUMLAH]]-NOTA[[#This Row],[DISC 1-]])*NOTA[[#This Row],[DISC 2]])</f>
        <v>70245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270945</v>
      </c>
      <c r="AC431" s="50">
        <f>IF(NOTA[[#This Row],[JUMLAH]]="","",NOTA[[#This Row],[JUMLAH]]-NOTA[[#This Row],[DISC]])</f>
        <v>1334655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431" s="50">
        <f>IF(OR(NOTA[[#This Row],[QTY]]="",NOTA[[#This Row],[HARGA SATUAN]]="",),"",NOTA[[#This Row],[QTY]]*NOTA[[#This Row],[HARGA SATUAN]])</f>
        <v>1605600</v>
      </c>
      <c r="AI431" s="39">
        <f ca="1">IF(NOTA[ID_H]="","",INDEX(NOTA[TANGGAL],MATCH(,INDIRECT(ADDRESS(ROW(NOTA[TANGGAL]),COLUMN(NOTA[TANGGAL]))&amp;":"&amp;ADDRESS(ROW(),COLUMN(NOTA[TANGGAL]))),-1)))</f>
        <v>45222</v>
      </c>
      <c r="AJ431" s="41" t="str">
        <f ca="1">IF(NOTA[[#This Row],[NAMA BARANG]]="","",INDEX(NOTA[SUPPLIER],MATCH(,INDIRECT(ADDRESS(ROW(NOTA[ID]),COLUMN(NOTA[ID]))&amp;":"&amp;ADDRESS(ROW(),COLUMN(NOTA[ID]))),-1)))</f>
        <v>ATALI MAKMUR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10</v>
      </c>
      <c r="AN431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1954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 BOX (6 SET)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87</v>
      </c>
      <c r="E432" s="46"/>
      <c r="F432" s="37"/>
      <c r="G432" s="37"/>
      <c r="H432" s="47"/>
      <c r="I432" s="37"/>
      <c r="J432" s="39"/>
      <c r="K432" s="37"/>
      <c r="L432" s="37" t="s">
        <v>532</v>
      </c>
      <c r="M432" s="40">
        <v>1</v>
      </c>
      <c r="N432" s="38">
        <v>24</v>
      </c>
      <c r="O432" s="37" t="s">
        <v>254</v>
      </c>
      <c r="P432" s="41">
        <v>96000</v>
      </c>
      <c r="Q432" s="42"/>
      <c r="R432" s="48"/>
      <c r="S432" s="49">
        <v>0.125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2304000</v>
      </c>
      <c r="Y432" s="50">
        <f>IF(NOTA[[#This Row],[JUMLAH]]="","",NOTA[[#This Row],[JUMLAH]]*NOTA[[#This Row],[DISC 1]])</f>
        <v>288000</v>
      </c>
      <c r="Z432" s="50">
        <f>IF(NOTA[[#This Row],[JUMLAH]]="","",(NOTA[[#This Row],[JUMLAH]]-NOTA[[#This Row],[DISC 1-]])*NOTA[[#This Row],[DISC 2]])</f>
        <v>100800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388800</v>
      </c>
      <c r="AC432" s="50">
        <f>IF(NOTA[[#This Row],[JUMLAH]]="","",NOTA[[#This Row],[JUMLAH]]-NOTA[[#This Row],[DISC]])</f>
        <v>1915200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2969460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14627340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432" s="50">
        <f>IF(OR(NOTA[[#This Row],[QTY]]="",NOTA[[#This Row],[HARGA SATUAN]]="",),"",NOTA[[#This Row],[QTY]]*NOTA[[#This Row],[HARGA SATUAN]])</f>
        <v>2304000</v>
      </c>
      <c r="AI432" s="39">
        <f ca="1">IF(NOTA[ID_H]="","",INDEX(NOTA[TANGGAL],MATCH(,INDIRECT(ADDRESS(ROW(NOTA[TANGGAL]),COLUMN(NOTA[TANGGAL]))&amp;":"&amp;ADDRESS(ROW(),COLUMN(NOTA[TANGGAL]))),-1)))</f>
        <v>45222</v>
      </c>
      <c r="AJ432" s="41" t="str">
        <f ca="1">IF(NOTA[[#This Row],[NAMA BARANG]]="","",INDEX(NOTA[SUPPLIER],MATCH(,INDIRECT(ADDRESS(ROW(NOTA[ID]),COLUMN(NOTA[ID]))&amp;":"&amp;ADDRESS(ROW(),COLUMN(NOTA[ID]))),-1)))</f>
        <v>ATALI MAKMUR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10</v>
      </c>
      <c r="AN432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1955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4 BOX (6 SET)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ATA_2310_362-12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88</v>
      </c>
      <c r="E434" s="46">
        <v>45222</v>
      </c>
      <c r="F434" s="37" t="s">
        <v>24</v>
      </c>
      <c r="G434" s="37" t="s">
        <v>23</v>
      </c>
      <c r="H434" s="47" t="s">
        <v>533</v>
      </c>
      <c r="I434" s="37"/>
      <c r="J434" s="39">
        <v>45218</v>
      </c>
      <c r="K434" s="37"/>
      <c r="L434" s="54" t="s">
        <v>534</v>
      </c>
      <c r="M434" s="40">
        <v>4</v>
      </c>
      <c r="N434" s="38">
        <v>2880</v>
      </c>
      <c r="O434" s="37" t="s">
        <v>144</v>
      </c>
      <c r="P434" s="41">
        <v>4800</v>
      </c>
      <c r="Q434" s="42"/>
      <c r="R434" s="48"/>
      <c r="S434" s="49">
        <v>0.125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13824000</v>
      </c>
      <c r="Y434" s="50">
        <f>IF(NOTA[[#This Row],[JUMLAH]]="","",NOTA[[#This Row],[JUMLAH]]*NOTA[[#This Row],[DISC 1]])</f>
        <v>1728000</v>
      </c>
      <c r="Z434" s="50">
        <f>IF(NOTA[[#This Row],[JUMLAH]]="","",(NOTA[[#This Row],[JUMLAH]]-NOTA[[#This Row],[DISC 1-]])*NOTA[[#This Row],[DISC 2]])</f>
        <v>604800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2332800</v>
      </c>
      <c r="AC434" s="50">
        <f>IF(NOTA[[#This Row],[JUMLAH]]="","",NOTA[[#This Row],[JUMLAH]]-NOTA[[#This Row],[DISC]])</f>
        <v>11491200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34" s="50">
        <f>IF(OR(NOTA[[#This Row],[QTY]]="",NOTA[[#This Row],[HARGA SATUAN]]="",),"",NOTA[[#This Row],[QTY]]*NOTA[[#This Row],[HARGA SATUAN]])</f>
        <v>13824000</v>
      </c>
      <c r="AI434" s="39">
        <f ca="1">IF(NOTA[ID_H]="","",INDEX(NOTA[TANGGAL],MATCH(,INDIRECT(ADDRESS(ROW(NOTA[TANGGAL]),COLUMN(NOTA[TANGGAL]))&amp;":"&amp;ADDRESS(ROW(),COLUMN(NOTA[TANGGAL]))),-1)))</f>
        <v>45222</v>
      </c>
      <c r="AJ434" s="41" t="str">
        <f ca="1">IF(NOTA[[#This Row],[NAMA BARANG]]="","",INDEX(NOTA[SUPPLIER],MATCH(,INDIRECT(ADDRESS(ROW(NOTA[ID]),COLUMN(NOTA[ID]))&amp;":"&amp;ADDRESS(ROW(),COLUMN(NOTA[ID]))),-1)))</f>
        <v>ATALI MAKMUR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12</v>
      </c>
      <c r="AM434" s="38">
        <f>IF(NOTA[[#This Row],[TGL.NOTA]]="",IF(NOTA[[#This Row],[SUPPLIER_H]]="","",AM432),MONTH(NOTA[[#This Row],[TGL.NOTA]]))</f>
        <v>10</v>
      </c>
      <c r="AN43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MOROSA23101836245218correctiontapect522jk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640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60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88</v>
      </c>
      <c r="E435" s="46"/>
      <c r="F435" s="37"/>
      <c r="G435" s="37"/>
      <c r="H435" s="47"/>
      <c r="I435" s="37"/>
      <c r="J435" s="39"/>
      <c r="K435" s="37"/>
      <c r="L435" s="37" t="s">
        <v>255</v>
      </c>
      <c r="M435" s="40">
        <v>1</v>
      </c>
      <c r="N435" s="38">
        <v>48</v>
      </c>
      <c r="O435" s="37" t="s">
        <v>254</v>
      </c>
      <c r="P435" s="41">
        <v>29600</v>
      </c>
      <c r="Q435" s="42"/>
      <c r="R435" s="48"/>
      <c r="S435" s="49">
        <v>0.125</v>
      </c>
      <c r="T435" s="44">
        <v>0.05</v>
      </c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1420800</v>
      </c>
      <c r="Y435" s="50">
        <f>IF(NOTA[[#This Row],[JUMLAH]]="","",NOTA[[#This Row],[JUMLAH]]*NOTA[[#This Row],[DISC 1]])</f>
        <v>177600</v>
      </c>
      <c r="Z435" s="50">
        <f>IF(NOTA[[#This Row],[JUMLAH]]="","",(NOTA[[#This Row],[JUMLAH]]-NOTA[[#This Row],[DISC 1-]])*NOTA[[#This Row],[DISC 2]])</f>
        <v>62160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239760</v>
      </c>
      <c r="AC435" s="50">
        <f>IF(NOTA[[#This Row],[JUMLAH]]="","",NOTA[[#This Row],[JUMLAH]]-NOTA[[#This Row],[DISC]])</f>
        <v>1181040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35" s="50">
        <f>IF(OR(NOTA[[#This Row],[QTY]]="",NOTA[[#This Row],[HARGA SATUAN]]="",),"",NOTA[[#This Row],[QTY]]*NOTA[[#This Row],[HARGA SATUAN]])</f>
        <v>1420800</v>
      </c>
      <c r="AI435" s="39">
        <f ca="1">IF(NOTA[ID_H]="","",INDEX(NOTA[TANGGAL],MATCH(,INDIRECT(ADDRESS(ROW(NOTA[TANGGAL]),COLUMN(NOTA[TANGGAL]))&amp;":"&amp;ADDRESS(ROW(),COLUMN(NOTA[TANGGAL]))),-1)))</f>
        <v>45222</v>
      </c>
      <c r="AJ435" s="41" t="str">
        <f ca="1">IF(NOTA[[#This Row],[NAMA BARANG]]="","",INDEX(NOTA[SUPPLIER],MATCH(,INDIRECT(ADDRESS(ROW(NOTA[ID]),COLUMN(NOTA[ID]))&amp;":"&amp;ADDRESS(ROW(),COLUMN(NOTA[ID]))),-1)))</f>
        <v>ATALI MAKMUR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10</v>
      </c>
      <c r="AN4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1951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8 BOX (6 SET)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88</v>
      </c>
      <c r="E436" s="46"/>
      <c r="F436" s="37"/>
      <c r="G436" s="37"/>
      <c r="H436" s="47"/>
      <c r="I436" s="37"/>
      <c r="J436" s="39"/>
      <c r="K436" s="37"/>
      <c r="L436" s="37" t="s">
        <v>535</v>
      </c>
      <c r="M436" s="40">
        <v>1</v>
      </c>
      <c r="N436" s="38">
        <v>144</v>
      </c>
      <c r="O436" s="37" t="s">
        <v>138</v>
      </c>
      <c r="P436" s="41">
        <v>20400</v>
      </c>
      <c r="Q436" s="42"/>
      <c r="R436" s="48"/>
      <c r="S436" s="49">
        <v>0.125</v>
      </c>
      <c r="T436" s="44">
        <v>0.05</v>
      </c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2937600</v>
      </c>
      <c r="Y436" s="50">
        <f>IF(NOTA[[#This Row],[JUMLAH]]="","",NOTA[[#This Row],[JUMLAH]]*NOTA[[#This Row],[DISC 1]])</f>
        <v>367200</v>
      </c>
      <c r="Z436" s="50">
        <f>IF(NOTA[[#This Row],[JUMLAH]]="","",(NOTA[[#This Row],[JUMLAH]]-NOTA[[#This Row],[DISC 1-]])*NOTA[[#This Row],[DISC 2]])</f>
        <v>128520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495720</v>
      </c>
      <c r="AC436" s="50">
        <f>IF(NOTA[[#This Row],[JUMLAH]]="","",NOTA[[#This Row],[JUMLAH]]-NOTA[[#This Row],[DISC]])</f>
        <v>2441880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436" s="50">
        <f>IF(OR(NOTA[[#This Row],[QTY]]="",NOTA[[#This Row],[HARGA SATUAN]]="",),"",NOTA[[#This Row],[QTY]]*NOTA[[#This Row],[HARGA SATUAN]])</f>
        <v>2937600</v>
      </c>
      <c r="AI436" s="39">
        <f ca="1">IF(NOTA[ID_H]="","",INDEX(NOTA[TANGGAL],MATCH(,INDIRECT(ADDRESS(ROW(NOTA[TANGGAL]),COLUMN(NOTA[TANGGAL]))&amp;":"&amp;ADDRESS(ROW(),COLUMN(NOTA[TANGGAL]))),-1)))</f>
        <v>45222</v>
      </c>
      <c r="AJ436" s="41" t="str">
        <f ca="1">IF(NOTA[[#This Row],[NAMA BARANG]]="","",INDEX(NOTA[SUPPLIER],MATCH(,INDIRECT(ADDRESS(ROW(NOTA[ID]),COLUMN(NOTA[ID]))&amp;":"&amp;ADDRESS(ROW(),COLUMN(NOTA[ID]))),-1)))</f>
        <v>ATALI MAKMUR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10</v>
      </c>
      <c r="AN436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1647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88</v>
      </c>
      <c r="E437" s="46"/>
      <c r="F437" s="37"/>
      <c r="G437" s="37"/>
      <c r="H437" s="47"/>
      <c r="I437" s="37"/>
      <c r="J437" s="39"/>
      <c r="K437" s="37"/>
      <c r="L437" s="37" t="s">
        <v>536</v>
      </c>
      <c r="M437" s="40">
        <v>3</v>
      </c>
      <c r="N437" s="38">
        <v>120</v>
      </c>
      <c r="O437" s="37" t="s">
        <v>138</v>
      </c>
      <c r="P437" s="41">
        <v>49200</v>
      </c>
      <c r="Q437" s="42"/>
      <c r="R437" s="48"/>
      <c r="S437" s="49">
        <v>0.125</v>
      </c>
      <c r="T437" s="44">
        <v>0.05</v>
      </c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5904000</v>
      </c>
      <c r="Y437" s="50">
        <f>IF(NOTA[[#This Row],[JUMLAH]]="","",NOTA[[#This Row],[JUMLAH]]*NOTA[[#This Row],[DISC 1]])</f>
        <v>738000</v>
      </c>
      <c r="Z437" s="50">
        <f>IF(NOTA[[#This Row],[JUMLAH]]="","",(NOTA[[#This Row],[JUMLAH]]-NOTA[[#This Row],[DISC 1-]])*NOTA[[#This Row],[DISC 2]])</f>
        <v>258300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996300</v>
      </c>
      <c r="AC437" s="50">
        <f>IF(NOTA[[#This Row],[JUMLAH]]="","",NOTA[[#This Row],[JUMLAH]]-NOTA[[#This Row],[DISC]])</f>
        <v>4907700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37" s="50">
        <f>IF(OR(NOTA[[#This Row],[QTY]]="",NOTA[[#This Row],[HARGA SATUAN]]="",),"",NOTA[[#This Row],[QTY]]*NOTA[[#This Row],[HARGA SATUAN]])</f>
        <v>5904000</v>
      </c>
      <c r="AI437" s="39">
        <f ca="1">IF(NOTA[ID_H]="","",INDEX(NOTA[TANGGAL],MATCH(,INDIRECT(ADDRESS(ROW(NOTA[TANGGAL]),COLUMN(NOTA[TANGGAL]))&amp;":"&amp;ADDRESS(ROW(),COLUMN(NOTA[TANGGAL]))),-1)))</f>
        <v>45222</v>
      </c>
      <c r="AJ437" s="41" t="str">
        <f ca="1">IF(NOTA[[#This Row],[NAMA BARANG]]="","",INDEX(NOTA[SUPPLIER],MATCH(,INDIRECT(ADDRESS(ROW(NOTA[ID]),COLUMN(NOTA[ID]))&amp;":"&amp;ADDRESS(ROW(),COLUMN(NOTA[ID]))),-1)))</f>
        <v>ATALI MAKMUR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10</v>
      </c>
      <c r="AN437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692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40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88</v>
      </c>
      <c r="E438" s="46"/>
      <c r="F438" s="37"/>
      <c r="G438" s="37"/>
      <c r="H438" s="47"/>
      <c r="I438" s="37"/>
      <c r="J438" s="39"/>
      <c r="K438" s="37"/>
      <c r="L438" s="37" t="s">
        <v>537</v>
      </c>
      <c r="M438" s="40">
        <v>4</v>
      </c>
      <c r="N438" s="38">
        <v>576</v>
      </c>
      <c r="O438" s="37" t="s">
        <v>254</v>
      </c>
      <c r="P438" s="41">
        <v>10600</v>
      </c>
      <c r="Q438" s="42"/>
      <c r="R438" s="48"/>
      <c r="S438" s="49">
        <v>0.125</v>
      </c>
      <c r="T438" s="44">
        <v>0.05</v>
      </c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6105600</v>
      </c>
      <c r="Y438" s="50">
        <f>IF(NOTA[[#This Row],[JUMLAH]]="","",NOTA[[#This Row],[JUMLAH]]*NOTA[[#This Row],[DISC 1]])</f>
        <v>763200</v>
      </c>
      <c r="Z438" s="50">
        <f>IF(NOTA[[#This Row],[JUMLAH]]="","",(NOTA[[#This Row],[JUMLAH]]-NOTA[[#This Row],[DISC 1-]])*NOTA[[#This Row],[DISC 2]])</f>
        <v>267120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1030320</v>
      </c>
      <c r="AC438" s="50">
        <f>IF(NOTA[[#This Row],[JUMLAH]]="","",NOTA[[#This Row],[JUMLAH]]-NOTA[[#This Row],[DISC]])</f>
        <v>5075280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8" s="50">
        <f>IF(OR(NOTA[[#This Row],[QTY]]="",NOTA[[#This Row],[HARGA SATUAN]]="",),"",NOTA[[#This Row],[QTY]]*NOTA[[#This Row],[HARGA SATUAN]])</f>
        <v>6105600</v>
      </c>
      <c r="AI438" s="39">
        <f ca="1">IF(NOTA[ID_H]="","",INDEX(NOTA[TANGGAL],MATCH(,INDIRECT(ADDRESS(ROW(NOTA[TANGGAL]),COLUMN(NOTA[TANGGAL]))&amp;":"&amp;ADDRESS(ROW(),COLUMN(NOTA[TANGGAL]))),-1)))</f>
        <v>45222</v>
      </c>
      <c r="AJ438" s="41" t="str">
        <f ca="1">IF(NOTA[[#This Row],[NAMA BARANG]]="","",INDEX(NOTA[SUPPLIER],MATCH(,INDIRECT(ADDRESS(ROW(NOTA[ID]),COLUMN(NOTA[ID]))&amp;":"&amp;ADDRESS(ROW(),COLUMN(NOTA[ID]))),-1)))</f>
        <v>ATALI MAKMUR</v>
      </c>
      <c r="AK438" s="41" t="str">
        <f ca="1">IF(NOTA[[#This Row],[ID_H]]="","",IF(NOTA[[#This Row],[FAKTUR]]="",INDIRECT(ADDRESS(ROW()-1,COLUMN())),NOTA[[#This Row],[FAKTUR]]))</f>
        <v>ARTO MORO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10</v>
      </c>
      <c r="AN43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>
        <f>IF(NOTA[[#This Row],[CONCAT1]]="","",MATCH(NOTA[[#This Row],[CONCAT1]],[3]!db[NB NOTA_C],0))</f>
        <v>600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12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88</v>
      </c>
      <c r="E439" s="46"/>
      <c r="F439" s="37"/>
      <c r="G439" s="37"/>
      <c r="H439" s="47"/>
      <c r="I439" s="37"/>
      <c r="J439" s="39"/>
      <c r="K439" s="37"/>
      <c r="L439" s="37" t="s">
        <v>538</v>
      </c>
      <c r="M439" s="40">
        <v>2</v>
      </c>
      <c r="N439" s="38">
        <v>576</v>
      </c>
      <c r="O439" s="37" t="s">
        <v>254</v>
      </c>
      <c r="P439" s="41">
        <v>6700</v>
      </c>
      <c r="Q439" s="42"/>
      <c r="R439" s="48"/>
      <c r="S439" s="49">
        <v>0.125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3859200</v>
      </c>
      <c r="Y439" s="50">
        <f>IF(NOTA[[#This Row],[JUMLAH]]="","",NOTA[[#This Row],[JUMLAH]]*NOTA[[#This Row],[DISC 1]])</f>
        <v>482400</v>
      </c>
      <c r="Z439" s="50">
        <f>IF(NOTA[[#This Row],[JUMLAH]]="","",(NOTA[[#This Row],[JUMLAH]]-NOTA[[#This Row],[DISC 1-]])*NOTA[[#This Row],[DISC 2]])</f>
        <v>168840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651240</v>
      </c>
      <c r="AC439" s="50">
        <f>IF(NOTA[[#This Row],[JUMLAH]]="","",NOTA[[#This Row],[JUMLAH]]-NOTA[[#This Row],[DISC]])</f>
        <v>3207960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39" s="50">
        <f>IF(OR(NOTA[[#This Row],[QTY]]="",NOTA[[#This Row],[HARGA SATUAN]]="",),"",NOTA[[#This Row],[QTY]]*NOTA[[#This Row],[HARGA SATUAN]])</f>
        <v>3859200</v>
      </c>
      <c r="AI439" s="39">
        <f ca="1">IF(NOTA[ID_H]="","",INDEX(NOTA[TANGGAL],MATCH(,INDIRECT(ADDRESS(ROW(NOTA[TANGGAL]),COLUMN(NOTA[TANGGAL]))&amp;":"&amp;ADDRESS(ROW(),COLUMN(NOTA[TANGGAL]))),-1)))</f>
        <v>45222</v>
      </c>
      <c r="AJ439" s="41" t="str">
        <f ca="1">IF(NOTA[[#This Row],[NAMA BARANG]]="","",INDEX(NOTA[SUPPLIER],MATCH(,INDIRECT(ADDRESS(ROW(NOTA[ID]),COLUMN(NOTA[ID]))&amp;":"&amp;ADDRESS(ROW(),COLUMN(NOTA[ID]))),-1)))</f>
        <v>ATALI MAKMUR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10</v>
      </c>
      <c r="AN43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607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 BOX (24 SET)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88</v>
      </c>
      <c r="E440" s="46"/>
      <c r="F440" s="37"/>
      <c r="G440" s="37"/>
      <c r="H440" s="47"/>
      <c r="I440" s="37"/>
      <c r="J440" s="39"/>
      <c r="K440" s="37"/>
      <c r="L440" s="37" t="s">
        <v>539</v>
      </c>
      <c r="M440" s="40">
        <v>1</v>
      </c>
      <c r="N440" s="38">
        <v>50</v>
      </c>
      <c r="O440" s="37" t="s">
        <v>328</v>
      </c>
      <c r="P440" s="41">
        <v>32000</v>
      </c>
      <c r="Q440" s="42"/>
      <c r="R440" s="48"/>
      <c r="S440" s="49">
        <v>0.125</v>
      </c>
      <c r="T440" s="44">
        <v>0.05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1600000</v>
      </c>
      <c r="Y440" s="50">
        <f>IF(NOTA[[#This Row],[JUMLAH]]="","",NOTA[[#This Row],[JUMLAH]]*NOTA[[#This Row],[DISC 1]])</f>
        <v>200000</v>
      </c>
      <c r="Z440" s="50">
        <f>IF(NOTA[[#This Row],[JUMLAH]]="","",(NOTA[[#This Row],[JUMLAH]]-NOTA[[#This Row],[DISC 1-]])*NOTA[[#This Row],[DISC 2]])</f>
        <v>70000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270000</v>
      </c>
      <c r="AC440" s="50">
        <f>IF(NOTA[[#This Row],[JUMLAH]]="","",NOTA[[#This Row],[JUMLAH]]-NOTA[[#This Row],[DISC]])</f>
        <v>1330000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0" s="50">
        <f>IF(OR(NOTA[[#This Row],[QTY]]="",NOTA[[#This Row],[HARGA SATUAN]]="",),"",NOTA[[#This Row],[QTY]]*NOTA[[#This Row],[HARGA SATUAN]])</f>
        <v>1600000</v>
      </c>
      <c r="AI440" s="39">
        <f ca="1">IF(NOTA[ID_H]="","",INDEX(NOTA[TANGGAL],MATCH(,INDIRECT(ADDRESS(ROW(NOTA[TANGGAL]),COLUMN(NOTA[TANGGAL]))&amp;":"&amp;ADDRESS(ROW(),COLUMN(NOTA[TANGGAL]))),-1)))</f>
        <v>45222</v>
      </c>
      <c r="AJ440" s="41" t="str">
        <f ca="1">IF(NOTA[[#This Row],[NAMA BARANG]]="","",INDEX(NOTA[SUPPLIER],MATCH(,INDIRECT(ADDRESS(ROW(NOTA[ID]),COLUMN(NOTA[ID]))&amp;":"&amp;ADDRESS(ROW(),COLUMN(NOTA[ID]))),-1)))</f>
        <v>ATALI MAKMUR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10</v>
      </c>
      <c r="AN44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856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50 BOX (30 PCS)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88</v>
      </c>
      <c r="E441" s="46"/>
      <c r="F441" s="37"/>
      <c r="G441" s="37"/>
      <c r="H441" s="47"/>
      <c r="I441" s="37"/>
      <c r="J441" s="39"/>
      <c r="K441" s="37"/>
      <c r="L441" s="37" t="s">
        <v>540</v>
      </c>
      <c r="M441" s="40">
        <v>1</v>
      </c>
      <c r="N441" s="38">
        <v>50</v>
      </c>
      <c r="O441" s="37" t="s">
        <v>328</v>
      </c>
      <c r="P441" s="41">
        <v>28300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1415000</v>
      </c>
      <c r="Y441" s="50">
        <f>IF(NOTA[[#This Row],[JUMLAH]]="","",NOTA[[#This Row],[JUMLAH]]*NOTA[[#This Row],[DISC 1]])</f>
        <v>176875</v>
      </c>
      <c r="Z441" s="50">
        <f>IF(NOTA[[#This Row],[JUMLAH]]="","",(NOTA[[#This Row],[JUMLAH]]-NOTA[[#This Row],[DISC 1-]])*NOTA[[#This Row],[DISC 2]])</f>
        <v>61906.25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238781.25</v>
      </c>
      <c r="AC441" s="50">
        <f>IF(NOTA[[#This Row],[JUMLAH]]="","",NOTA[[#This Row],[JUMLAH]]-NOTA[[#This Row],[DISC]])</f>
        <v>1176218.75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41" s="50">
        <f>IF(OR(NOTA[[#This Row],[QTY]]="",NOTA[[#This Row],[HARGA SATUAN]]="",),"",NOTA[[#This Row],[QTY]]*NOTA[[#This Row],[HARGA SATUAN]])</f>
        <v>1415000</v>
      </c>
      <c r="AI441" s="39">
        <f ca="1">IF(NOTA[ID_H]="","",INDEX(NOTA[TANGGAL],MATCH(,INDIRECT(ADDRESS(ROW(NOTA[TANGGAL]),COLUMN(NOTA[TANGGAL]))&amp;":"&amp;ADDRESS(ROW(),COLUMN(NOTA[TANGGAL]))),-1)))</f>
        <v>45222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10</v>
      </c>
      <c r="AN44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849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50 BOX (40 PCS)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88</v>
      </c>
      <c r="E442" s="46"/>
      <c r="F442" s="37"/>
      <c r="G442" s="37"/>
      <c r="H442" s="47"/>
      <c r="I442" s="37"/>
      <c r="J442" s="39"/>
      <c r="K442" s="37"/>
      <c r="L442" s="37" t="s">
        <v>541</v>
      </c>
      <c r="M442" s="40">
        <v>1</v>
      </c>
      <c r="N442" s="38">
        <v>864</v>
      </c>
      <c r="O442" s="37" t="s">
        <v>144</v>
      </c>
      <c r="P442" s="41">
        <v>2100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1814400</v>
      </c>
      <c r="Y442" s="50">
        <f>IF(NOTA[[#This Row],[JUMLAH]]="","",NOTA[[#This Row],[JUMLAH]]*NOTA[[#This Row],[DISC 1]])</f>
        <v>226800</v>
      </c>
      <c r="Z442" s="50">
        <f>IF(NOTA[[#This Row],[JUMLAH]]="","",(NOTA[[#This Row],[JUMLAH]]-NOTA[[#This Row],[DISC 1-]])*NOTA[[#This Row],[DISC 2]])</f>
        <v>79380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306180</v>
      </c>
      <c r="AC442" s="50">
        <f>IF(NOTA[[#This Row],[JUMLAH]]="","",NOTA[[#This Row],[JUMLAH]]-NOTA[[#This Row],[DISC]])</f>
        <v>1508220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42" s="50">
        <f>IF(OR(NOTA[[#This Row],[QTY]]="",NOTA[[#This Row],[HARGA SATUAN]]="",),"",NOTA[[#This Row],[QTY]]*NOTA[[#This Row],[HARGA SATUAN]])</f>
        <v>1814400</v>
      </c>
      <c r="AI442" s="39">
        <f ca="1">IF(NOTA[ID_H]="","",INDEX(NOTA[TANGGAL],MATCH(,INDIRECT(ADDRESS(ROW(NOTA[TANGGAL]),COLUMN(NOTA[TANGGAL]))&amp;":"&amp;ADDRESS(ROW(),COLUMN(NOTA[TANGGAL]))),-1)))</f>
        <v>45222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10</v>
      </c>
      <c r="AN44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1179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 BOX (24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88</v>
      </c>
      <c r="E443" s="46"/>
      <c r="F443" s="37"/>
      <c r="G443" s="37"/>
      <c r="H443" s="47"/>
      <c r="I443" s="37"/>
      <c r="J443" s="39"/>
      <c r="K443" s="37"/>
      <c r="L443" s="37" t="s">
        <v>542</v>
      </c>
      <c r="M443" s="40">
        <v>1</v>
      </c>
      <c r="N443" s="38">
        <v>24</v>
      </c>
      <c r="O443" s="37" t="s">
        <v>144</v>
      </c>
      <c r="P443" s="41">
        <v>19000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456000</v>
      </c>
      <c r="Y443" s="50">
        <f>IF(NOTA[[#This Row],[JUMLAH]]="","",NOTA[[#This Row],[JUMLAH]]*NOTA[[#This Row],[DISC 1]])</f>
        <v>57000</v>
      </c>
      <c r="Z443" s="50">
        <f>IF(NOTA[[#This Row],[JUMLAH]]="","",(NOTA[[#This Row],[JUMLAH]]-NOTA[[#This Row],[DISC 1-]])*NOTA[[#This Row],[DISC 2]])</f>
        <v>19950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76950</v>
      </c>
      <c r="AC443" s="50">
        <f>IF(NOTA[[#This Row],[JUMLAH]]="","",NOTA[[#This Row],[JUMLAH]]-NOTA[[#This Row],[DISC]])</f>
        <v>379050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43" s="50">
        <f>IF(OR(NOTA[[#This Row],[QTY]]="",NOTA[[#This Row],[HARGA SATUAN]]="",),"",NOTA[[#This Row],[QTY]]*NOTA[[#This Row],[HARGA SATUAN]])</f>
        <v>456000</v>
      </c>
      <c r="AI443" s="39">
        <f ca="1">IF(NOTA[ID_H]="","",INDEX(NOTA[TANGGAL],MATCH(,INDIRECT(ADDRESS(ROW(NOTA[TANGGAL]),COLUMN(NOTA[TANGGAL]))&amp;":"&amp;ADDRESS(ROW(),COLUMN(NOTA[TANGGAL]))),-1)))</f>
        <v>45222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10</v>
      </c>
      <c r="AN44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2594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24 PCS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376</v>
      </c>
      <c r="M444" s="40">
        <v>6</v>
      </c>
      <c r="N444" s="38">
        <v>864</v>
      </c>
      <c r="O444" s="37" t="s">
        <v>144</v>
      </c>
      <c r="P444" s="41">
        <v>4350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3758400</v>
      </c>
      <c r="Y444" s="50">
        <f>IF(NOTA[[#This Row],[JUMLAH]]="","",NOTA[[#This Row],[JUMLAH]]*NOTA[[#This Row],[DISC 1]])</f>
        <v>469800</v>
      </c>
      <c r="Z444" s="50">
        <f>IF(NOTA[[#This Row],[JUMLAH]]="","",(NOTA[[#This Row],[JUMLAH]]-NOTA[[#This Row],[DISC 1-]])*NOTA[[#This Row],[DISC 2]])</f>
        <v>164430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634230</v>
      </c>
      <c r="AC444" s="50">
        <f>IF(NOTA[[#This Row],[JUMLAH]]="","",NOTA[[#This Row],[JUMLAH]]-NOTA[[#This Row],[DISC]])</f>
        <v>3124170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44" s="50">
        <f>IF(OR(NOTA[[#This Row],[QTY]]="",NOTA[[#This Row],[HARGA SATUAN]]="",),"",NOTA[[#This Row],[QTY]]*NOTA[[#This Row],[HARGA SATUAN]])</f>
        <v>3758400</v>
      </c>
      <c r="AI444" s="39">
        <f ca="1">IF(NOTA[ID_H]="","",INDEX(NOTA[TANGGAL],MATCH(,INDIRECT(ADDRESS(ROW(NOTA[TANGGAL]),COLUMN(NOTA[TANGGAL]))&amp;":"&amp;ADDRESS(ROW(),COLUMN(NOTA[TANGGAL]))),-1)))</f>
        <v>45222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10</v>
      </c>
      <c r="AN44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2459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543</v>
      </c>
      <c r="M445" s="40">
        <v>6</v>
      </c>
      <c r="N445" s="38">
        <v>864</v>
      </c>
      <c r="O445" s="37" t="s">
        <v>144</v>
      </c>
      <c r="P445" s="41">
        <v>6500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5616000</v>
      </c>
      <c r="Y445" s="50">
        <f>IF(NOTA[[#This Row],[JUMLAH]]="","",NOTA[[#This Row],[JUMLAH]]*NOTA[[#This Row],[DISC 1]])</f>
        <v>702000</v>
      </c>
      <c r="Z445" s="50">
        <f>IF(NOTA[[#This Row],[JUMLAH]]="","",(NOTA[[#This Row],[JUMLAH]]-NOTA[[#This Row],[DISC 1-]])*NOTA[[#This Row],[DISC 2]])</f>
        <v>245700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947700</v>
      </c>
      <c r="AC445" s="50">
        <f>IF(NOTA[[#This Row],[JUMLAH]]="","",NOTA[[#This Row],[JUMLAH]]-NOTA[[#This Row],[DISC]])</f>
        <v>4668300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8219981.25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40491018.75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45" s="50">
        <f>IF(OR(NOTA[[#This Row],[QTY]]="",NOTA[[#This Row],[HARGA SATUAN]]="",),"",NOTA[[#This Row],[QTY]]*NOTA[[#This Row],[HARGA SATUAN]])</f>
        <v>5616000</v>
      </c>
      <c r="AI445" s="39">
        <f ca="1">IF(NOTA[ID_H]="","",INDEX(NOTA[TANGGAL],MATCH(,INDIRECT(ADDRESS(ROW(NOTA[TANGGAL]),COLUMN(NOTA[TANGGAL]))&amp;":"&amp;ADDRESS(ROW(),COLUMN(NOTA[TANGGAL]))),-1)))</f>
        <v>45222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10</v>
      </c>
      <c r="AN445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2460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12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KEN_2310_602-4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45222</v>
      </c>
      <c r="F447" s="37" t="s">
        <v>22</v>
      </c>
      <c r="G447" s="37" t="s">
        <v>23</v>
      </c>
      <c r="H447" s="47" t="s">
        <v>544</v>
      </c>
      <c r="I447" s="37"/>
      <c r="J447" s="39">
        <v>45219</v>
      </c>
      <c r="K447" s="37"/>
      <c r="L447" s="37" t="s">
        <v>545</v>
      </c>
      <c r="M447" s="40">
        <v>2</v>
      </c>
      <c r="O447" s="37"/>
      <c r="P447" s="41"/>
      <c r="Q447" s="42">
        <v>1954800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3909600</v>
      </c>
      <c r="Y447" s="50">
        <f>IF(NOTA[[#This Row],[JUMLAH]]="","",NOTA[[#This Row],[JUMLAH]]*NOTA[[#This Row],[DISC 1]])</f>
        <v>664632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664632</v>
      </c>
      <c r="AC447" s="50">
        <f>IF(NOTA[[#This Row],[JUMLAH]]="","",NOTA[[#This Row],[JUMLAH]]-NOTA[[#This Row],[DISC]])</f>
        <v>3244968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7" s="50" t="str">
        <f>IF(OR(NOTA[[#This Row],[QTY]]="",NOTA[[#This Row],[HARGA SATUAN]]="",),"",NOTA[[#This Row],[QTY]]*NOTA[[#This Row],[HARGA SATUAN]])</f>
        <v/>
      </c>
      <c r="AI447" s="39">
        <f ca="1">IF(NOTA[ID_H]="","",INDEX(NOTA[TANGGAL],MATCH(,INDIRECT(ADDRESS(ROW(NOTA[TANGGAL]),COLUMN(NOTA[TANGGAL]))&amp;":"&amp;ADDRESS(ROW(),COLUMN(NOTA[TANGGAL]))),-1)))</f>
        <v>45222</v>
      </c>
      <c r="AJ447" s="41" t="str">
        <f ca="1">IF(NOTA[[#This Row],[NAMA BARANG]]="","",INDEX(NOTA[SUPPLIER],MATCH(,INDIRECT(ADDRESS(ROW(NOTA[ID]),COLUMN(NOTA[ID]))&amp;":"&amp;ADDRESS(ROW(),COLUMN(NOTA[ID]))),-1)))</f>
        <v>KENKO SINAR INDONESIA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4</v>
      </c>
      <c r="AM447" s="38">
        <f>IF(NOTA[[#This Row],[TGL.NOTA]]="",IF(NOTA[[#This Row],[SUPPLIER_H]]="","",AM446),MONTH(NOTA[[#This Row],[TGL.NOTA]]))</f>
        <v>10</v>
      </c>
      <c r="AN4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MORO2310160245219kenkocorrectionfluidke01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1388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36 LSN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546</v>
      </c>
      <c r="M448" s="40">
        <v>1</v>
      </c>
      <c r="O448" s="37"/>
      <c r="P448" s="41"/>
      <c r="Q448" s="42">
        <v>1468800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1468800</v>
      </c>
      <c r="Y448" s="50">
        <f>IF(NOTA[[#This Row],[JUMLAH]]="","",NOTA[[#This Row],[JUMLAH]]*NOTA[[#This Row],[DISC 1]])</f>
        <v>249696.00000000003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249696.00000000003</v>
      </c>
      <c r="AC448" s="50">
        <f>IF(NOTA[[#This Row],[JUMLAH]]="","",NOTA[[#This Row],[JUMLAH]]-NOTA[[#This Row],[DISC]])</f>
        <v>1219104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45222</v>
      </c>
      <c r="AJ448" s="41" t="str">
        <f ca="1">IF(NOTA[[#This Row],[NAMA BARANG]]="","",INDEX(NOTA[SUPPLIER],MATCH(,INDIRECT(ADDRESS(ROW(NOTA[ID]),COLUMN(NOTA[ID]))&amp;":"&amp;ADDRESS(ROW(),COLUMN(NOTA[ID]))),-1)))</f>
        <v>KENKO SINAR INDONESIA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10</v>
      </c>
      <c r="AN448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1323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144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298</v>
      </c>
      <c r="M449" s="40">
        <v>1</v>
      </c>
      <c r="O449" s="37"/>
      <c r="P449" s="41"/>
      <c r="Q449" s="42">
        <v>1566000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1566000</v>
      </c>
      <c r="Y449" s="50">
        <f>IF(NOTA[[#This Row],[JUMLAH]]="","",NOTA[[#This Row],[JUMLAH]]*NOTA[[#This Row],[DISC 1]])</f>
        <v>266220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266220</v>
      </c>
      <c r="AC449" s="50">
        <f>IF(NOTA[[#This Row],[JUMLAH]]="","",NOTA[[#This Row],[JUMLAH]]-NOTA[[#This Row],[DISC]])</f>
        <v>1299780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45222</v>
      </c>
      <c r="AJ449" s="41" t="str">
        <f ca="1">IF(NOTA[[#This Row],[NAMA BARANG]]="","",INDEX(NOTA[SUPPLIER],MATCH(,INDIRECT(ADDRESS(ROW(NOTA[ID]),COLUMN(NOTA[ID]))&amp;":"&amp;ADDRESS(ROW(),COLUMN(NOTA[ID]))),-1)))</f>
        <v>KENKO SINAR INDONESIA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10</v>
      </c>
      <c r="AN44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1428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30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89</v>
      </c>
      <c r="E450" s="46"/>
      <c r="F450" s="37"/>
      <c r="G450" s="37"/>
      <c r="H450" s="47"/>
      <c r="I450" s="37"/>
      <c r="J450" s="39"/>
      <c r="K450" s="37"/>
      <c r="L450" s="37" t="s">
        <v>191</v>
      </c>
      <c r="M450" s="40">
        <v>2</v>
      </c>
      <c r="O450" s="37"/>
      <c r="P450" s="41"/>
      <c r="Q450" s="42">
        <v>3888000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7776000</v>
      </c>
      <c r="Y450" s="50">
        <f>IF(NOTA[[#This Row],[JUMLAH]]="","",NOTA[[#This Row],[JUMLAH]]*NOTA[[#This Row],[DISC 1]])</f>
        <v>1321920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1321920</v>
      </c>
      <c r="AC450" s="50">
        <f>IF(NOTA[[#This Row],[JUMLAH]]="","",NOTA[[#This Row],[JUMLAH]]-NOTA[[#This Row],[DISC]])</f>
        <v>6454080</v>
      </c>
      <c r="AD450" s="50"/>
      <c r="AE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2502468</v>
      </c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12217932</v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45222</v>
      </c>
      <c r="AJ450" s="41" t="str">
        <f ca="1">IF(NOTA[[#This Row],[NAMA BARANG]]="","",INDEX(NOTA[SUPPLIER],MATCH(,INDIRECT(ADDRESS(ROW(NOTA[ID]),COLUMN(NOTA[ID]))&amp;":"&amp;ADDRESS(ROW(),COLUMN(NOTA[ID]))),-1)))</f>
        <v>KENKO SINAR INDONESIA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10</v>
      </c>
      <c r="AN45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1427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60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KEN_2310_712-5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 t="s">
        <v>22</v>
      </c>
      <c r="G452" s="37" t="s">
        <v>23</v>
      </c>
      <c r="H452" s="47" t="s">
        <v>547</v>
      </c>
      <c r="I452" s="37"/>
      <c r="J452" s="39">
        <v>45220</v>
      </c>
      <c r="K452" s="37"/>
      <c r="L452" s="37" t="s">
        <v>174</v>
      </c>
      <c r="M452" s="40">
        <v>3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11664000</v>
      </c>
      <c r="Y452" s="50">
        <f>IF(NOTA[[#This Row],[JUMLAH]]="","",NOTA[[#This Row],[JUMLAH]]*NOTA[[#This Row],[DISC 1]])</f>
        <v>1982880.0000000002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1982880.0000000002</v>
      </c>
      <c r="AC452" s="50">
        <f>IF(NOTA[[#This Row],[JUMLAH]]="","",NOTA[[#This Row],[JUMLAH]]-NOTA[[#This Row],[DISC]])</f>
        <v>9681120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45222</v>
      </c>
      <c r="AJ452" s="41" t="str">
        <f ca="1">IF(NOTA[[#This Row],[NAMA BARANG]]="","",INDEX(NOTA[SUPPLIER],MATCH(,INDIRECT(ADDRESS(ROW(NOTA[ID]),COLUMN(NOTA[ID]))&amp;":"&amp;ADDRESS(ROW(),COLUMN(NOTA[ID]))),-1)))</f>
        <v>KENKO SINAR INDONESIA</v>
      </c>
      <c r="AK452" s="41" t="str">
        <f ca="1">IF(NOTA[[#This Row],[ID_H]]="","",IF(NOTA[[#This Row],[FAKTUR]]="",INDIRECT(ADDRESS(ROW()-1,COLUMN())),NOTA[[#This Row],[FAKTUR]]))</f>
        <v>ARTO MORO</v>
      </c>
      <c r="AL452" s="38">
        <f ca="1">IF(NOTA[[#This Row],[ID]]="","",COUNTIF(NOTA[ID_H],NOTA[[#This Row],[ID_H]]))</f>
        <v>5</v>
      </c>
      <c r="AM452" s="38">
        <f>IF(NOTA[[#This Row],[TGL.NOTA]]="",IF(NOTA[[#This Row],[SUPPLIER_H]]="","",AM451),MONTH(NOTA[[#This Row],[TGL.NOTA]]))</f>
        <v>10</v>
      </c>
      <c r="AN45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MORO2310171245220kenkocutterbladea1009mm</v>
      </c>
      <c r="AR452" s="38" t="e">
        <f>IF(NOTA[[#This Row],[CONCAT4]]="","",_xlfn.IFNA(MATCH(NOTA[[#This Row],[CONCAT4]],[2]!RAW[CONCAT_H],0),FALSE))</f>
        <v>#REF!</v>
      </c>
      <c r="AS452" s="38">
        <f>IF(NOTA[[#This Row],[CONCAT1]]="","",MATCH(NOTA[[#This Row],[CONCAT1]],[3]!db[NB NOTA_C],0))</f>
        <v>1426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120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90</v>
      </c>
      <c r="E453" s="46"/>
      <c r="F453" s="37"/>
      <c r="G453" s="37"/>
      <c r="H453" s="47"/>
      <c r="I453" s="37"/>
      <c r="J453" s="39"/>
      <c r="K453" s="37"/>
      <c r="L453" s="37" t="s">
        <v>191</v>
      </c>
      <c r="M453" s="40">
        <v>2</v>
      </c>
      <c r="O453" s="37"/>
      <c r="P453" s="41"/>
      <c r="Q453" s="42">
        <v>3888000</v>
      </c>
      <c r="R453" s="48"/>
      <c r="S453" s="49">
        <v>0.17</v>
      </c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7776000</v>
      </c>
      <c r="Y453" s="50">
        <f>IF(NOTA[[#This Row],[JUMLAH]]="","",NOTA[[#This Row],[JUMLAH]]*NOTA[[#This Row],[DISC 1]])</f>
        <v>1321920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1321920</v>
      </c>
      <c r="AC453" s="50">
        <f>IF(NOTA[[#This Row],[JUMLAH]]="","",NOTA[[#This Row],[JUMLAH]]-NOTA[[#This Row],[DISC]])</f>
        <v>6454080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3" s="50" t="str">
        <f>IF(OR(NOTA[[#This Row],[QTY]]="",NOTA[[#This Row],[HARGA SATUAN]]="",),"",NOTA[[#This Row],[QTY]]*NOTA[[#This Row],[HARGA SATUAN]])</f>
        <v/>
      </c>
      <c r="AI453" s="39">
        <f ca="1">IF(NOTA[ID_H]="","",INDEX(NOTA[TANGGAL],MATCH(,INDIRECT(ADDRESS(ROW(NOTA[TANGGAL]),COLUMN(NOTA[TANGGAL]))&amp;":"&amp;ADDRESS(ROW(),COLUMN(NOTA[TANGGAL]))),-1)))</f>
        <v>45222</v>
      </c>
      <c r="AJ453" s="41" t="str">
        <f ca="1">IF(NOTA[[#This Row],[NAMA BARANG]]="","",INDEX(NOTA[SUPPLIER],MATCH(,INDIRECT(ADDRESS(ROW(NOTA[ID]),COLUMN(NOTA[ID]))&amp;":"&amp;ADDRESS(ROW(),COLUMN(NOTA[ID]))),-1)))</f>
        <v>KENKO SINAR INDONESIA</v>
      </c>
      <c r="AK453" s="41" t="str">
        <f ca="1">IF(NOTA[[#This Row],[ID_H]]="","",IF(NOTA[[#This Row],[FAKTUR]]="",INDIRECT(ADDRESS(ROW()-1,COLUMN())),NOTA[[#This Row],[FAKTUR]]))</f>
        <v>ARTO MORO</v>
      </c>
      <c r="AL453" s="38" t="str">
        <f ca="1">IF(NOTA[[#This Row],[ID]]="","",COUNTIF(NOTA[ID_H],NOTA[[#This Row],[ID_H]]))</f>
        <v/>
      </c>
      <c r="AM453" s="38">
        <f ca="1">IF(NOTA[[#This Row],[TGL.NOTA]]="",IF(NOTA[[#This Row],[SUPPLIER_H]]="","",AM452),MONTH(NOTA[[#This Row],[TGL.NOTA]]))</f>
        <v>10</v>
      </c>
      <c r="AN45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>
        <f>IF(NOTA[[#This Row],[CONCAT1]]="","",MATCH(NOTA[[#This Row],[CONCAT1]],[3]!db[NB NOTA_C],0))</f>
        <v>1427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60 LSN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90</v>
      </c>
      <c r="E454" s="46"/>
      <c r="F454" s="37"/>
      <c r="G454" s="37"/>
      <c r="H454" s="47"/>
      <c r="I454" s="37"/>
      <c r="J454" s="39"/>
      <c r="K454" s="37"/>
      <c r="L454" s="37" t="s">
        <v>354</v>
      </c>
      <c r="M454" s="40">
        <v>1</v>
      </c>
      <c r="O454" s="37"/>
      <c r="P454" s="41"/>
      <c r="Q454" s="42">
        <v>2880000</v>
      </c>
      <c r="R454" s="48"/>
      <c r="S454" s="49">
        <v>0.17</v>
      </c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2880000</v>
      </c>
      <c r="Y454" s="50">
        <f>IF(NOTA[[#This Row],[JUMLAH]]="","",NOTA[[#This Row],[JUMLAH]]*NOTA[[#This Row],[DISC 1]])</f>
        <v>489600.00000000006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489600.00000000006</v>
      </c>
      <c r="AC454" s="50">
        <f>IF(NOTA[[#This Row],[JUMLAH]]="","",NOTA[[#This Row],[JUMLAH]]-NOTA[[#This Row],[DISC]])</f>
        <v>2390400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45222</v>
      </c>
      <c r="AJ454" s="41" t="str">
        <f ca="1">IF(NOTA[[#This Row],[NAMA BARANG]]="","",INDEX(NOTA[SUPPLIER],MATCH(,INDIRECT(ADDRESS(ROW(NOTA[ID]),COLUMN(NOTA[ID]))&amp;":"&amp;ADDRESS(ROW(),COLUMN(NOTA[ID]))),-1)))</f>
        <v>KENKO SINAR INDONESIA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10</v>
      </c>
      <c r="AN454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1423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48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90</v>
      </c>
      <c r="E455" s="46"/>
      <c r="F455" s="37"/>
      <c r="G455" s="37"/>
      <c r="H455" s="47"/>
      <c r="I455" s="37"/>
      <c r="J455" s="39"/>
      <c r="K455" s="37"/>
      <c r="L455" s="37" t="s">
        <v>548</v>
      </c>
      <c r="M455" s="40">
        <v>1</v>
      </c>
      <c r="O455" s="37"/>
      <c r="P455" s="41"/>
      <c r="Q455" s="42">
        <v>1987200</v>
      </c>
      <c r="R455" s="48"/>
      <c r="S455" s="49">
        <v>0.17</v>
      </c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1987200</v>
      </c>
      <c r="Y455" s="50">
        <f>IF(NOTA[[#This Row],[JUMLAH]]="","",NOTA[[#This Row],[JUMLAH]]*NOTA[[#This Row],[DISC 1]])</f>
        <v>337824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337824</v>
      </c>
      <c r="AC455" s="50">
        <f>IF(NOTA[[#This Row],[JUMLAH]]="","",NOTA[[#This Row],[JUMLAH]]-NOTA[[#This Row],[DISC]])</f>
        <v>1649376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55" s="50" t="str">
        <f>IF(OR(NOTA[[#This Row],[QTY]]="",NOTA[[#This Row],[HARGA SATUAN]]="",),"",NOTA[[#This Row],[QTY]]*NOTA[[#This Row],[HARGA SATUAN]])</f>
        <v/>
      </c>
      <c r="AI455" s="39">
        <f ca="1">IF(NOTA[ID_H]="","",INDEX(NOTA[TANGGAL],MATCH(,INDIRECT(ADDRESS(ROW(NOTA[TANGGAL]),COLUMN(NOTA[TANGGAL]))&amp;":"&amp;ADDRESS(ROW(),COLUMN(NOTA[TANGGAL]))),-1)))</f>
        <v>45222</v>
      </c>
      <c r="AJ455" s="41" t="str">
        <f ca="1">IF(NOTA[[#This Row],[NAMA BARANG]]="","",INDEX(NOTA[SUPPLIER],MATCH(,INDIRECT(ADDRESS(ROW(NOTA[ID]),COLUMN(NOTA[ID]))&amp;":"&amp;ADDRESS(ROW(),COLUMN(NOTA[ID]))),-1)))</f>
        <v>KENKO SINAR INDONESIA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10</v>
      </c>
      <c r="AN4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1376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48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90</v>
      </c>
      <c r="E456" s="46"/>
      <c r="F456" s="37"/>
      <c r="G456" s="37"/>
      <c r="H456" s="47"/>
      <c r="I456" s="37"/>
      <c r="J456" s="39"/>
      <c r="K456" s="37"/>
      <c r="L456" s="37" t="s">
        <v>549</v>
      </c>
      <c r="M456" s="40">
        <v>1</v>
      </c>
      <c r="O456" s="37"/>
      <c r="P456" s="41"/>
      <c r="Q456" s="42">
        <v>1584000</v>
      </c>
      <c r="R456" s="48"/>
      <c r="S456" s="49">
        <v>0.17</v>
      </c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1584000</v>
      </c>
      <c r="Y456" s="50">
        <f>IF(NOTA[[#This Row],[JUMLAH]]="","",NOTA[[#This Row],[JUMLAH]]*NOTA[[#This Row],[DISC 1]])</f>
        <v>269280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269280</v>
      </c>
      <c r="AC456" s="50">
        <f>IF(NOTA[[#This Row],[JUMLAH]]="","",NOTA[[#This Row],[JUMLAH]]-NOTA[[#This Row],[DISC]])</f>
        <v>1314720</v>
      </c>
      <c r="AD456" s="50"/>
      <c r="AE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4401504</v>
      </c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21489696</v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45222</v>
      </c>
      <c r="AJ456" s="41" t="str">
        <f ca="1">IF(NOTA[[#This Row],[NAMA BARANG]]="","",INDEX(NOTA[SUPPLIER],MATCH(,INDIRECT(ADDRESS(ROW(NOTA[ID]),COLUMN(NOTA[ID]))&amp;":"&amp;ADDRESS(ROW(),COLUMN(NOTA[ID]))),-1)))</f>
        <v>KENKO SINAR INDONESIA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10</v>
      </c>
      <c r="AN45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1579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48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KEN_2310_678-3</v>
      </c>
      <c r="C458" s="38" t="e">
        <f ca="1">IF(NOTA[[#This Row],[ID_P]]="","",MATCH(NOTA[[#This Row],[ID_P]],[1]!B_MSK[N_ID],0))</f>
        <v>#REF!</v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 t="s">
        <v>22</v>
      </c>
      <c r="G458" s="37" t="s">
        <v>23</v>
      </c>
      <c r="H458" s="47" t="s">
        <v>550</v>
      </c>
      <c r="I458" s="37"/>
      <c r="J458" s="39">
        <v>45220</v>
      </c>
      <c r="K458" s="37"/>
      <c r="L458" s="37" t="s">
        <v>241</v>
      </c>
      <c r="M458" s="40">
        <v>3</v>
      </c>
      <c r="O458" s="37"/>
      <c r="P458" s="41"/>
      <c r="Q458" s="42">
        <v>3888000</v>
      </c>
      <c r="R458" s="48"/>
      <c r="S458" s="49">
        <v>0.17</v>
      </c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11664000</v>
      </c>
      <c r="Y458" s="50">
        <f>IF(NOTA[[#This Row],[JUMLAH]]="","",NOTA[[#This Row],[JUMLAH]]*NOTA[[#This Row],[DISC 1]])</f>
        <v>1982880.0000000002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1982880.0000000002</v>
      </c>
      <c r="AC458" s="50">
        <f>IF(NOTA[[#This Row],[JUMLAH]]="","",NOTA[[#This Row],[JUMLAH]]-NOTA[[#This Row],[DISC]])</f>
        <v>9681120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45222</v>
      </c>
      <c r="AJ458" s="41" t="str">
        <f ca="1">IF(NOTA[[#This Row],[NAMA BARANG]]="","",INDEX(NOTA[SUPPLIER],MATCH(,INDIRECT(ADDRESS(ROW(NOTA[ID]),COLUMN(NOTA[ID]))&amp;":"&amp;ADDRESS(ROW(),COLUMN(NOTA[ID]))),-1)))</f>
        <v>KENKO SINAR INDONESIA</v>
      </c>
      <c r="AK458" s="41" t="str">
        <f ca="1">IF(NOTA[[#This Row],[ID_H]]="","",IF(NOTA[[#This Row],[FAKTUR]]="",INDIRECT(ADDRESS(ROW()-1,COLUMN())),NOTA[[#This Row],[FAKTUR]]))</f>
        <v>ARTO MORO</v>
      </c>
      <c r="AL458" s="38">
        <f ca="1">IF(NOTA[[#This Row],[ID]]="","",COUNTIF(NOTA[ID_H],NOTA[[#This Row],[ID_H]]))</f>
        <v>3</v>
      </c>
      <c r="AM458" s="38">
        <f>IF(NOTA[[#This Row],[TGL.NOTA]]="",IF(NOTA[[#This Row],[SUPPLIER_H]]="","",AM457),MONTH(NOTA[[#This Row],[TGL.NOTA]]))</f>
        <v>10</v>
      </c>
      <c r="AN45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MORO2310167845220kenkocutterbladea1009mm</v>
      </c>
      <c r="AR458" s="38" t="e">
        <f>IF(NOTA[[#This Row],[CONCAT4]]="","",_xlfn.IFNA(MATCH(NOTA[[#This Row],[CONCAT4]],[2]!RAW[CONCAT_H],0),FALSE))</f>
        <v>#REF!</v>
      </c>
      <c r="AS458" s="38">
        <f>IF(NOTA[[#This Row],[CONCAT1]]="","",MATCH(NOTA[[#This Row],[CONCAT1]],[3]!db[NB NOTA_C],0))</f>
        <v>1426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91</v>
      </c>
      <c r="E459" s="46"/>
      <c r="F459" s="37"/>
      <c r="G459" s="37"/>
      <c r="H459" s="47"/>
      <c r="I459" s="37"/>
      <c r="J459" s="39"/>
      <c r="K459" s="37"/>
      <c r="L459" s="37" t="s">
        <v>109</v>
      </c>
      <c r="M459" s="40">
        <v>3</v>
      </c>
      <c r="O459" s="37"/>
      <c r="P459" s="41"/>
      <c r="Q459" s="42">
        <v>2088000</v>
      </c>
      <c r="R459" s="48"/>
      <c r="S459" s="49">
        <v>0.17</v>
      </c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6264000</v>
      </c>
      <c r="Y459" s="50">
        <f>IF(NOTA[[#This Row],[JUMLAH]]="","",NOTA[[#This Row],[JUMLAH]]*NOTA[[#This Row],[DISC 1]])</f>
        <v>1064880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1064880</v>
      </c>
      <c r="AC459" s="50">
        <f>IF(NOTA[[#This Row],[JUMLAH]]="","",NOTA[[#This Row],[JUMLAH]]-NOTA[[#This Row],[DISC]])</f>
        <v>5199120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45222</v>
      </c>
      <c r="AJ459" s="41" t="str">
        <f ca="1">IF(NOTA[[#This Row],[NAMA BARANG]]="","",INDEX(NOTA[SUPPLIER],MATCH(,INDIRECT(ADDRESS(ROW(NOTA[ID]),COLUMN(NOTA[ID]))&amp;":"&amp;ADDRESS(ROW(),COLUMN(NOTA[ID]))),-1)))</f>
        <v>KENKO SINAR INDONESIA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10</v>
      </c>
      <c r="AN45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2640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12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91</v>
      </c>
      <c r="E460" s="46"/>
      <c r="F460" s="37"/>
      <c r="G460" s="37"/>
      <c r="H460" s="47"/>
      <c r="I460" s="37"/>
      <c r="J460" s="39"/>
      <c r="K460" s="37"/>
      <c r="L460" s="54" t="s">
        <v>113</v>
      </c>
      <c r="M460" s="40">
        <v>1</v>
      </c>
      <c r="O460" s="37"/>
      <c r="P460" s="41"/>
      <c r="Q460" s="42">
        <v>1824000</v>
      </c>
      <c r="R460" s="48"/>
      <c r="S460" s="49">
        <v>0.17</v>
      </c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1824000</v>
      </c>
      <c r="Y460" s="50">
        <f>IF(NOTA[[#This Row],[JUMLAH]]="","",NOTA[[#This Row],[JUMLAH]]*NOTA[[#This Row],[DISC 1]])</f>
        <v>310080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310080</v>
      </c>
      <c r="AC460" s="50">
        <f>IF(NOTA[[#This Row],[JUMLAH]]="","",NOTA[[#This Row],[JUMLAH]]-NOTA[[#This Row],[DISC]])</f>
        <v>1513920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3357840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16394160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60" s="50" t="str">
        <f>IF(OR(NOTA[[#This Row],[QTY]]="",NOTA[[#This Row],[HARGA SATUAN]]="",),"",NOTA[[#This Row],[QTY]]*NOTA[[#This Row],[HARGA SATUAN]])</f>
        <v/>
      </c>
      <c r="AI460" s="39">
        <f ca="1">IF(NOTA[ID_H]="","",INDEX(NOTA[TANGGAL],MATCH(,INDIRECT(ADDRESS(ROW(NOTA[TANGGAL]),COLUMN(NOTA[TANGGAL]))&amp;":"&amp;ADDRESS(ROW(),COLUMN(NOTA[TANGGAL]))),-1)))</f>
        <v>45222</v>
      </c>
      <c r="AJ460" s="41" t="str">
        <f ca="1">IF(NOTA[[#This Row],[NAMA BARANG]]="","",INDEX(NOTA[SUPPLIER],MATCH(,INDIRECT(ADDRESS(ROW(NOTA[ID]),COLUMN(NOTA[ID]))&amp;":"&amp;ADDRESS(ROW(),COLUMN(NOTA[ID]))),-1)))</f>
        <v>KENKO SINAR INDONESIA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10</v>
      </c>
      <c r="AN46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2647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4 BOX (6 SET)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SBS_2310_-5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92</v>
      </c>
      <c r="E462" s="46">
        <v>45222</v>
      </c>
      <c r="F462" s="37" t="s">
        <v>423</v>
      </c>
      <c r="G462" s="37" t="s">
        <v>135</v>
      </c>
      <c r="H462" s="47"/>
      <c r="I462" s="37" t="s">
        <v>551</v>
      </c>
      <c r="J462" s="39">
        <v>45218</v>
      </c>
      <c r="K462" s="37"/>
      <c r="L462" s="54" t="s">
        <v>552</v>
      </c>
      <c r="M462" s="40">
        <v>5</v>
      </c>
      <c r="N462" s="38">
        <f>48*5</f>
        <v>240</v>
      </c>
      <c r="O462" s="37" t="s">
        <v>138</v>
      </c>
      <c r="P462" s="41"/>
      <c r="Q462" s="42"/>
      <c r="R462" s="48"/>
      <c r="S462" s="49"/>
      <c r="T462" s="44"/>
      <c r="U462" s="44"/>
      <c r="V462" s="50"/>
      <c r="W462" s="45" t="s">
        <v>555</v>
      </c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2" s="50" t="str">
        <f>IF(OR(NOTA[[#This Row],[QTY]]="",NOTA[[#This Row],[HARGA SATUAN]]="",),"",NOTA[[#This Row],[QTY]]*NOTA[[#This Row],[HARGA SATUAN]])</f>
        <v/>
      </c>
      <c r="AI462" s="39">
        <f ca="1">IF(NOTA[ID_H]="","",INDEX(NOTA[TANGGAL],MATCH(,INDIRECT(ADDRESS(ROW(NOTA[TANGGAL]),COLUMN(NOTA[TANGGAL]))&amp;":"&amp;ADDRESS(ROW(),COLUMN(NOTA[TANGGAL]))),-1)))</f>
        <v>45222</v>
      </c>
      <c r="AJ462" s="41" t="str">
        <f ca="1">IF(NOTA[[#This Row],[NAMA BARANG]]="","",INDEX(NOTA[SUPPLIER],MATCH(,INDIRECT(ADDRESS(ROW(NOTA[ID]),COLUMN(NOTA[ID]))&amp;":"&amp;ADDRESS(ROW(),COLUMN(NOTA[ID]))),-1)))</f>
        <v xml:space="preserve">SBS 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5</v>
      </c>
      <c r="AM462" s="38">
        <f>IF(NOTA[[#This Row],[TGL.NOTA]]="",IF(NOTA[[#This Row],[SUPPLIER_H]]="","",AM461),MONTH(NOTA[[#This Row],[TGL.NOTA]]))</f>
        <v>10</v>
      </c>
      <c r="AN462" s="38" t="str">
        <f>LOWER(SUBSTITUTE(SUBSTITUTE(SUBSTITUTE(SUBSTITUTE(SUBSTITUTE(SUBSTITUTE(SUBSTITUTE(SUBSTITUTE(SUBSTITUTE(NOTA[NAMA BARANG]," ",),".",""),"-",""),"(",""),")",""),",",""),"/",""),"""",""),"+",""))</f>
        <v>corrtapemt737a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UNTANATH027/10/202345218corrtapemt737a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611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48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92</v>
      </c>
      <c r="E463" s="46"/>
      <c r="F463" s="37"/>
      <c r="G463" s="37"/>
      <c r="H463" s="47"/>
      <c r="I463" s="37"/>
      <c r="J463" s="39"/>
      <c r="K463" s="37"/>
      <c r="L463" s="37" t="s">
        <v>553</v>
      </c>
      <c r="M463" s="40">
        <v>7</v>
      </c>
      <c r="N463" s="38">
        <v>1400</v>
      </c>
      <c r="O463" s="37" t="s">
        <v>144</v>
      </c>
      <c r="P463" s="41"/>
      <c r="Q463" s="42"/>
      <c r="R463" s="48"/>
      <c r="S463" s="49"/>
      <c r="T463" s="44"/>
      <c r="U463" s="44"/>
      <c r="V463" s="50"/>
      <c r="W463" s="45" t="s">
        <v>555</v>
      </c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3" s="50" t="str">
        <f>IF(OR(NOTA[[#This Row],[QTY]]="",NOTA[[#This Row],[HARGA SATUAN]]="",),"",NOTA[[#This Row],[QTY]]*NOTA[[#This Row],[HARGA SATUAN]])</f>
        <v/>
      </c>
      <c r="AI463" s="39">
        <f ca="1">IF(NOTA[ID_H]="","",INDEX(NOTA[TANGGAL],MATCH(,INDIRECT(ADDRESS(ROW(NOTA[TANGGAL]),COLUMN(NOTA[TANGGAL]))&amp;":"&amp;ADDRESS(ROW(),COLUMN(NOTA[TANGGAL]))),-1)))</f>
        <v>45222</v>
      </c>
      <c r="AJ463" s="41" t="str">
        <f ca="1">IF(NOTA[[#This Row],[NAMA BARANG]]="","",INDEX(NOTA[SUPPLIER],MATCH(,INDIRECT(ADDRESS(ROW(NOTA[ID]),COLUMN(NOTA[ID]))&amp;":"&amp;ADDRESS(ROW(),COLUMN(NOTA[ID]))),-1)))</f>
        <v xml:space="preserve">SBS 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10</v>
      </c>
      <c r="AN463" s="38" t="str">
        <f>LOWER(SUBSTITUTE(SUBSTITUTE(SUBSTITUTE(SUBSTITUTE(SUBSTITUTE(SUBSTITUTE(SUBSTITUTE(SUBSTITUTE(SUBSTITUTE(NOTA[NAMA BARANG]," ",),".",""),"-",""),"(",""),")",""),",",""),"/",""),"""",""),"+",""))</f>
        <v>pckb652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2087</v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>200 PCS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pckb652200pcsuntana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92</v>
      </c>
      <c r="E464" s="46"/>
      <c r="F464" s="37"/>
      <c r="G464" s="37"/>
      <c r="H464" s="47"/>
      <c r="I464" s="37"/>
      <c r="J464" s="39"/>
      <c r="K464" s="37"/>
      <c r="L464" s="37" t="s">
        <v>580</v>
      </c>
      <c r="M464" s="40">
        <v>5</v>
      </c>
      <c r="N464" s="38">
        <v>300</v>
      </c>
      <c r="O464" s="37" t="s">
        <v>328</v>
      </c>
      <c r="P464" s="41"/>
      <c r="Q464" s="42"/>
      <c r="R464" s="48" t="s">
        <v>554</v>
      </c>
      <c r="S464" s="49"/>
      <c r="T464" s="44"/>
      <c r="U464" s="44"/>
      <c r="V464" s="50"/>
      <c r="W464" s="45" t="s">
        <v>555</v>
      </c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4" s="50" t="str">
        <f>IF(OR(NOTA[[#This Row],[QTY]]="",NOTA[[#This Row],[HARGA SATUAN]]="",),"",NOTA[[#This Row],[QTY]]*NOTA[[#This Row],[HARGA SATUAN]])</f>
        <v/>
      </c>
      <c r="AI464" s="39">
        <f ca="1">IF(NOTA[ID_H]="","",INDEX(NOTA[TANGGAL],MATCH(,INDIRECT(ADDRESS(ROW(NOTA[TANGGAL]),COLUMN(NOTA[TANGGAL]))&amp;":"&amp;ADDRESS(ROW(),COLUMN(NOTA[TANGGAL]))),-1)))</f>
        <v>45222</v>
      </c>
      <c r="AJ464" s="41" t="str">
        <f ca="1">IF(NOTA[[#This Row],[NAMA BARANG]]="","",INDEX(NOTA[SUPPLIER],MATCH(,INDIRECT(ADDRESS(ROW(NOTA[ID]),COLUMN(NOTA[ID]))&amp;":"&amp;ADDRESS(ROW(),COLUMN(NOTA[ID]))),-1)))</f>
        <v xml:space="preserve">SBS 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10</v>
      </c>
      <c r="AN464" s="38" t="str">
        <f>LOWER(SUBSTITUTE(SUBSTITUTE(SUBSTITUTE(SUBSTITUTE(SUBSTITUTE(SUBSTITUTE(SUBSTITUTE(SUBSTITUTE(SUBSTITUTE(NOTA[NAMA BARANG]," ",),".",""),"-",""),"(",""),")",""),",",""),"/",""),"""",""),"+",""))</f>
        <v>peruncingtr3851hhippo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peruncingtr3851hhippo0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peruncingtr3851hhippo0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2363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60 BOX (54 PCS)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peruncingtr3851hhippo60box54pcsuntana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92</v>
      </c>
      <c r="E465" s="46"/>
      <c r="F465" s="37"/>
      <c r="G465" s="37"/>
      <c r="H465" s="47"/>
      <c r="I465" s="37"/>
      <c r="J465" s="39"/>
      <c r="K465" s="37"/>
      <c r="L465" s="37" t="s">
        <v>581</v>
      </c>
      <c r="M465" s="40">
        <v>5</v>
      </c>
      <c r="N465" s="38">
        <v>300</v>
      </c>
      <c r="O465" s="37" t="s">
        <v>138</v>
      </c>
      <c r="P465" s="41"/>
      <c r="Q465" s="42"/>
      <c r="R465" s="48"/>
      <c r="S465" s="49"/>
      <c r="T465" s="44"/>
      <c r="U465" s="44"/>
      <c r="V465" s="50"/>
      <c r="W465" s="45" t="s">
        <v>555</v>
      </c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5" s="50" t="str">
        <f>IF(OR(NOTA[[#This Row],[QTY]]="",NOTA[[#This Row],[HARGA SATUAN]]="",),"",NOTA[[#This Row],[QTY]]*NOTA[[#This Row],[HARGA SATUAN]])</f>
        <v/>
      </c>
      <c r="AI465" s="39">
        <f ca="1">IF(NOTA[ID_H]="","",INDEX(NOTA[TANGGAL],MATCH(,INDIRECT(ADDRESS(ROW(NOTA[TANGGAL]),COLUMN(NOTA[TANGGAL]))&amp;":"&amp;ADDRESS(ROW(),COLUMN(NOTA[TANGGAL]))),-1)))</f>
        <v>45222</v>
      </c>
      <c r="AJ465" s="41" t="str">
        <f ca="1">IF(NOTA[[#This Row],[NAMA BARANG]]="","",INDEX(NOTA[SUPPLIER],MATCH(,INDIRECT(ADDRESS(ROW(NOTA[ID]),COLUMN(NOTA[ID]))&amp;":"&amp;ADDRESS(ROW(),COLUMN(NOTA[ID]))),-1)))</f>
        <v xml:space="preserve">SBS 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10</v>
      </c>
      <c r="AN465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2037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60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92</v>
      </c>
      <c r="E466" s="46"/>
      <c r="F466" s="37"/>
      <c r="G466" s="37"/>
      <c r="H466" s="47"/>
      <c r="I466" s="37"/>
      <c r="J466" s="39"/>
      <c r="K466" s="37"/>
      <c r="L466" s="37" t="s">
        <v>572</v>
      </c>
      <c r="M466" s="40">
        <v>4</v>
      </c>
      <c r="N466" s="38">
        <v>240</v>
      </c>
      <c r="O466" s="37" t="s">
        <v>138</v>
      </c>
      <c r="P466" s="41"/>
      <c r="Q466" s="42"/>
      <c r="R466" s="48"/>
      <c r="S466" s="49"/>
      <c r="T466" s="44"/>
      <c r="U466" s="44"/>
      <c r="V466" s="50"/>
      <c r="W466" s="45" t="s">
        <v>555</v>
      </c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6" s="50" t="str">
        <f>IF(OR(NOTA[[#This Row],[QTY]]="",NOTA[[#This Row],[HARGA SATUAN]]="",),"",NOTA[[#This Row],[QTY]]*NOTA[[#This Row],[HARGA SATUAN]])</f>
        <v/>
      </c>
      <c r="AI466" s="39">
        <f ca="1">IF(NOTA[ID_H]="","",INDEX(NOTA[TANGGAL],MATCH(,INDIRECT(ADDRESS(ROW(NOTA[TANGGAL]),COLUMN(NOTA[TANGGAL]))&amp;":"&amp;ADDRESS(ROW(),COLUMN(NOTA[TANGGAL]))),-1)))</f>
        <v>45222</v>
      </c>
      <c r="AJ466" s="41" t="str">
        <f ca="1">IF(NOTA[[#This Row],[NAMA BARANG]]="","",INDEX(NOTA[SUPPLIER],MATCH(,INDIRECT(ADDRESS(ROW(NOTA[ID]),COLUMN(NOTA[ID]))&amp;":"&amp;ADDRESS(ROW(),COLUMN(NOTA[ID]))),-1)))</f>
        <v xml:space="preserve">SBS 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10</v>
      </c>
      <c r="AN46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2036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60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SBS_2310_12A-1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93</v>
      </c>
      <c r="E468" s="46">
        <v>45222</v>
      </c>
      <c r="F468" s="37" t="s">
        <v>423</v>
      </c>
      <c r="G468" s="37" t="s">
        <v>135</v>
      </c>
      <c r="H468" s="47" t="s">
        <v>556</v>
      </c>
      <c r="I468" s="37"/>
      <c r="J468" s="39">
        <v>45217</v>
      </c>
      <c r="K468" s="37"/>
      <c r="L468" s="37" t="s">
        <v>557</v>
      </c>
      <c r="M468" s="40">
        <v>1</v>
      </c>
      <c r="N468" s="38">
        <v>360</v>
      </c>
      <c r="O468" s="37" t="s">
        <v>144</v>
      </c>
      <c r="P468" s="41">
        <v>4500</v>
      </c>
      <c r="Q468" s="42"/>
      <c r="R468" s="48" t="s">
        <v>558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1620000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1620000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68" s="50">
        <f>IF(OR(NOTA[[#This Row],[QTY]]="",NOTA[[#This Row],[HARGA SATUAN]]="",),"",NOTA[[#This Row],[QTY]]*NOTA[[#This Row],[HARGA SATUAN]])</f>
        <v>1620000</v>
      </c>
      <c r="AI468" s="39">
        <f ca="1">IF(NOTA[ID_H]="","",INDEX(NOTA[TANGGAL],MATCH(,INDIRECT(ADDRESS(ROW(NOTA[TANGGAL]),COLUMN(NOTA[TANGGAL]))&amp;":"&amp;ADDRESS(ROW(),COLUMN(NOTA[TANGGAL]))),-1)))</f>
        <v>45222</v>
      </c>
      <c r="AJ468" s="41" t="str">
        <f ca="1">IF(NOTA[[#This Row],[NAMA BARANG]]="","",INDEX(NOTA[SUPPLIER],MATCH(,INDIRECT(ADDRESS(ROW(NOTA[ID]),COLUMN(NOTA[ID]))&amp;":"&amp;ADDRESS(ROW(),COLUMN(NOTA[ID]))),-1)))</f>
        <v xml:space="preserve">SBS </v>
      </c>
      <c r="AK468" s="41" t="str">
        <f ca="1">IF(NOTA[[#This Row],[ID_H]]="","",IF(NOTA[[#This Row],[FAKTUR]]="",INDIRECT(ADDRESS(ROW()-1,COLUMN())),NOTA[[#This Row],[FAKTUR]]))</f>
        <v>UNTANA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10</v>
      </c>
      <c r="AN468" s="38" t="str">
        <f>LOWER(SUBSTITUTE(SUBSTITUTE(SUBSTITUTE(SUBSTITUTE(SUBSTITUTE(SUBSTITUTE(SUBSTITUTE(SUBSTITUTE(SUBSTITUTE(NOTA[NAMA BARANG]," ",),".",""),"-",""),"(",""),")",""),",",""),"/",""),"""",""),"+",""))</f>
        <v>mapzippermicrotopmz15a5campur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mapzippermicrotopmz15a5campur1620000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mapzippermicrotopmz15a5campur1620000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UNTANAVK0312A45217mapzippermicrotopmz15a5campur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2857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360 PCS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mapzippermicrotopmz15a5campur360pcsuntana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COM_2310_017-1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94</v>
      </c>
      <c r="E470" s="46">
        <v>45222</v>
      </c>
      <c r="F470" s="37" t="s">
        <v>161</v>
      </c>
      <c r="G470" s="37" t="s">
        <v>135</v>
      </c>
      <c r="H470" s="47" t="s">
        <v>559</v>
      </c>
      <c r="I470" s="37"/>
      <c r="J470" s="39">
        <v>45222</v>
      </c>
      <c r="K470" s="37"/>
      <c r="L470" s="37" t="s">
        <v>582</v>
      </c>
      <c r="M470" s="40"/>
      <c r="N470" s="38">
        <v>8</v>
      </c>
      <c r="O470" s="37" t="s">
        <v>138</v>
      </c>
      <c r="P470" s="41">
        <v>210000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1680000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1680000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0" s="50">
        <f>IF(OR(NOTA[[#This Row],[QTY]]="",NOTA[[#This Row],[HARGA SATUAN]]="",),"",NOTA[[#This Row],[QTY]]*NOTA[[#This Row],[HARGA SATUAN]])</f>
        <v>1680000</v>
      </c>
      <c r="AI470" s="39">
        <f ca="1">IF(NOTA[ID_H]="","",INDEX(NOTA[TANGGAL],MATCH(,INDIRECT(ADDRESS(ROW(NOTA[TANGGAL]),COLUMN(NOTA[TANGGAL]))&amp;":"&amp;ADDRESS(ROW(),COLUMN(NOTA[TANGGAL]))),-1)))</f>
        <v>45222</v>
      </c>
      <c r="AJ470" s="41" t="str">
        <f ca="1">IF(NOTA[[#This Row],[NAMA BARANG]]="","",INDEX(NOTA[SUPPLIER],MATCH(,INDIRECT(ADDRESS(ROW(NOTA[ID]),COLUMN(NOTA[ID]))&amp;":"&amp;ADDRESS(ROW(),COLUMN(NOTA[ID]))),-1)))</f>
        <v>COMBI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10</v>
      </c>
      <c r="AN470" s="38" t="str">
        <f>LOWER(SUBSTITUTE(SUBSTITUTE(SUBSTITUTE(SUBSTITUTE(SUBSTITUTE(SUBSTITUTE(SUBSTITUTE(SUBSTITUTE(SUBSTITUTE(NOTA[NAMA BARANG]," ",),".",""),"-",""),"(",""),")",""),",",""),"/",""),"""",""),"+",""))</f>
        <v>docritdk519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docritdk5191680000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docritdk519210000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COMBIUNTANA101745222docritdk519</v>
      </c>
      <c r="AR470" s="38" t="e">
        <f>IF(NOTA[[#This Row],[CONCAT4]]="","",_xlfn.IFNA(MATCH(NOTA[[#This Row],[CONCAT4]],[2]!RAW[CONCAT_H],0),FALSE))</f>
        <v>#REF!</v>
      </c>
      <c r="AS470" s="38">
        <f>IF(NOTA[[#This Row],[CONCAT1]]="","",MATCH(NOTA[[#This Row],[CONCAT1]],[3]!db[NB NOTA_C],0))</f>
        <v>745</v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>8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docritdk5198lsnuntana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SBS_2310_20B-1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95</v>
      </c>
      <c r="E472" s="46">
        <v>45222</v>
      </c>
      <c r="F472" s="37" t="s">
        <v>423</v>
      </c>
      <c r="G472" s="37" t="s">
        <v>135</v>
      </c>
      <c r="H472" s="47" t="s">
        <v>560</v>
      </c>
      <c r="I472" s="37"/>
      <c r="J472" s="39">
        <v>45218</v>
      </c>
      <c r="K472" s="37"/>
      <c r="L472" s="37" t="s">
        <v>561</v>
      </c>
      <c r="M472" s="40">
        <v>10</v>
      </c>
      <c r="N472" s="38">
        <v>3000</v>
      </c>
      <c r="O472" s="37" t="s">
        <v>266</v>
      </c>
      <c r="P472" s="41">
        <v>7900</v>
      </c>
      <c r="Q472" s="42"/>
      <c r="R472" s="48" t="s">
        <v>562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23700000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23700000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23700000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H472" s="50">
        <f>IF(OR(NOTA[[#This Row],[QTY]]="",NOTA[[#This Row],[HARGA SATUAN]]="",),"",NOTA[[#This Row],[QTY]]*NOTA[[#This Row],[HARGA SATUAN]])</f>
        <v>23700000</v>
      </c>
      <c r="AI472" s="39">
        <f ca="1">IF(NOTA[ID_H]="","",INDEX(NOTA[TANGGAL],MATCH(,INDIRECT(ADDRESS(ROW(NOTA[TANGGAL]),COLUMN(NOTA[TANGGAL]))&amp;":"&amp;ADDRESS(ROW(),COLUMN(NOTA[TANGGAL]))),-1)))</f>
        <v>45222</v>
      </c>
      <c r="AJ472" s="41" t="str">
        <f ca="1">IF(NOTA[[#This Row],[NAMA BARANG]]="","",INDEX(NOTA[SUPPLIER],MATCH(,INDIRECT(ADDRESS(ROW(NOTA[ID]),COLUMN(NOTA[ID]))&amp;":"&amp;ADDRESS(ROW(),COLUMN(NOTA[ID]))),-1)))</f>
        <v xml:space="preserve">SBS 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10</v>
      </c>
      <c r="AN472" s="38" t="str">
        <f>LOWER(SUBSTITUTE(SUBSTITUTE(SUBSTITUTE(SUBSTITUTE(SUBSTITUTE(SUBSTITUTE(SUBSTITUTE(SUBSTITUTE(SUBSTITUTE(NOTA[NAMA BARANG]," ",),".",""),"-",""),"(",""),")",""),",",""),"/",""),"""",""),"+",""))</f>
        <v>idcardb2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idcardb22370000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idcardb22370000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UNTANAVK0320B45218idcardb2</v>
      </c>
      <c r="AR472" s="38" t="e">
        <f>IF(NOTA[[#This Row],[CONCAT4]]="","",_xlfn.IFNA(MATCH(NOTA[[#This Row],[CONCAT4]],[2]!RAW[CONCAT_H],0),FALSE))</f>
        <v>#REF!</v>
      </c>
      <c r="AS472" s="38">
        <f>IF(NOTA[[#This Row],[CONCAT1]]="","",MATCH(NOTA[[#This Row],[CONCAT1]],[3]!db[NB NOTA_C],0))</f>
        <v>1250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300 PAK (20 PCS)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idcardb2300pak20pcsuntana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SIN_2310_966-1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96</v>
      </c>
      <c r="E474" s="46">
        <v>45222</v>
      </c>
      <c r="F474" s="37" t="s">
        <v>563</v>
      </c>
      <c r="G474" s="37" t="s">
        <v>135</v>
      </c>
      <c r="H474" s="47" t="s">
        <v>564</v>
      </c>
      <c r="I474" s="37"/>
      <c r="J474" s="39">
        <v>45219</v>
      </c>
      <c r="K474" s="37"/>
      <c r="L474" s="37" t="s">
        <v>565</v>
      </c>
      <c r="M474" s="40">
        <v>3</v>
      </c>
      <c r="N474" s="38">
        <v>1800</v>
      </c>
      <c r="O474" s="37" t="s">
        <v>144</v>
      </c>
      <c r="P474" s="41">
        <v>1850</v>
      </c>
      <c r="Q474" s="42"/>
      <c r="R474" s="48" t="s">
        <v>566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3330000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3330000</v>
      </c>
      <c r="AD474" s="50"/>
      <c r="AE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474" s="50">
        <f>IF(OR(NOTA[[#This Row],[QTY]]="",NOTA[[#This Row],[HARGA SATUAN]]="",),"",NOTA[[#This Row],[QTY]]*NOTA[[#This Row],[HARGA SATUAN]])</f>
        <v>3330000</v>
      </c>
      <c r="AI474" s="39">
        <f ca="1">IF(NOTA[ID_H]="","",INDEX(NOTA[TANGGAL],MATCH(,INDIRECT(ADDRESS(ROW(NOTA[TANGGAL]),COLUMN(NOTA[TANGGAL]))&amp;":"&amp;ADDRESS(ROW(),COLUMN(NOTA[TANGGAL]))),-1)))</f>
        <v>45222</v>
      </c>
      <c r="AJ474" s="41" t="str">
        <f ca="1">IF(NOTA[[#This Row],[NAMA BARANG]]="","",INDEX(NOTA[SUPPLIER],MATCH(,INDIRECT(ADDRESS(ROW(NOTA[ID]),COLUMN(NOTA[ID]))&amp;":"&amp;ADDRESS(ROW(),COLUMN(NOTA[ID]))),-1)))</f>
        <v>SINAR YOGYAKARTA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1</v>
      </c>
      <c r="AM474" s="38">
        <f>IF(NOTA[[#This Row],[TGL.NOTA]]="",IF(NOTA[[#This Row],[SUPPLIER_H]]="","",AM473),MONTH(NOTA[[#This Row],[TGL.NOTA]]))</f>
        <v>10</v>
      </c>
      <c r="AN474" s="38" t="str">
        <f>LOWER(SUBSTITUTE(SUBSTITUTE(SUBSTITUTE(SUBSTITUTE(SUBSTITUTE(SUBSTITUTE(SUBSTITUTE(SUBSTITUTE(SUBSTITUTE(NOTA[NAMA BARANG]," ",),".",""),"-",""),"(",""),")",""),",",""),"/",""),"""",""),"+",""))</f>
        <v>bukumewarnaijumbosj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bukumewarnaijumbosj1110000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bukumewarnaijumbosj1110000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SINAR YOGYAKARTAUNTANASJ 196645219bukumewarnaijumbosj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2858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600 PCS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bukumewarnaijumbosj600pcsuntana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KEN_2610_825-4</v>
      </c>
      <c r="C476" s="38" t="e">
        <f ca="1">IF(NOTA[[#This Row],[ID_P]]="","",MATCH(NOTA[[#This Row],[ID_P]],[1]!B_MSK[N_ID],0))</f>
        <v>#REF!</v>
      </c>
      <c r="D476" s="38">
        <f ca="1">IF(NOTA[[#This Row],[NAMA BARANG]]="","",INDEX(NOTA[ID],MATCH(,INDIRECT(ADDRESS(ROW(NOTA[ID]),COLUMN(NOTA[ID]))&amp;":"&amp;ADDRESS(ROW(),COLUMN(NOTA[ID]))),-1)))</f>
        <v>97</v>
      </c>
      <c r="E476" s="46">
        <v>45225</v>
      </c>
      <c r="F476" s="37" t="s">
        <v>22</v>
      </c>
      <c r="G476" s="37" t="s">
        <v>23</v>
      </c>
      <c r="H476" s="47" t="s">
        <v>583</v>
      </c>
      <c r="I476" s="37"/>
      <c r="J476" s="39">
        <v>45223</v>
      </c>
      <c r="K476" s="37"/>
      <c r="L476" s="37" t="s">
        <v>584</v>
      </c>
      <c r="M476" s="40">
        <v>3</v>
      </c>
      <c r="O476" s="37"/>
      <c r="P476" s="41"/>
      <c r="Q476" s="42">
        <v>5616000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16848000</v>
      </c>
      <c r="Y476" s="50">
        <f>IF(NOTA[[#This Row],[JUMLAH]]="","",NOTA[[#This Row],[JUMLAH]]*NOTA[[#This Row],[DISC 1]])</f>
        <v>2864160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2864160</v>
      </c>
      <c r="AC476" s="50">
        <f>IF(NOTA[[#This Row],[JUMLAH]]="","",NOTA[[#This Row],[JUMLAH]]-NOTA[[#This Row],[DISC]])</f>
        <v>13983840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45225</v>
      </c>
      <c r="AJ476" s="41" t="str">
        <f ca="1">IF(NOTA[[#This Row],[NAMA BARANG]]="","",INDEX(NOTA[SUPPLIER],MATCH(,INDIRECT(ADDRESS(ROW(NOTA[ID]),COLUMN(NOTA[ID]))&amp;":"&amp;ADDRESS(ROW(),COLUMN(NOTA[ID]))),-1)))</f>
        <v>KENKO SINAR INDONESIA</v>
      </c>
      <c r="AK476" s="41" t="str">
        <f ca="1">IF(NOTA[[#This Row],[ID_H]]="","",IF(NOTA[[#This Row],[FAKTUR]]="",INDIRECT(ADDRESS(ROW()-1,COLUMN())),NOTA[[#This Row],[FAKTUR]]))</f>
        <v>ARTO MORO</v>
      </c>
      <c r="AL476" s="38">
        <f ca="1">IF(NOTA[[#This Row],[ID]]="","",COUNTIF(NOTA[ID_H],NOTA[[#This Row],[ID_H]]))</f>
        <v>4</v>
      </c>
      <c r="AM476" s="38">
        <f>IF(NOTA[[#This Row],[TGL.NOTA]]="",IF(NOTA[[#This Row],[SUPPLIER_H]]="","",AM475),MONTH(NOTA[[#This Row],[TGL.NOTA]]))</f>
        <v>10</v>
      </c>
      <c r="AN47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MORO2310182545223kenkogelpenhitechh028mmblack</v>
      </c>
      <c r="AR476" s="38" t="e">
        <f>IF(NOTA[[#This Row],[CONCAT4]]="","",_xlfn.IFNA(MATCH(NOTA[[#This Row],[CONCAT4]],[2]!RAW[CONCAT_H],0),FALSE))</f>
        <v>#REF!</v>
      </c>
      <c r="AS476" s="38">
        <f>IF(NOTA[[#This Row],[CONCAT1]]="","",MATCH(NOTA[[#This Row],[CONCAT1]],[3]!db[NB NOTA_C],0))</f>
        <v>1451</v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97</v>
      </c>
      <c r="E477" s="46"/>
      <c r="F477" s="37"/>
      <c r="G477" s="37"/>
      <c r="H477" s="47"/>
      <c r="I477" s="37"/>
      <c r="J477" s="39"/>
      <c r="K477" s="37"/>
      <c r="L477" s="37" t="s">
        <v>585</v>
      </c>
      <c r="M477" s="40">
        <v>1</v>
      </c>
      <c r="O477" s="37"/>
      <c r="P477" s="41"/>
      <c r="Q477" s="42">
        <v>5616000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5616000</v>
      </c>
      <c r="Y477" s="50">
        <f>IF(NOTA[[#This Row],[JUMLAH]]="","",NOTA[[#This Row],[JUMLAH]]*NOTA[[#This Row],[DISC 1]])</f>
        <v>954720.00000000012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954720.00000000012</v>
      </c>
      <c r="AC477" s="50">
        <f>IF(NOTA[[#This Row],[JUMLAH]]="","",NOTA[[#This Row],[JUMLAH]]-NOTA[[#This Row],[DISC]])</f>
        <v>4661280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45225</v>
      </c>
      <c r="AJ477" s="41" t="str">
        <f ca="1">IF(NOTA[[#This Row],[NAMA BARANG]]="","",INDEX(NOTA[SUPPLIER],MATCH(,INDIRECT(ADDRESS(ROW(NOTA[ID]),COLUMN(NOTA[ID]))&amp;":"&amp;ADDRESS(ROW(),COLUMN(NOTA[ID]))),-1)))</f>
        <v>KENKO SINAR INDONESIA</v>
      </c>
      <c r="AK477" s="41" t="str">
        <f ca="1">IF(NOTA[[#This Row],[ID_H]]="","",IF(NOTA[[#This Row],[FAKTUR]]="",INDIRECT(ADDRESS(ROW()-1,COLUMN())),NOTA[[#This Row],[FAKTUR]]))</f>
        <v>ARTO MORO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10</v>
      </c>
      <c r="AN47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1452</v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97</v>
      </c>
      <c r="E478" s="46"/>
      <c r="F478" s="37"/>
      <c r="G478" s="37"/>
      <c r="H478" s="47"/>
      <c r="I478" s="37"/>
      <c r="J478" s="39"/>
      <c r="K478" s="37"/>
      <c r="L478" s="37" t="s">
        <v>586</v>
      </c>
      <c r="M478" s="40">
        <v>1</v>
      </c>
      <c r="O478" s="37"/>
      <c r="P478" s="41"/>
      <c r="Q478" s="42">
        <v>6739200</v>
      </c>
      <c r="R478" s="48"/>
      <c r="S478" s="49">
        <v>0.17</v>
      </c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6739200</v>
      </c>
      <c r="Y478" s="50">
        <f>IF(NOTA[[#This Row],[JUMLAH]]="","",NOTA[[#This Row],[JUMLAH]]*NOTA[[#This Row],[DISC 1]])</f>
        <v>1145664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1145664</v>
      </c>
      <c r="AC478" s="50">
        <f>IF(NOTA[[#This Row],[JUMLAH]]="","",NOTA[[#This Row],[JUMLAH]]-NOTA[[#This Row],[DISC]])</f>
        <v>5593536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H478" s="50" t="str">
        <f>IF(OR(NOTA[[#This Row],[QTY]]="",NOTA[[#This Row],[HARGA SATUAN]]="",),"",NOTA[[#This Row],[QTY]]*NOTA[[#This Row],[HARGA SATUAN]])</f>
        <v/>
      </c>
      <c r="AI478" s="39">
        <f ca="1">IF(NOTA[ID_H]="","",INDEX(NOTA[TANGGAL],MATCH(,INDIRECT(ADDRESS(ROW(NOTA[TANGGAL]),COLUMN(NOTA[TANGGAL]))&amp;":"&amp;ADDRESS(ROW(),COLUMN(NOTA[TANGGAL]))),-1)))</f>
        <v>45225</v>
      </c>
      <c r="AJ478" s="41" t="str">
        <f ca="1">IF(NOTA[[#This Row],[NAMA BARANG]]="","",INDEX(NOTA[SUPPLIER],MATCH(,INDIRECT(ADDRESS(ROW(NOTA[ID]),COLUMN(NOTA[ID]))&amp;":"&amp;ADDRESS(ROW(),COLUMN(NOTA[ID]))),-1)))</f>
        <v>KENKO SINAR INDONESIA</v>
      </c>
      <c r="AK478" s="41" t="str">
        <f ca="1">IF(NOTA[[#This Row],[ID_H]]="","",IF(NOTA[[#This Row],[FAKTUR]]="",INDIRECT(ADDRESS(ROW()-1,COLUMN())),NOTA[[#This Row],[FAKTUR]]))</f>
        <v>ARTO MORO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10</v>
      </c>
      <c r="AN478" s="38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1481</v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>144 BOX (24 PCS)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kenkogelpenrefillk1black144box24pcsartomoro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97</v>
      </c>
      <c r="E479" s="46"/>
      <c r="F479" s="37"/>
      <c r="G479" s="37"/>
      <c r="H479" s="47"/>
      <c r="I479" s="37"/>
      <c r="J479" s="39"/>
      <c r="K479" s="37"/>
      <c r="L479" s="37" t="s">
        <v>587</v>
      </c>
      <c r="M479" s="40">
        <v>2</v>
      </c>
      <c r="O479" s="37"/>
      <c r="P479" s="41"/>
      <c r="Q479" s="42">
        <v>2952000</v>
      </c>
      <c r="R479" s="48"/>
      <c r="S479" s="49">
        <v>0.17</v>
      </c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5904000</v>
      </c>
      <c r="Y479" s="50">
        <f>IF(NOTA[[#This Row],[JUMLAH]]="","",NOTA[[#This Row],[JUMLAH]]*NOTA[[#This Row],[DISC 1]])</f>
        <v>1003680.0000000001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1003680.0000000001</v>
      </c>
      <c r="AC479" s="50">
        <f>IF(NOTA[[#This Row],[JUMLAH]]="","",NOTA[[#This Row],[JUMLAH]]-NOTA[[#This Row],[DISC]])</f>
        <v>4900320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5968224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29138976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45225</v>
      </c>
      <c r="AJ479" s="41" t="str">
        <f ca="1">IF(NOTA[[#This Row],[NAMA BARANG]]="","",INDEX(NOTA[SUPPLIER],MATCH(,INDIRECT(ADDRESS(ROW(NOTA[ID]),COLUMN(NOTA[ID]))&amp;":"&amp;ADDRESS(ROW(),COLUMN(NOTA[ID]))),-1)))</f>
        <v>KENKO SINAR INDONESIA</v>
      </c>
      <c r="AK479" s="41" t="str">
        <f ca="1">IF(NOTA[[#This Row],[ID_H]]="","",IF(NOTA[[#This Row],[FAKTUR]]="",INDIRECT(ADDRESS(ROW()-1,COLUMN())),NOTA[[#This Row],[FAKTUR]]))</f>
        <v>ARTO MORO</v>
      </c>
      <c r="AL479" s="38" t="str">
        <f ca="1">IF(NOTA[[#This Row],[ID]]="","",COUNTIF(NOTA[ID_H],NOTA[[#This Row],[ID_H]]))</f>
        <v/>
      </c>
      <c r="AM479" s="38">
        <f ca="1">IF(NOTA[[#This Row],[TGL.NOTA]]="",IF(NOTA[[#This Row],[SUPPLIER_H]]="","",AM478),MONTH(NOTA[[#This Row],[TGL.NOTA]]))</f>
        <v>10</v>
      </c>
      <c r="AN47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>
        <f>IF(NOTA[[#This Row],[CONCAT1]]="","",MATCH(NOTA[[#This Row],[CONCAT1]],[3]!db[NB NOTA_C],0))</f>
        <v>1430</v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>20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ATA_2610_484-4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98</v>
      </c>
      <c r="E481" s="46">
        <v>45225</v>
      </c>
      <c r="F481" s="37" t="s">
        <v>24</v>
      </c>
      <c r="G481" s="37" t="s">
        <v>23</v>
      </c>
      <c r="H481" s="47" t="s">
        <v>588</v>
      </c>
      <c r="I481" s="37"/>
      <c r="J481" s="39">
        <v>45220</v>
      </c>
      <c r="K481" s="37"/>
      <c r="L481" s="37" t="s">
        <v>589</v>
      </c>
      <c r="M481" s="40">
        <v>3</v>
      </c>
      <c r="N481" s="38">
        <v>150</v>
      </c>
      <c r="O481" s="37" t="s">
        <v>328</v>
      </c>
      <c r="P481" s="41">
        <v>28300</v>
      </c>
      <c r="Q481" s="42"/>
      <c r="R481" s="48"/>
      <c r="S481" s="49">
        <v>0.125</v>
      </c>
      <c r="T481" s="44">
        <v>0.05</v>
      </c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4245000</v>
      </c>
      <c r="Y481" s="50">
        <f>IF(NOTA[[#This Row],[JUMLAH]]="","",NOTA[[#This Row],[JUMLAH]]*NOTA[[#This Row],[DISC 1]])</f>
        <v>530625</v>
      </c>
      <c r="Z481" s="50">
        <f>IF(NOTA[[#This Row],[JUMLAH]]="","",(NOTA[[#This Row],[JUMLAH]]-NOTA[[#This Row],[DISC 1-]])*NOTA[[#This Row],[DISC 2]])</f>
        <v>185718.75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716343.75</v>
      </c>
      <c r="AC481" s="50">
        <f>IF(NOTA[[#This Row],[JUMLAH]]="","",NOTA[[#This Row],[JUMLAH]]-NOTA[[#This Row],[DISC]])</f>
        <v>3528656.25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81" s="50">
        <f>IF(OR(NOTA[[#This Row],[QTY]]="",NOTA[[#This Row],[HARGA SATUAN]]="",),"",NOTA[[#This Row],[QTY]]*NOTA[[#This Row],[HARGA SATUAN]])</f>
        <v>4245000</v>
      </c>
      <c r="AI481" s="39">
        <f ca="1">IF(NOTA[ID_H]="","",INDEX(NOTA[TANGGAL],MATCH(,INDIRECT(ADDRESS(ROW(NOTA[TANGGAL]),COLUMN(NOTA[TANGGAL]))&amp;":"&amp;ADDRESS(ROW(),COLUMN(NOTA[TANGGAL]))),-1)))</f>
        <v>45225</v>
      </c>
      <c r="AJ481" s="41" t="str">
        <f ca="1">IF(NOTA[[#This Row],[NAMA BARANG]]="","",INDEX(NOTA[SUPPLIER],MATCH(,INDIRECT(ADDRESS(ROW(NOTA[ID]),COLUMN(NOTA[ID]))&amp;":"&amp;ADDRESS(ROW(),COLUMN(NOTA[ID]))),-1)))</f>
        <v>ATALI MAKMUR</v>
      </c>
      <c r="AK481" s="41" t="str">
        <f ca="1">IF(NOTA[[#This Row],[ID_H]]="","",IF(NOTA[[#This Row],[FAKTUR]]="",INDIRECT(ADDRESS(ROW()-1,COLUMN())),NOTA[[#This Row],[FAKTUR]]))</f>
        <v>ARTO MORO</v>
      </c>
      <c r="AL481" s="38">
        <f ca="1">IF(NOTA[[#This Row],[ID]]="","",COUNTIF(NOTA[ID_H],NOTA[[#This Row],[ID_H]]))</f>
        <v>4</v>
      </c>
      <c r="AM481" s="38">
        <f>IF(NOTA[[#This Row],[TGL.NOTA]]="",IF(NOTA[[#This Row],[SUPPLIER_H]]="","",AM480),MONTH(NOTA[[#This Row],[TGL.NOTA]]))</f>
        <v>10</v>
      </c>
      <c r="AN48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MOROSA23101848445220eraser526b40pjk</v>
      </c>
      <c r="AR481" s="38" t="e">
        <f>IF(NOTA[[#This Row],[CONCAT4]]="","",_xlfn.IFNA(MATCH(NOTA[[#This Row],[CONCAT4]],[2]!RAW[CONCAT_H],0),FALSE))</f>
        <v>#REF!</v>
      </c>
      <c r="AS481" s="38">
        <f>IF(NOTA[[#This Row],[CONCAT1]]="","",MATCH(NOTA[[#This Row],[CONCAT1]],[3]!db[NB NOTA_C],0))</f>
        <v>849</v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>50 BOX (40 PCS)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98</v>
      </c>
      <c r="E482" s="46"/>
      <c r="F482" s="37"/>
      <c r="G482" s="37"/>
      <c r="H482" s="47"/>
      <c r="I482" s="37"/>
      <c r="J482" s="39"/>
      <c r="K482" s="37"/>
      <c r="L482" s="37" t="s">
        <v>590</v>
      </c>
      <c r="M482" s="40">
        <v>1</v>
      </c>
      <c r="N482" s="38">
        <v>50</v>
      </c>
      <c r="O482" s="37" t="s">
        <v>328</v>
      </c>
      <c r="P482" s="41">
        <v>28600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1430000</v>
      </c>
      <c r="Y482" s="50">
        <f>IF(NOTA[[#This Row],[JUMLAH]]="","",NOTA[[#This Row],[JUMLAH]]*NOTA[[#This Row],[DISC 1]])</f>
        <v>178750</v>
      </c>
      <c r="Z482" s="50">
        <f>IF(NOTA[[#This Row],[JUMLAH]]="","",(NOTA[[#This Row],[JUMLAH]]-NOTA[[#This Row],[DISC 1-]])*NOTA[[#This Row],[DISC 2]])</f>
        <v>62562.5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241312.5</v>
      </c>
      <c r="AC482" s="50">
        <f>IF(NOTA[[#This Row],[JUMLAH]]="","",NOTA[[#This Row],[JUMLAH]]-NOTA[[#This Row],[DISC]])</f>
        <v>1188687.5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482" s="50">
        <f>IF(OR(NOTA[[#This Row],[QTY]]="",NOTA[[#This Row],[HARGA SATUAN]]="",),"",NOTA[[#This Row],[QTY]]*NOTA[[#This Row],[HARGA SATUAN]])</f>
        <v>1430000</v>
      </c>
      <c r="AI482" s="39">
        <f ca="1">IF(NOTA[ID_H]="","",INDEX(NOTA[TANGGAL],MATCH(,INDIRECT(ADDRESS(ROW(NOTA[TANGGAL]),COLUMN(NOTA[TANGGAL]))&amp;":"&amp;ADDRESS(ROW(),COLUMN(NOTA[TANGGAL]))),-1)))</f>
        <v>45225</v>
      </c>
      <c r="AJ482" s="41" t="str">
        <f ca="1">IF(NOTA[[#This Row],[NAMA BARANG]]="","",INDEX(NOTA[SUPPLIER],MATCH(,INDIRECT(ADDRESS(ROW(NOTA[ID]),COLUMN(NOTA[ID]))&amp;":"&amp;ADDRESS(ROW(),COLUMN(NOTA[ID]))),-1)))</f>
        <v>ATALI MAKMUR</v>
      </c>
      <c r="AK482" s="41" t="str">
        <f ca="1">IF(NOTA[[#This Row],[ID_H]]="","",IF(NOTA[[#This Row],[FAKTUR]]="",INDIRECT(ADDRESS(ROW()-1,COLUMN())),NOTA[[#This Row],[FAKTUR]]))</f>
        <v>ARTO MORO</v>
      </c>
      <c r="AL482" s="38" t="str">
        <f ca="1">IF(NOTA[[#This Row],[ID]]="","",COUNTIF(NOTA[ID_H],NOTA[[#This Row],[ID_H]]))</f>
        <v/>
      </c>
      <c r="AM482" s="38" t="e">
        <f ca="1">IF(NOTA[[#This Row],[TGL.NOTA]]="",IF(NOTA[[#This Row],[SUPPLIER_H]]="","",#REF!),MONTH(NOTA[[#This Row],[TGL.NOTA]]))</f>
        <v>#REF!</v>
      </c>
      <c r="AN482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>
        <f>IF(NOTA[[#This Row],[CONCAT1]]="","",MATCH(NOTA[[#This Row],[CONCAT1]],[3]!db[NB NOTA_C],0))</f>
        <v>848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50 BOX (40 PCS)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98</v>
      </c>
      <c r="E483" s="46"/>
      <c r="F483" s="37"/>
      <c r="G483" s="37"/>
      <c r="H483" s="47"/>
      <c r="I483" s="37"/>
      <c r="J483" s="39"/>
      <c r="K483" s="37"/>
      <c r="L483" s="37" t="s">
        <v>591</v>
      </c>
      <c r="M483" s="40">
        <v>1</v>
      </c>
      <c r="N483" s="38">
        <v>50</v>
      </c>
      <c r="O483" s="37" t="s">
        <v>328</v>
      </c>
      <c r="P483" s="41">
        <v>34100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1705000</v>
      </c>
      <c r="Y483" s="50">
        <f>IF(NOTA[[#This Row],[JUMLAH]]="","",NOTA[[#This Row],[JUMLAH]]*NOTA[[#This Row],[DISC 1]])</f>
        <v>213125</v>
      </c>
      <c r="Z483" s="50">
        <f>IF(NOTA[[#This Row],[JUMLAH]]="","",(NOTA[[#This Row],[JUMLAH]]-NOTA[[#This Row],[DISC 1-]])*NOTA[[#This Row],[DISC 2]])</f>
        <v>74593.75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287718.75</v>
      </c>
      <c r="AC483" s="50">
        <f>IF(NOTA[[#This Row],[JUMLAH]]="","",NOTA[[#This Row],[JUMLAH]]-NOTA[[#This Row],[DISC]])</f>
        <v>1417281.25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83" s="50">
        <f>IF(OR(NOTA[[#This Row],[QTY]]="",NOTA[[#This Row],[HARGA SATUAN]]="",),"",NOTA[[#This Row],[QTY]]*NOTA[[#This Row],[HARGA SATUAN]])</f>
        <v>1705000</v>
      </c>
      <c r="AI483" s="39">
        <f ca="1">IF(NOTA[ID_H]="","",INDEX(NOTA[TANGGAL],MATCH(,INDIRECT(ADDRESS(ROW(NOTA[TANGGAL]),COLUMN(NOTA[TANGGAL]))&amp;":"&amp;ADDRESS(ROW(),COLUMN(NOTA[TANGGAL]))),-1)))</f>
        <v>45225</v>
      </c>
      <c r="AJ483" s="41" t="str">
        <f ca="1">IF(NOTA[[#This Row],[NAMA BARANG]]="","",INDEX(NOTA[SUPPLIER],MATCH(,INDIRECT(ADDRESS(ROW(NOTA[ID]),COLUMN(NOTA[ID]))&amp;":"&amp;ADDRESS(ROW(),COLUMN(NOTA[ID]))),-1)))</f>
        <v>ATALI MAKMUR</v>
      </c>
      <c r="AK483" s="41" t="str">
        <f ca="1">IF(NOTA[[#This Row],[ID_H]]="","",IF(NOTA[[#This Row],[FAKTUR]]="",INDIRECT(ADDRESS(ROW()-1,COLUMN())),NOTA[[#This Row],[FAKTUR]]))</f>
        <v>ARTO MORO</v>
      </c>
      <c r="AL483" s="38" t="str">
        <f ca="1">IF(NOTA[[#This Row],[ID]]="","",COUNTIF(NOTA[ID_H],NOTA[[#This Row],[ID_H]]))</f>
        <v/>
      </c>
      <c r="AM483" s="38" t="e">
        <f ca="1">IF(NOTA[[#This Row],[TGL.NOTA]]="",IF(NOTA[[#This Row],[SUPPLIER_H]]="","",AM482),MONTH(NOTA[[#This Row],[TGL.NOTA]]))</f>
        <v>#REF!</v>
      </c>
      <c r="AN48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>
        <f>IF(NOTA[[#This Row],[CONCAT1]]="","",MATCH(NOTA[[#This Row],[CONCAT1]],[3]!db[NB NOTA_C],0))</f>
        <v>846</v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>50 BOX (20 PCS)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98</v>
      </c>
      <c r="E484" s="46"/>
      <c r="F484" s="37"/>
      <c r="G484" s="37"/>
      <c r="H484" s="47"/>
      <c r="I484" s="37"/>
      <c r="J484" s="39"/>
      <c r="K484" s="37"/>
      <c r="L484" s="37" t="s">
        <v>592</v>
      </c>
      <c r="M484" s="40">
        <v>1</v>
      </c>
      <c r="N484" s="38">
        <v>50</v>
      </c>
      <c r="O484" s="37" t="s">
        <v>328</v>
      </c>
      <c r="P484" s="41">
        <v>32000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1600000</v>
      </c>
      <c r="Y484" s="50">
        <f>IF(NOTA[[#This Row],[JUMLAH]]="","",NOTA[[#This Row],[JUMLAH]]*NOTA[[#This Row],[DISC 1]])</f>
        <v>200000</v>
      </c>
      <c r="Z484" s="50">
        <f>IF(NOTA[[#This Row],[JUMLAH]]="","",(NOTA[[#This Row],[JUMLAH]]-NOTA[[#This Row],[DISC 1-]])*NOTA[[#This Row],[DISC 2]])</f>
        <v>70000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270000</v>
      </c>
      <c r="AC484" s="50">
        <f>IF(NOTA[[#This Row],[JUMLAH]]="","",NOTA[[#This Row],[JUMLAH]]-NOTA[[#This Row],[DISC]])</f>
        <v>1330000</v>
      </c>
      <c r="AD484" s="50"/>
      <c r="AE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1515375</v>
      </c>
      <c r="AF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7464625</v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4" s="50">
        <f>IF(OR(NOTA[[#This Row],[QTY]]="",NOTA[[#This Row],[HARGA SATUAN]]="",),"",NOTA[[#This Row],[QTY]]*NOTA[[#This Row],[HARGA SATUAN]])</f>
        <v>1600000</v>
      </c>
      <c r="AI484" s="39">
        <f ca="1">IF(NOTA[ID_H]="","",INDEX(NOTA[TANGGAL],MATCH(,INDIRECT(ADDRESS(ROW(NOTA[TANGGAL]),COLUMN(NOTA[TANGGAL]))&amp;":"&amp;ADDRESS(ROW(),COLUMN(NOTA[TANGGAL]))),-1)))</f>
        <v>45225</v>
      </c>
      <c r="AJ484" s="41" t="str">
        <f ca="1">IF(NOTA[[#This Row],[NAMA BARANG]]="","",INDEX(NOTA[SUPPLIER],MATCH(,INDIRECT(ADDRESS(ROW(NOTA[ID]),COLUMN(NOTA[ID]))&amp;":"&amp;ADDRESS(ROW(),COLUMN(NOTA[ID]))),-1)))</f>
        <v>ATALI MAKMUR</v>
      </c>
      <c r="AK484" s="41" t="str">
        <f ca="1">IF(NOTA[[#This Row],[ID_H]]="","",IF(NOTA[[#This Row],[FAKTUR]]="",INDIRECT(ADDRESS(ROW()-1,COLUMN())),NOTA[[#This Row],[FAKTUR]]))</f>
        <v>ARTO MORO</v>
      </c>
      <c r="AL484" s="38" t="str">
        <f ca="1">IF(NOTA[[#This Row],[ID]]="","",COUNTIF(NOTA[ID_H],NOTA[[#This Row],[ID_H]]))</f>
        <v/>
      </c>
      <c r="AM484" s="38" t="e">
        <f ca="1">IF(NOTA[[#This Row],[TGL.NOTA]]="",IF(NOTA[[#This Row],[SUPPLIER_H]]="","",AM483),MONTH(NOTA[[#This Row],[TGL.NOTA]]))</f>
        <v>#REF!</v>
      </c>
      <c r="AN48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>
        <f>IF(NOTA[[#This Row],[CONCAT1]]="","",MATCH(NOTA[[#This Row],[CONCAT1]],[3]!db[NB NOTA_C],0))</f>
        <v>856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 (30 PCS)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ATA_2610_054-3</v>
      </c>
      <c r="C486" s="38" t="e">
        <f ca="1">IF(NOTA[[#This Row],[ID_P]]="","",MATCH(NOTA[[#This Row],[ID_P]],[1]!B_MSK[N_ID],0))</f>
        <v>#REF!</v>
      </c>
      <c r="D486" s="38">
        <f ca="1">IF(NOTA[[#This Row],[NAMA BARANG]]="","",INDEX(NOTA[ID],MATCH(,INDIRECT(ADDRESS(ROW(NOTA[ID]),COLUMN(NOTA[ID]))&amp;":"&amp;ADDRESS(ROW(),COLUMN(NOTA[ID]))),-1)))</f>
        <v>99</v>
      </c>
      <c r="E486" s="46">
        <v>45225</v>
      </c>
      <c r="F486" s="37" t="s">
        <v>24</v>
      </c>
      <c r="G486" s="37" t="s">
        <v>23</v>
      </c>
      <c r="H486" s="47" t="s">
        <v>593</v>
      </c>
      <c r="I486" s="37"/>
      <c r="J486" s="39">
        <v>45222</v>
      </c>
      <c r="K486" s="37"/>
      <c r="L486" s="37" t="s">
        <v>534</v>
      </c>
      <c r="M486" s="40">
        <v>2</v>
      </c>
      <c r="N486" s="38">
        <v>1440</v>
      </c>
      <c r="O486" s="37" t="s">
        <v>144</v>
      </c>
      <c r="P486" s="41">
        <v>4800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6912000</v>
      </c>
      <c r="Y486" s="50">
        <f>IF(NOTA[[#This Row],[JUMLAH]]="","",NOTA[[#This Row],[JUMLAH]]*NOTA[[#This Row],[DISC 1]])</f>
        <v>864000</v>
      </c>
      <c r="Z486" s="50">
        <f>IF(NOTA[[#This Row],[JUMLAH]]="","",(NOTA[[#This Row],[JUMLAH]]-NOTA[[#This Row],[DISC 1-]])*NOTA[[#This Row],[DISC 2]])</f>
        <v>302400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1166400</v>
      </c>
      <c r="AC486" s="50">
        <f>IF(NOTA[[#This Row],[JUMLAH]]="","",NOTA[[#This Row],[JUMLAH]]-NOTA[[#This Row],[DISC]])</f>
        <v>5745600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86" s="50">
        <f>IF(OR(NOTA[[#This Row],[QTY]]="",NOTA[[#This Row],[HARGA SATUAN]]="",),"",NOTA[[#This Row],[QTY]]*NOTA[[#This Row],[HARGA SATUAN]])</f>
        <v>6912000</v>
      </c>
      <c r="AI486" s="39">
        <f ca="1">IF(NOTA[ID_H]="","",INDEX(NOTA[TANGGAL],MATCH(,INDIRECT(ADDRESS(ROW(NOTA[TANGGAL]),COLUMN(NOTA[TANGGAL]))&amp;":"&amp;ADDRESS(ROW(),COLUMN(NOTA[TANGGAL]))),-1)))</f>
        <v>45225</v>
      </c>
      <c r="AJ486" s="41" t="str">
        <f ca="1">IF(NOTA[[#This Row],[NAMA BARANG]]="","",INDEX(NOTA[SUPPLIER],MATCH(,INDIRECT(ADDRESS(ROW(NOTA[ID]),COLUMN(NOTA[ID]))&amp;":"&amp;ADDRESS(ROW(),COLUMN(NOTA[ID]))),-1)))</f>
        <v>ATALI MAKMUR</v>
      </c>
      <c r="AK486" s="41" t="str">
        <f ca="1">IF(NOTA[[#This Row],[ID_H]]="","",IF(NOTA[[#This Row],[FAKTUR]]="",INDIRECT(ADDRESS(ROW()-1,COLUMN())),NOTA[[#This Row],[FAKTUR]]))</f>
        <v>ARTO MORO</v>
      </c>
      <c r="AL486" s="38">
        <f ca="1">IF(NOTA[[#This Row],[ID]]="","",COUNTIF(NOTA[ID_H],NOTA[[#This Row],[ID_H]]))</f>
        <v>3</v>
      </c>
      <c r="AM486" s="38">
        <f>IF(NOTA[[#This Row],[TGL.NOTA]]="",IF(NOTA[[#This Row],[SUPPLIER_H]]="","",AM485),MONTH(NOTA[[#This Row],[TGL.NOTA]]))</f>
        <v>10</v>
      </c>
      <c r="AN4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MOROSL23100005445222correctiontapect522jk</v>
      </c>
      <c r="AR486" s="38" t="e">
        <f>IF(NOTA[[#This Row],[CONCAT4]]="","",_xlfn.IFNA(MATCH(NOTA[[#This Row],[CONCAT4]],[2]!RAW[CONCAT_H],0),FALSE))</f>
        <v>#REF!</v>
      </c>
      <c r="AS486" s="38">
        <f>IF(NOTA[[#This Row],[CONCAT1]]="","",MATCH(NOTA[[#This Row],[CONCAT1]],[3]!db[NB NOTA_C],0))</f>
        <v>640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60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99</v>
      </c>
      <c r="E487" s="46"/>
      <c r="F487" s="37"/>
      <c r="G487" s="37"/>
      <c r="H487" s="47"/>
      <c r="I487" s="37"/>
      <c r="J487" s="39"/>
      <c r="K487" s="37"/>
      <c r="L487" s="37" t="s">
        <v>594</v>
      </c>
      <c r="M487" s="40">
        <v>6</v>
      </c>
      <c r="N487" s="38">
        <v>288</v>
      </c>
      <c r="O487" s="37" t="s">
        <v>138</v>
      </c>
      <c r="P487" s="41">
        <v>36000</v>
      </c>
      <c r="Q487" s="42"/>
      <c r="R487" s="48"/>
      <c r="S487" s="49">
        <v>0.125</v>
      </c>
      <c r="T487" s="44">
        <v>0.05</v>
      </c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10368000</v>
      </c>
      <c r="Y487" s="50">
        <f>IF(NOTA[[#This Row],[JUMLAH]]="","",NOTA[[#This Row],[JUMLAH]]*NOTA[[#This Row],[DISC 1]])</f>
        <v>1296000</v>
      </c>
      <c r="Z487" s="50">
        <f>IF(NOTA[[#This Row],[JUMLAH]]="","",(NOTA[[#This Row],[JUMLAH]]-NOTA[[#This Row],[DISC 1-]])*NOTA[[#This Row],[DISC 2]])</f>
        <v>453600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1749600</v>
      </c>
      <c r="AC487" s="50">
        <f>IF(NOTA[[#This Row],[JUMLAH]]="","",NOTA[[#This Row],[JUMLAH]]-NOTA[[#This Row],[DISC]])</f>
        <v>8618400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87" s="50">
        <f>IF(OR(NOTA[[#This Row],[QTY]]="",NOTA[[#This Row],[HARGA SATUAN]]="",),"",NOTA[[#This Row],[QTY]]*NOTA[[#This Row],[HARGA SATUAN]])</f>
        <v>10368000</v>
      </c>
      <c r="AI487" s="39">
        <f ca="1">IF(NOTA[ID_H]="","",INDEX(NOTA[TANGGAL],MATCH(,INDIRECT(ADDRESS(ROW(NOTA[TANGGAL]),COLUMN(NOTA[TANGGAL]))&amp;":"&amp;ADDRESS(ROW(),COLUMN(NOTA[TANGGAL]))),-1)))</f>
        <v>45225</v>
      </c>
      <c r="AJ487" s="41" t="str">
        <f ca="1">IF(NOTA[[#This Row],[NAMA BARANG]]="","",INDEX(NOTA[SUPPLIER],MATCH(,INDIRECT(ADDRESS(ROW(NOTA[ID]),COLUMN(NOTA[ID]))&amp;":"&amp;ADDRESS(ROW(),COLUMN(NOTA[ID]))),-1)))</f>
        <v>ATALI MAKMUR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10</v>
      </c>
      <c r="AN48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631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48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99</v>
      </c>
      <c r="E488" s="46"/>
      <c r="F488" s="37"/>
      <c r="G488" s="37"/>
      <c r="H488" s="47"/>
      <c r="I488" s="37"/>
      <c r="J488" s="39"/>
      <c r="K488" s="37"/>
      <c r="L488" s="37" t="s">
        <v>606</v>
      </c>
      <c r="M488" s="40"/>
      <c r="N488" s="38">
        <v>36</v>
      </c>
      <c r="O488" s="37" t="s">
        <v>138</v>
      </c>
      <c r="P488" s="41">
        <v>13200</v>
      </c>
      <c r="Q488" s="42"/>
      <c r="R488" s="48"/>
      <c r="S488" s="49">
        <v>0.1</v>
      </c>
      <c r="T488" s="44">
        <v>0.05</v>
      </c>
      <c r="U488" s="44"/>
      <c r="V488" s="50">
        <v>406296</v>
      </c>
      <c r="W488" s="45"/>
      <c r="X488" s="50">
        <f>IF(NOTA[[#This Row],[HARGA/ CTN]]="",NOTA[[#This Row],[JUMLAH_H]],NOTA[[#This Row],[HARGA/ CTN]]*IF(NOTA[[#This Row],[C]]="",0,NOTA[[#This Row],[C]]))</f>
        <v>475200</v>
      </c>
      <c r="Y488" s="50">
        <f>IF(NOTA[[#This Row],[JUMLAH]]="","",NOTA[[#This Row],[JUMLAH]]*NOTA[[#This Row],[DISC 1]])</f>
        <v>47520</v>
      </c>
      <c r="Z488" s="50">
        <f>IF(NOTA[[#This Row],[JUMLAH]]="","",(NOTA[[#This Row],[JUMLAH]]-NOTA[[#This Row],[DISC 1-]])*NOTA[[#This Row],[DISC 2]])</f>
        <v>21384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68904</v>
      </c>
      <c r="AC488" s="50">
        <f>IF(NOTA[[#This Row],[JUMLAH]]="","",NOTA[[#This Row],[JUMLAH]]-NOTA[[#This Row],[DISC]])</f>
        <v>406296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3391200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488" s="50">
        <f>IF(OR(NOTA[[#This Row],[QTY]]="",NOTA[[#This Row],[HARGA SATUAN]]="",),"",NOTA[[#This Row],[QTY]]*NOTA[[#This Row],[HARGA SATUAN]])</f>
        <v>475200</v>
      </c>
      <c r="AI488" s="39">
        <f ca="1">IF(NOTA[ID_H]="","",INDEX(NOTA[TANGGAL],MATCH(,INDIRECT(ADDRESS(ROW(NOTA[TANGGAL]),COLUMN(NOTA[TANGGAL]))&amp;":"&amp;ADDRESS(ROW(),COLUMN(NOTA[TANGGAL]))),-1)))</f>
        <v>45225</v>
      </c>
      <c r="AJ488" s="41" t="str">
        <f ca="1">IF(NOTA[[#This Row],[NAMA BARANG]]="","",INDEX(NOTA[SUPPLIER],MATCH(,INDIRECT(ADDRESS(ROW(NOTA[ID]),COLUMN(NOTA[ID]))&amp;":"&amp;ADDRESS(ROW(),COLUMN(NOTA[ID]))),-1)))</f>
        <v>ATALI MAKMUR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10</v>
      </c>
      <c r="AN48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105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144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HAN_2610_182-1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100</v>
      </c>
      <c r="E490" s="46"/>
      <c r="F490" s="37" t="s">
        <v>268</v>
      </c>
      <c r="G490" s="37" t="s">
        <v>135</v>
      </c>
      <c r="H490" s="47" t="s">
        <v>595</v>
      </c>
      <c r="I490" s="37"/>
      <c r="J490" s="39">
        <v>45225</v>
      </c>
      <c r="K490" s="37"/>
      <c r="L490" s="37" t="s">
        <v>596</v>
      </c>
      <c r="M490" s="40"/>
      <c r="N490" s="38">
        <v>2</v>
      </c>
      <c r="O490" s="37" t="s">
        <v>138</v>
      </c>
      <c r="P490" s="41">
        <v>39000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78000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78000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0" s="50">
        <f>IF(OR(NOTA[[#This Row],[QTY]]="",NOTA[[#This Row],[HARGA SATUAN]]="",),"",NOTA[[#This Row],[QTY]]*NOTA[[#This Row],[HARGA SATUAN]])</f>
        <v>78000</v>
      </c>
      <c r="AI490" s="39">
        <f ca="1">IF(NOTA[ID_H]="","",INDEX(NOTA[TANGGAL],MATCH(,INDIRECT(ADDRESS(ROW(NOTA[TANGGAL]),COLUMN(NOTA[TANGGAL]))&amp;":"&amp;ADDRESS(ROW(),COLUMN(NOTA[TANGGAL]))),-1)))</f>
        <v>45225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1</v>
      </c>
      <c r="AM490" s="38">
        <f>IF(NOTA[[#This Row],[TGL.NOTA]]="",IF(NOTA[[#This Row],[SUPPLIER_H]]="","",AM489),MONTH(NOTA[[#This Row],[TGL.NOTA]]))</f>
        <v>10</v>
      </c>
      <c r="AN49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HANSAUNTANAHN10202318245225lilinshintoeng12btg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1721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50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BIN_2610_772-1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101</v>
      </c>
      <c r="E492" s="46"/>
      <c r="F492" s="37" t="s">
        <v>271</v>
      </c>
      <c r="G492" s="37" t="s">
        <v>135</v>
      </c>
      <c r="H492" s="47" t="s">
        <v>597</v>
      </c>
      <c r="I492" s="37"/>
      <c r="J492" s="39">
        <v>45223</v>
      </c>
      <c r="K492" s="37"/>
      <c r="L492" s="37" t="s">
        <v>598</v>
      </c>
      <c r="M492" s="40">
        <v>1</v>
      </c>
      <c r="N492" s="38">
        <v>40</v>
      </c>
      <c r="O492" s="37" t="s">
        <v>138</v>
      </c>
      <c r="P492" s="41">
        <v>22500</v>
      </c>
      <c r="Q492" s="42"/>
      <c r="R492" s="48" t="s">
        <v>599</v>
      </c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900000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900000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2" s="50">
        <f>IF(OR(NOTA[[#This Row],[QTY]]="",NOTA[[#This Row],[HARGA SATUAN]]="",),"",NOTA[[#This Row],[QTY]]*NOTA[[#This Row],[HARGA SATUAN]])</f>
        <v>900000</v>
      </c>
      <c r="AI492" s="39">
        <f ca="1">IF(NOTA[ID_H]="","",INDEX(NOTA[TANGGAL],MATCH(,INDIRECT(ADDRESS(ROW(NOTA[TANGGAL]),COLUMN(NOTA[TANGGAL]))&amp;":"&amp;ADDRESS(ROW(),COLUMN(NOTA[TANGGAL]))),-1)))</f>
        <v>45225</v>
      </c>
      <c r="AJ492" s="41" t="str">
        <f ca="1">IF(NOTA[[#This Row],[NAMA BARANG]]="","",INDEX(NOTA[SUPPLIER],MATCH(,INDIRECT(ADDRESS(ROW(NOTA[ID]),COLUMN(NOTA[ID]))&amp;":"&amp;ADDRESS(ROW(),COLUMN(NOTA[ID]))),-1)))</f>
        <v>BINTANG SAUDARA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10</v>
      </c>
      <c r="AN49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SAUDARAUNTANASO202310008277245223paperbagcoklattgtebal</v>
      </c>
      <c r="AR492" s="38" t="e">
        <f>IF(NOTA[[#This Row],[CONCAT4]]="","",_xlfn.IFNA(MATCH(NOTA[[#This Row],[CONCAT4]],[2]!RAW[CONCAT_H],0),FALSE))</f>
        <v>#REF!</v>
      </c>
      <c r="AS492" s="38">
        <f>IF(NOTA[[#This Row],[CONCAT1]]="","",MATCH(NOTA[[#This Row],[CONCAT1]],[3]!db[NB NOTA_C],0))</f>
        <v>2041</v>
      </c>
      <c r="AT492" s="38" t="b">
        <f>IF(NOTA[[#This Row],[QTY/ CTN]]="","",TRUE)</f>
        <v>1</v>
      </c>
      <c r="AU492" s="38" t="str">
        <f ca="1">IF(NOTA[[#This Row],[ID_H]]="","",IF(NOTA[[#This Row],[Column3]]=TRUE,NOTA[[#This Row],[QTY/ CTN]],INDEX([3]!db[QTY/ CTN],NOTA[[#This Row],[//DB]])))</f>
        <v>40 LSN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BIN_2610_741-1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102</v>
      </c>
      <c r="E494" s="46"/>
      <c r="F494" s="37" t="s">
        <v>271</v>
      </c>
      <c r="G494" s="37" t="s">
        <v>135</v>
      </c>
      <c r="H494" s="37" t="s">
        <v>600</v>
      </c>
      <c r="I494" s="39"/>
      <c r="J494" s="39">
        <v>45222</v>
      </c>
      <c r="K494" s="37"/>
      <c r="L494" s="37" t="s">
        <v>605</v>
      </c>
      <c r="M494" s="40">
        <v>1</v>
      </c>
      <c r="N494" s="38">
        <v>200</v>
      </c>
      <c r="O494" s="37" t="s">
        <v>266</v>
      </c>
      <c r="P494" s="41">
        <v>4750</v>
      </c>
      <c r="Q494" s="42"/>
      <c r="R494" s="48" t="s">
        <v>604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950000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950000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950000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94" s="50">
        <f>IF(OR(NOTA[[#This Row],[QTY]]="",NOTA[[#This Row],[HARGA SATUAN]]="",),"",NOTA[[#This Row],[QTY]]*NOTA[[#This Row],[HARGA SATUAN]])</f>
        <v>950000</v>
      </c>
      <c r="AI494" s="39">
        <f ca="1">IF(NOTA[ID_H]="","",INDEX(NOTA[TANGGAL],MATCH(,INDIRECT(ADDRESS(ROW(NOTA[TANGGAL]),COLUMN(NOTA[TANGGAL]))&amp;":"&amp;ADDRESS(ROW(),COLUMN(NOTA[TANGGAL]))),-1)))</f>
        <v>45225</v>
      </c>
      <c r="AJ494" s="41" t="str">
        <f ca="1">IF(NOTA[[#This Row],[NAMA BARANG]]="","",INDEX(NOTA[SUPPLIER],MATCH(,INDIRECT(ADDRESS(ROW(NOTA[ID]),COLUMN(NOTA[ID]))&amp;":"&amp;ADDRESS(ROW(),COLUMN(NOTA[ID]))),-1)))</f>
        <v>BINTANG SAUDARA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10</v>
      </c>
      <c r="AN494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SAUDARAUNTANASO202310008274145222looseleafa550lbrdotedtitik</v>
      </c>
      <c r="AR494" s="38" t="e">
        <f>IF(NOTA[[#This Row],[CONCAT4]]="","",_xlfn.IFNA(MATCH(NOTA[[#This Row],[CONCAT4]],[2]!RAW[CONCAT_H],0),FALSE))</f>
        <v>#REF!</v>
      </c>
      <c r="AS494" s="38">
        <f>IF(NOTA[[#This Row],[CONCAT1]]="","",MATCH(NOTA[[#This Row],[CONCAT1]],[3]!db[NB NOTA_C],0))</f>
        <v>1741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200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HAN_2610_180-1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103</v>
      </c>
      <c r="E496" s="46"/>
      <c r="F496" s="37" t="s">
        <v>268</v>
      </c>
      <c r="G496" s="37" t="s">
        <v>135</v>
      </c>
      <c r="H496" s="47" t="s">
        <v>601</v>
      </c>
      <c r="I496" s="37"/>
      <c r="J496" s="39">
        <v>45225</v>
      </c>
      <c r="K496" s="37"/>
      <c r="L496" s="37" t="s">
        <v>602</v>
      </c>
      <c r="M496" s="40"/>
      <c r="N496" s="38">
        <v>2</v>
      </c>
      <c r="O496" s="37" t="s">
        <v>138</v>
      </c>
      <c r="P496" s="41">
        <v>41000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82000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82000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6" s="50">
        <f>IF(OR(NOTA[[#This Row],[QTY]]="",NOTA[[#This Row],[HARGA SATUAN]]="",),"",NOTA[[#This Row],[QTY]]*NOTA[[#This Row],[HARGA SATUAN]])</f>
        <v>82000</v>
      </c>
      <c r="AI496" s="39">
        <f ca="1">IF(NOTA[ID_H]="","",INDEX(NOTA[TANGGAL],MATCH(,INDIRECT(ADDRESS(ROW(NOTA[TANGGAL]),COLUMN(NOTA[TANGGAL]))&amp;":"&amp;ADDRESS(ROW(),COLUMN(NOTA[TANGGAL]))),-1)))</f>
        <v>45225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10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HANSAUNTANAHN10202318045225lilinshintoeng24btg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1722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40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HAN_2610_179-1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104</v>
      </c>
      <c r="E498" s="46"/>
      <c r="F498" s="37" t="s">
        <v>268</v>
      </c>
      <c r="G498" s="37" t="s">
        <v>135</v>
      </c>
      <c r="H498" s="47" t="s">
        <v>603</v>
      </c>
      <c r="I498" s="37"/>
      <c r="J498" s="39">
        <v>45225</v>
      </c>
      <c r="K498" s="37"/>
      <c r="L498" s="37" t="s">
        <v>602</v>
      </c>
      <c r="M498" s="40"/>
      <c r="N498" s="38">
        <v>2</v>
      </c>
      <c r="O498" s="37" t="s">
        <v>138</v>
      </c>
      <c r="P498" s="41">
        <v>41000</v>
      </c>
      <c r="Q498" s="42"/>
      <c r="R498" s="48"/>
      <c r="S498" s="49"/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82000</v>
      </c>
      <c r="Y498" s="50">
        <f>IF(NOTA[[#This Row],[JUMLAH]]="","",NOTA[[#This Row],[JUMLAH]]*NOTA[[#This Row],[DISC 1]])</f>
        <v>0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0</v>
      </c>
      <c r="AC498" s="50">
        <f>IF(NOTA[[#This Row],[JUMLAH]]="","",NOTA[[#This Row],[JUMLAH]]-NOTA[[#This Row],[DISC]])</f>
        <v>82000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8" s="50">
        <f>IF(OR(NOTA[[#This Row],[QTY]]="",NOTA[[#This Row],[HARGA SATUAN]]="",),"",NOTA[[#This Row],[QTY]]*NOTA[[#This Row],[HARGA SATUAN]])</f>
        <v>82000</v>
      </c>
      <c r="AI498" s="39">
        <f ca="1">IF(NOTA[ID_H]="","",INDEX(NOTA[TANGGAL],MATCH(,INDIRECT(ADDRESS(ROW(NOTA[TANGGAL]),COLUMN(NOTA[TANGGAL]))&amp;":"&amp;ADDRESS(ROW(),COLUMN(NOTA[TANGGAL]))),-1)))</f>
        <v>45225</v>
      </c>
      <c r="AJ498" s="41" t="str">
        <f ca="1">IF(NOTA[[#This Row],[NAMA BARANG]]="","",INDEX(NOTA[SUPPLIER],MATCH(,INDIRECT(ADDRESS(ROW(NOTA[ID]),COLUMN(NOTA[ID]))&amp;":"&amp;ADDRESS(ROW(),COLUMN(NOTA[ID]))),-1)))</f>
        <v>HANSA</v>
      </c>
      <c r="AK498" s="41" t="str">
        <f ca="1">IF(NOTA[[#This Row],[ID_H]]="","",IF(NOTA[[#This Row],[FAKTUR]]="",INDIRECT(ADDRESS(ROW()-1,COLUMN())),NOTA[[#This Row],[FAKTUR]]))</f>
        <v>UNTANA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10</v>
      </c>
      <c r="AN49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HANSAUNTANAHN10202317945225lilinshintoeng24btg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1722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40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KEN_3010_999-9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105</v>
      </c>
      <c r="E500" s="46">
        <v>45229</v>
      </c>
      <c r="F500" s="37" t="s">
        <v>22</v>
      </c>
      <c r="G500" s="37" t="s">
        <v>23</v>
      </c>
      <c r="H500" s="47" t="s">
        <v>609</v>
      </c>
      <c r="I500" s="37"/>
      <c r="J500" s="39">
        <v>45225</v>
      </c>
      <c r="K500" s="37"/>
      <c r="L500" s="37" t="s">
        <v>610</v>
      </c>
      <c r="M500" s="40">
        <v>1</v>
      </c>
      <c r="O500" s="37"/>
      <c r="P500" s="41"/>
      <c r="Q500" s="42">
        <v>844800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844800</v>
      </c>
      <c r="Y500" s="50">
        <f>IF(NOTA[[#This Row],[JUMLAH]]="","",NOTA[[#This Row],[JUMLAH]]*NOTA[[#This Row],[DISC 1]])</f>
        <v>143616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143616</v>
      </c>
      <c r="AC500" s="50">
        <f>IF(NOTA[[#This Row],[JUMLAH]]="","",NOTA[[#This Row],[JUMLAH]]-NOTA[[#This Row],[DISC]])</f>
        <v>701184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45229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9</v>
      </c>
      <c r="AM500" s="38">
        <f>IF(NOTA[[#This Row],[TGL.NOTA]]="",IF(NOTA[[#This Row],[SUPPLIER_H]]="","",AM499),MONTH(NOTA[[#This Row],[TGL.NOTA]]))</f>
        <v>10</v>
      </c>
      <c r="AN5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MORO2310199945225kenkolooseleafa5ll502070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1522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192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105</v>
      </c>
      <c r="E501" s="46"/>
      <c r="F501" s="37"/>
      <c r="G501" s="37"/>
      <c r="H501" s="47"/>
      <c r="I501" s="37"/>
      <c r="J501" s="39"/>
      <c r="K501" s="37"/>
      <c r="L501" s="37" t="s">
        <v>611</v>
      </c>
      <c r="M501" s="40">
        <v>2</v>
      </c>
      <c r="O501" s="37"/>
      <c r="P501" s="41"/>
      <c r="Q501" s="42">
        <v>801600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1603200</v>
      </c>
      <c r="Y501" s="50">
        <f>IF(NOTA[[#This Row],[JUMLAH]]="","",NOTA[[#This Row],[JUMLAH]]*NOTA[[#This Row],[DISC 1]])</f>
        <v>272544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272544</v>
      </c>
      <c r="AC501" s="50">
        <f>IF(NOTA[[#This Row],[JUMLAH]]="","",NOTA[[#This Row],[JUMLAH]]-NOTA[[#This Row],[DISC]])</f>
        <v>1330656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45229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10</v>
      </c>
      <c r="AN5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1521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96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105</v>
      </c>
      <c r="E502" s="46"/>
      <c r="F502" s="37"/>
      <c r="G502" s="37"/>
      <c r="H502" s="47"/>
      <c r="I502" s="37"/>
      <c r="J502" s="39"/>
      <c r="K502" s="37"/>
      <c r="L502" s="37" t="s">
        <v>612</v>
      </c>
      <c r="M502" s="40">
        <v>1</v>
      </c>
      <c r="O502" s="37"/>
      <c r="P502" s="41"/>
      <c r="Q502" s="42">
        <v>1104000</v>
      </c>
      <c r="R502" s="48"/>
      <c r="S502" s="49">
        <v>0.17</v>
      </c>
      <c r="T502" s="44"/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1104000</v>
      </c>
      <c r="Y502" s="50">
        <f>IF(NOTA[[#This Row],[JUMLAH]]="","",NOTA[[#This Row],[JUMLAH]]*NOTA[[#This Row],[DISC 1]])</f>
        <v>187680</v>
      </c>
      <c r="Z502" s="50">
        <f>IF(NOTA[[#This Row],[JUMLAH]]="","",(NOTA[[#This Row],[JUMLAH]]-NOTA[[#This Row],[DISC 1-]])*NOTA[[#This Row],[DISC 2]])</f>
        <v>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187680</v>
      </c>
      <c r="AC502" s="50">
        <f>IF(NOTA[[#This Row],[JUMLAH]]="","",NOTA[[#This Row],[JUMLAH]]-NOTA[[#This Row],[DISC]])</f>
        <v>916320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502" s="50" t="str">
        <f>IF(OR(NOTA[[#This Row],[QTY]]="",NOTA[[#This Row],[HARGA SATUAN]]="",),"",NOTA[[#This Row],[QTY]]*NOTA[[#This Row],[HARGA SATUAN]])</f>
        <v/>
      </c>
      <c r="AI502" s="39">
        <f ca="1">IF(NOTA[ID_H]="","",INDEX(NOTA[TANGGAL],MATCH(,INDIRECT(ADDRESS(ROW(NOTA[TANGGAL]),COLUMN(NOTA[TANGGAL]))&amp;":"&amp;ADDRESS(ROW(),COLUMN(NOTA[TANGGAL]))),-1)))</f>
        <v>45229</v>
      </c>
      <c r="AJ502" s="41" t="str">
        <f ca="1">IF(NOTA[[#This Row],[NAMA BARANG]]="","",INDEX(NOTA[SUPPLIER],MATCH(,INDIRECT(ADDRESS(ROW(NOTA[ID]),COLUMN(NOTA[ID]))&amp;":"&amp;ADDRESS(ROW(),COLUMN(NOTA[ID]))),-1)))</f>
        <v>KENKO SINAR INDONESIA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10</v>
      </c>
      <c r="AN502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1524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160 PCS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105</v>
      </c>
      <c r="E503" s="46"/>
      <c r="F503" s="37"/>
      <c r="G503" s="37"/>
      <c r="H503" s="47"/>
      <c r="I503" s="37"/>
      <c r="J503" s="39"/>
      <c r="K503" s="37"/>
      <c r="L503" s="37" t="s">
        <v>613</v>
      </c>
      <c r="M503" s="40">
        <v>2</v>
      </c>
      <c r="O503" s="37"/>
      <c r="P503" s="41"/>
      <c r="Q503" s="48">
        <v>1040000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2080000</v>
      </c>
      <c r="Y503" s="50">
        <f>IF(NOTA[[#This Row],[JUMLAH]]="","",NOTA[[#This Row],[JUMLAH]]*NOTA[[#This Row],[DISC 1]])</f>
        <v>353600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353600</v>
      </c>
      <c r="AC503" s="50">
        <f>IF(NOTA[[#This Row],[JUMLAH]]="","",NOTA[[#This Row],[JUMLAH]]-NOTA[[#This Row],[DISC]])</f>
        <v>1726400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45229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10</v>
      </c>
      <c r="AN50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1523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80 PCS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105</v>
      </c>
      <c r="E504" s="46"/>
      <c r="F504" s="37"/>
      <c r="G504" s="37"/>
      <c r="H504" s="47"/>
      <c r="I504" s="37"/>
      <c r="J504" s="39"/>
      <c r="K504" s="37"/>
      <c r="L504" s="37" t="s">
        <v>694</v>
      </c>
      <c r="M504" s="40">
        <v>2</v>
      </c>
      <c r="O504" s="37"/>
      <c r="P504" s="41"/>
      <c r="Q504" s="42">
        <v>732000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1464000</v>
      </c>
      <c r="Y504" s="50">
        <f>IF(NOTA[[#This Row],[JUMLAH]]="","",NOTA[[#This Row],[JUMLAH]]*NOTA[[#This Row],[DISC 1]])</f>
        <v>248880.00000000003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248880.00000000003</v>
      </c>
      <c r="AC504" s="50">
        <f>IF(NOTA[[#This Row],[JUMLAH]]="","",NOTA[[#This Row],[JUMLAH]]-NOTA[[#This Row],[DISC]])</f>
        <v>1215120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45229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10</v>
      </c>
      <c r="AN504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1371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ROL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105</v>
      </c>
      <c r="E505" s="46"/>
      <c r="F505" s="37"/>
      <c r="G505" s="37"/>
      <c r="H505" s="47"/>
      <c r="I505" s="37"/>
      <c r="J505" s="39"/>
      <c r="K505" s="37"/>
      <c r="L505" s="37" t="s">
        <v>695</v>
      </c>
      <c r="M505" s="40">
        <v>1</v>
      </c>
      <c r="O505" s="37"/>
      <c r="P505" s="41"/>
      <c r="Q505" s="42">
        <v>1150000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1150000</v>
      </c>
      <c r="Y505" s="50">
        <f>IF(NOTA[[#This Row],[JUMLAH]]="","",NOTA[[#This Row],[JUMLAH]]*NOTA[[#This Row],[DISC 1]])</f>
        <v>195500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195500</v>
      </c>
      <c r="AC505" s="50">
        <f>IF(NOTA[[#This Row],[JUMLAH]]="","",NOTA[[#This Row],[JUMLAH]]-NOTA[[#This Row],[DISC]])</f>
        <v>954500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45229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10</v>
      </c>
      <c r="AN50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1518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10 BOX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105</v>
      </c>
      <c r="E506" s="46"/>
      <c r="F506" s="37"/>
      <c r="G506" s="37"/>
      <c r="H506" s="47"/>
      <c r="I506" s="37"/>
      <c r="J506" s="39"/>
      <c r="K506" s="37"/>
      <c r="L506" s="37" t="s">
        <v>114</v>
      </c>
      <c r="M506" s="40">
        <v>2</v>
      </c>
      <c r="O506" s="37"/>
      <c r="P506" s="41"/>
      <c r="Q506" s="42">
        <v>1954800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3909600</v>
      </c>
      <c r="Y506" s="50">
        <f>IF(NOTA[[#This Row],[JUMLAH]]="","",NOTA[[#This Row],[JUMLAH]]*NOTA[[#This Row],[DISC 1]])</f>
        <v>664632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664632</v>
      </c>
      <c r="AC506" s="50">
        <f>IF(NOTA[[#This Row],[JUMLAH]]="","",NOTA[[#This Row],[JUMLAH]]-NOTA[[#This Row],[DISC]])</f>
        <v>3244968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45229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10</v>
      </c>
      <c r="AN50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1388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36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105</v>
      </c>
      <c r="E507" s="46"/>
      <c r="F507" s="37"/>
      <c r="G507" s="37"/>
      <c r="H507" s="47"/>
      <c r="I507" s="37"/>
      <c r="J507" s="39"/>
      <c r="K507" s="37"/>
      <c r="L507" s="37" t="s">
        <v>108</v>
      </c>
      <c r="M507" s="40">
        <v>2</v>
      </c>
      <c r="O507" s="37"/>
      <c r="P507" s="41"/>
      <c r="Q507" s="42">
        <v>1695600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3391200</v>
      </c>
      <c r="Y507" s="50">
        <f>IF(NOTA[[#This Row],[JUMLAH]]="","",NOTA[[#This Row],[JUMLAH]]*NOTA[[#This Row],[DISC 1]])</f>
        <v>576504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576504</v>
      </c>
      <c r="AC507" s="50">
        <f>IF(NOTA[[#This Row],[JUMLAH]]="","",NOTA[[#This Row],[JUMLAH]]-NOTA[[#This Row],[DISC]])</f>
        <v>2814696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45229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10</v>
      </c>
      <c r="AN50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1390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36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105</v>
      </c>
      <c r="E508" s="46"/>
      <c r="F508" s="37"/>
      <c r="G508" s="37"/>
      <c r="H508" s="47"/>
      <c r="I508" s="37"/>
      <c r="J508" s="39"/>
      <c r="K508" s="37"/>
      <c r="L508" s="37" t="s">
        <v>353</v>
      </c>
      <c r="M508" s="40">
        <v>1</v>
      </c>
      <c r="O508" s="37"/>
      <c r="P508" s="41"/>
      <c r="Q508" s="42">
        <v>3110400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3110400</v>
      </c>
      <c r="Y508" s="50">
        <f>IF(NOTA[[#This Row],[JUMLAH]]="","",NOTA[[#This Row],[JUMLAH]]*NOTA[[#This Row],[DISC 1]])</f>
        <v>528768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528768</v>
      </c>
      <c r="AC508" s="50">
        <f>IF(NOTA[[#This Row],[JUMLAH]]="","",NOTA[[#This Row],[JUMLAH]]-NOTA[[#This Row],[DISC]])</f>
        <v>2581632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3171724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15485476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45229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10</v>
      </c>
      <c r="AN50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1474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144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KEN_3010_143-2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106</v>
      </c>
      <c r="E510" s="46">
        <v>45229</v>
      </c>
      <c r="F510" s="37" t="s">
        <v>22</v>
      </c>
      <c r="G510" s="37" t="s">
        <v>23</v>
      </c>
      <c r="H510" s="47" t="s">
        <v>614</v>
      </c>
      <c r="I510" s="37"/>
      <c r="J510" s="39">
        <v>45227</v>
      </c>
      <c r="K510" s="37"/>
      <c r="L510" s="37" t="s">
        <v>114</v>
      </c>
      <c r="M510" s="40">
        <v>12</v>
      </c>
      <c r="O510" s="37"/>
      <c r="P510" s="41"/>
      <c r="Q510" s="42">
        <v>1954800</v>
      </c>
      <c r="R510" s="48"/>
      <c r="S510" s="49">
        <v>0.17</v>
      </c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23457600</v>
      </c>
      <c r="Y510" s="50">
        <f>IF(NOTA[[#This Row],[JUMLAH]]="","",NOTA[[#This Row],[JUMLAH]]*NOTA[[#This Row],[DISC 1]])</f>
        <v>3987792.0000000005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3987792.0000000005</v>
      </c>
      <c r="AC510" s="50">
        <f>IF(NOTA[[#This Row],[JUMLAH]]="","",NOTA[[#This Row],[JUMLAH]]-NOTA[[#This Row],[DISC]])</f>
        <v>19469808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10" s="50" t="str">
        <f>IF(OR(NOTA[[#This Row],[QTY]]="",NOTA[[#This Row],[HARGA SATUAN]]="",),"",NOTA[[#This Row],[QTY]]*NOTA[[#This Row],[HARGA SATUAN]])</f>
        <v/>
      </c>
      <c r="AI510" s="39">
        <f ca="1">IF(NOTA[ID_H]="","",INDEX(NOTA[TANGGAL],MATCH(,INDIRECT(ADDRESS(ROW(NOTA[TANGGAL]),COLUMN(NOTA[TANGGAL]))&amp;":"&amp;ADDRESS(ROW(),COLUMN(NOTA[TANGGAL]))),-1)))</f>
        <v>45229</v>
      </c>
      <c r="AJ510" s="41" t="str">
        <f ca="1">IF(NOTA[[#This Row],[NAMA BARANG]]="","",INDEX(NOTA[SUPPLIER],MATCH(,INDIRECT(ADDRESS(ROW(NOTA[ID]),COLUMN(NOTA[ID]))&amp;":"&amp;ADDRESS(ROW(),COLUMN(NOTA[ID]))),-1)))</f>
        <v>KENKO SINAR INDONESIA</v>
      </c>
      <c r="AK510" s="41" t="str">
        <f ca="1">IF(NOTA[[#This Row],[ID_H]]="","",IF(NOTA[[#This Row],[FAKTUR]]="",INDIRECT(ADDRESS(ROW()-1,COLUMN())),NOTA[[#This Row],[FAKTUR]]))</f>
        <v>ARTO MORO</v>
      </c>
      <c r="AL510" s="38">
        <f ca="1">IF(NOTA[[#This Row],[ID]]="","",COUNTIF(NOTA[ID_H],NOTA[[#This Row],[ID_H]]))</f>
        <v>2</v>
      </c>
      <c r="AM510" s="38">
        <f>IF(NOTA[[#This Row],[TGL.NOTA]]="",IF(NOTA[[#This Row],[SUPPLIER_H]]="","",AM509),MONTH(NOTA[[#This Row],[TGL.NOTA]]))</f>
        <v>10</v>
      </c>
      <c r="AN5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MORO2310214345227kenkocorrectionfluidke01</v>
      </c>
      <c r="AR510" s="38" t="e">
        <f>IF(NOTA[[#This Row],[CONCAT4]]="","",_xlfn.IFNA(MATCH(NOTA[[#This Row],[CONCAT4]],[2]!RAW[CONCAT_H],0),FALSE))</f>
        <v>#REF!</v>
      </c>
      <c r="AS510" s="38">
        <f>IF(NOTA[[#This Row],[CONCAT1]]="","",MATCH(NOTA[[#This Row],[CONCAT1]],[3]!db[NB NOTA_C],0))</f>
        <v>1388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36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106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2</v>
      </c>
      <c r="O511" s="37"/>
      <c r="P511" s="41"/>
      <c r="Q511" s="42">
        <v>1188000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2376000</v>
      </c>
      <c r="Y511" s="50">
        <f>IF(NOTA[[#This Row],[JUMLAH]]="","",NOTA[[#This Row],[JUMLAH]]*NOTA[[#This Row],[DISC 1]])</f>
        <v>403920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403920</v>
      </c>
      <c r="AC511" s="50">
        <f>IF(NOTA[[#This Row],[JUMLAH]]="","",NOTA[[#This Row],[JUMLAH]]-NOTA[[#This Row],[DISC]])</f>
        <v>1972080</v>
      </c>
      <c r="AD511" s="50"/>
      <c r="AE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4391712</v>
      </c>
      <c r="AF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21441888</v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45229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10</v>
      </c>
      <c r="AN5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1584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10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KEN_3010_077-5</v>
      </c>
      <c r="C513" s="38" t="e">
        <f ca="1">IF(NOTA[[#This Row],[ID_P]]="","",MATCH(NOTA[[#This Row],[ID_P]],[1]!B_MSK[N_ID],0))</f>
        <v>#REF!</v>
      </c>
      <c r="D513" s="38">
        <f ca="1">IF(NOTA[[#This Row],[NAMA BARANG]]="","",INDEX(NOTA[ID],MATCH(,INDIRECT(ADDRESS(ROW(NOTA[ID]),COLUMN(NOTA[ID]))&amp;":"&amp;ADDRESS(ROW(),COLUMN(NOTA[ID]))),-1)))</f>
        <v>107</v>
      </c>
      <c r="E513" s="46">
        <v>45229</v>
      </c>
      <c r="F513" s="37" t="s">
        <v>22</v>
      </c>
      <c r="G513" s="37" t="s">
        <v>23</v>
      </c>
      <c r="H513" s="47" t="s">
        <v>616</v>
      </c>
      <c r="I513" s="37"/>
      <c r="J513" s="39">
        <v>45226</v>
      </c>
      <c r="K513" s="37"/>
      <c r="L513" s="37" t="s">
        <v>174</v>
      </c>
      <c r="M513" s="40">
        <v>10</v>
      </c>
      <c r="O513" s="37"/>
      <c r="P513" s="41"/>
      <c r="Q513" s="42">
        <v>3888000</v>
      </c>
      <c r="R513" s="48"/>
      <c r="S513" s="49">
        <v>0.17</v>
      </c>
      <c r="T513" s="44">
        <v>0.03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38880000</v>
      </c>
      <c r="Y513" s="50">
        <f>IF(NOTA[[#This Row],[JUMLAH]]="","",NOTA[[#This Row],[JUMLAH]]*NOTA[[#This Row],[DISC 1]])</f>
        <v>6609600.0000000009</v>
      </c>
      <c r="Z513" s="50">
        <f>IF(NOTA[[#This Row],[JUMLAH]]="","",(NOTA[[#This Row],[JUMLAH]]-NOTA[[#This Row],[DISC 1-]])*NOTA[[#This Row],[DISC 2]])</f>
        <v>968112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7577712.0000000009</v>
      </c>
      <c r="AC513" s="50">
        <f>IF(NOTA[[#This Row],[JUMLAH]]="","",NOTA[[#This Row],[JUMLAH]]-NOTA[[#This Row],[DISC]])</f>
        <v>31302288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3" s="50" t="str">
        <f>IF(OR(NOTA[[#This Row],[QTY]]="",NOTA[[#This Row],[HARGA SATUAN]]="",),"",NOTA[[#This Row],[QTY]]*NOTA[[#This Row],[HARGA SATUAN]])</f>
        <v/>
      </c>
      <c r="AI513" s="39">
        <f ca="1">IF(NOTA[ID_H]="","",INDEX(NOTA[TANGGAL],MATCH(,INDIRECT(ADDRESS(ROW(NOTA[TANGGAL]),COLUMN(NOTA[TANGGAL]))&amp;":"&amp;ADDRESS(ROW(),COLUMN(NOTA[TANGGAL]))),-1)))</f>
        <v>45229</v>
      </c>
      <c r="AJ513" s="41" t="str">
        <f ca="1">IF(NOTA[[#This Row],[NAMA BARANG]]="","",INDEX(NOTA[SUPPLIER],MATCH(,INDIRECT(ADDRESS(ROW(NOTA[ID]),COLUMN(NOTA[ID]))&amp;":"&amp;ADDRESS(ROW(),COLUMN(NOTA[ID]))),-1)))</f>
        <v>KENKO SINAR INDONESIA</v>
      </c>
      <c r="AK513" s="41" t="str">
        <f ca="1">IF(NOTA[[#This Row],[ID_H]]="","",IF(NOTA[[#This Row],[FAKTUR]]="",INDIRECT(ADDRESS(ROW()-1,COLUMN())),NOTA[[#This Row],[FAKTUR]]))</f>
        <v>ARTO MORO</v>
      </c>
      <c r="AL513" s="38">
        <f ca="1">IF(NOTA[[#This Row],[ID]]="","",COUNTIF(NOTA[ID_H],NOTA[[#This Row],[ID_H]]))</f>
        <v>5</v>
      </c>
      <c r="AM513" s="38">
        <f>IF(NOTA[[#This Row],[TGL.NOTA]]="",IF(NOTA[[#This Row],[SUPPLIER_H]]="","",AM512),MONTH(NOTA[[#This Row],[TGL.NOTA]]))</f>
        <v>10</v>
      </c>
      <c r="AN51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MORO2310207745226kenkocutterbladea1009mm</v>
      </c>
      <c r="AR513" s="38" t="e">
        <f>IF(NOTA[[#This Row],[CONCAT4]]="","",_xlfn.IFNA(MATCH(NOTA[[#This Row],[CONCAT4]],[2]!RAW[CONCAT_H],0),FALSE))</f>
        <v>#REF!</v>
      </c>
      <c r="AS513" s="38">
        <f>IF(NOTA[[#This Row],[CONCAT1]]="","",MATCH(NOTA[[#This Row],[CONCAT1]],[3]!db[NB NOTA_C],0))</f>
        <v>1426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120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107</v>
      </c>
      <c r="E514" s="57"/>
      <c r="F514" s="58"/>
      <c r="G514" s="58"/>
      <c r="H514" s="59"/>
      <c r="I514" s="58"/>
      <c r="J514" s="60"/>
      <c r="K514" s="58"/>
      <c r="L514" s="37" t="s">
        <v>131</v>
      </c>
      <c r="M514" s="61">
        <v>20</v>
      </c>
      <c r="N514" s="56"/>
      <c r="O514" s="37"/>
      <c r="P514" s="55"/>
      <c r="Q514" s="62">
        <v>3888000</v>
      </c>
      <c r="R514" s="48"/>
      <c r="S514" s="64">
        <v>0.17</v>
      </c>
      <c r="T514" s="65">
        <v>0.03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77760000</v>
      </c>
      <c r="Y514" s="66">
        <f>IF(NOTA[[#This Row],[JUMLAH]]="","",NOTA[[#This Row],[JUMLAH]]*NOTA[[#This Row],[DISC 1]])</f>
        <v>13219200.000000002</v>
      </c>
      <c r="Z514" s="66">
        <f>IF(NOTA[[#This Row],[JUMLAH]]="","",(NOTA[[#This Row],[JUMLAH]]-NOTA[[#This Row],[DISC 1-]])*NOTA[[#This Row],[DISC 2]])</f>
        <v>1936224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15155424.000000002</v>
      </c>
      <c r="AC514" s="66">
        <f>IF(NOTA[[#This Row],[JUMLAH]]="","",NOTA[[#This Row],[JUMLAH]]-NOTA[[#This Row],[DISC]])</f>
        <v>62604576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0">
        <f ca="1">IF(NOTA[ID_H]="","",INDEX(NOTA[TANGGAL],MATCH(,INDIRECT(ADDRESS(ROW(NOTA[TANGGAL]),COLUMN(NOTA[TANGGAL]))&amp;":"&amp;ADDRESS(ROW(),COLUMN(NOTA[TANGGAL]))),-1)))</f>
        <v>45229</v>
      </c>
      <c r="AJ514" s="55" t="str">
        <f ca="1">IF(NOTA[[#This Row],[NAMA BARANG]]="","",INDEX(NOTA[SUPPLIER],MATCH(,INDIRECT(ADDRESS(ROW(NOTA[ID]),COLUMN(NOTA[ID]))&amp;":"&amp;ADDRESS(ROW(),COLUMN(NOTA[ID]))),-1)))</f>
        <v>KENKO SINAR INDONESIA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10</v>
      </c>
      <c r="AN514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1427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60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107</v>
      </c>
      <c r="E515" s="57"/>
      <c r="F515" s="58"/>
      <c r="G515" s="58"/>
      <c r="H515" s="59"/>
      <c r="I515" s="58"/>
      <c r="J515" s="60"/>
      <c r="K515" s="58"/>
      <c r="L515" s="37" t="s">
        <v>240</v>
      </c>
      <c r="M515" s="61">
        <v>1</v>
      </c>
      <c r="N515" s="56"/>
      <c r="O515" s="37"/>
      <c r="P515" s="55"/>
      <c r="Q515" s="62">
        <v>5616000</v>
      </c>
      <c r="R515" s="48"/>
      <c r="S515" s="64">
        <v>0.17</v>
      </c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5616000</v>
      </c>
      <c r="Y515" s="66">
        <f>IF(NOTA[[#This Row],[JUMLAH]]="","",NOTA[[#This Row],[JUMLAH]]*NOTA[[#This Row],[DISC 1]])</f>
        <v>954720.00000000012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954720.00000000012</v>
      </c>
      <c r="AC515" s="66">
        <f>IF(NOTA[[#This Row],[JUMLAH]]="","",NOTA[[#This Row],[JUMLAH]]-NOTA[[#This Row],[DISC]])</f>
        <v>4661280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66" t="str">
        <f>IF(OR(NOTA[[#This Row],[QTY]]="",NOTA[[#This Row],[HARGA SATUAN]]="",),"",NOTA[[#This Row],[QTY]]*NOTA[[#This Row],[HARGA SATUAN]])</f>
        <v/>
      </c>
      <c r="AI515" s="60">
        <f ca="1">IF(NOTA[ID_H]="","",INDEX(NOTA[TANGGAL],MATCH(,INDIRECT(ADDRESS(ROW(NOTA[TANGGAL]),COLUMN(NOTA[TANGGAL]))&amp;":"&amp;ADDRESS(ROW(),COLUMN(NOTA[TANGGAL]))),-1)))</f>
        <v>45229</v>
      </c>
      <c r="AJ515" s="55" t="str">
        <f ca="1">IF(NOTA[[#This Row],[NAMA BARANG]]="","",INDEX(NOTA[SUPPLIER],MATCH(,INDIRECT(ADDRESS(ROW(NOTA[ID]),COLUMN(NOTA[ID]))&amp;":"&amp;ADDRESS(ROW(),COLUMN(NOTA[ID]))),-1)))</f>
        <v>KENKO SINAR INDONESIA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10</v>
      </c>
      <c r="AN51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1451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107</v>
      </c>
      <c r="E516" s="57"/>
      <c r="F516" s="58"/>
      <c r="G516" s="58"/>
      <c r="H516" s="59"/>
      <c r="I516" s="58"/>
      <c r="J516" s="60"/>
      <c r="K516" s="58"/>
      <c r="L516" s="37" t="s">
        <v>240</v>
      </c>
      <c r="M516" s="61">
        <v>4</v>
      </c>
      <c r="N516" s="56"/>
      <c r="O516" s="58"/>
      <c r="P516" s="55"/>
      <c r="Q516" s="62">
        <v>5616000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22464000</v>
      </c>
      <c r="Y516" s="66">
        <f>IF(NOTA[[#This Row],[JUMLAH]]="","",NOTA[[#This Row],[JUMLAH]]*NOTA[[#This Row],[DISC 1]])</f>
        <v>3818880.0000000005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3818880.0000000005</v>
      </c>
      <c r="AC516" s="66">
        <f>IF(NOTA[[#This Row],[JUMLAH]]="","",NOTA[[#This Row],[JUMLAH]]-NOTA[[#This Row],[DISC]])</f>
        <v>18645120</v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6" s="66" t="str">
        <f>IF(OR(NOTA[[#This Row],[QTY]]="",NOTA[[#This Row],[HARGA SATUAN]]="",),"",NOTA[[#This Row],[QTY]]*NOTA[[#This Row],[HARGA SATUAN]])</f>
        <v/>
      </c>
      <c r="AI516" s="60">
        <f ca="1">IF(NOTA[ID_H]="","",INDEX(NOTA[TANGGAL],MATCH(,INDIRECT(ADDRESS(ROW(NOTA[TANGGAL]),COLUMN(NOTA[TANGGAL]))&amp;":"&amp;ADDRESS(ROW(),COLUMN(NOTA[TANGGAL]))),-1)))</f>
        <v>45229</v>
      </c>
      <c r="AJ516" s="55" t="str">
        <f ca="1">IF(NOTA[[#This Row],[NAMA BARANG]]="","",INDEX(NOTA[SUPPLIER],MATCH(,INDIRECT(ADDRESS(ROW(NOTA[ID]),COLUMN(NOTA[ID]))&amp;":"&amp;ADDRESS(ROW(),COLUMN(NOTA[ID]))),-1)))</f>
        <v>KENKO SINAR INDONESIA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10</v>
      </c>
      <c r="AN5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1451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144 LSN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>
        <f ca="1">IF(NOTA[[#This Row],[NAMA BARANG]]="","",INDEX(NOTA[ID],MATCH(,INDIRECT(ADDRESS(ROW(NOTA[ID]),COLUMN(NOTA[ID]))&amp;":"&amp;ADDRESS(ROW(),COLUMN(NOTA[ID]))),-1)))</f>
        <v>107</v>
      </c>
      <c r="E517" s="57"/>
      <c r="F517" s="37"/>
      <c r="G517" s="37"/>
      <c r="H517" s="47"/>
      <c r="I517" s="58"/>
      <c r="J517" s="60"/>
      <c r="K517" s="58"/>
      <c r="L517" s="37" t="s">
        <v>617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28013472.000000004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119687328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45229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 t="str">
        <f ca="1">IF(NOTA[[#This Row],[ID]]="","",COUNTIF(NOTA[ID_H],NOTA[[#This Row],[ID_H]]))</f>
        <v/>
      </c>
      <c r="AM517" s="56">
        <f ca="1">IF(NOTA[[#This Row],[TGL.NOTA]]="",IF(NOTA[[#This Row],[SUPPLIER_H]]="","",AM516),MONTH(NOTA[[#This Row],[TGL.NOTA]]))</f>
        <v>10</v>
      </c>
      <c r="AN517" s="5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>
        <f>IF(NOTA[[#This Row],[CONCAT1]]="","",MATCH(NOTA[[#This Row],[CONCAT1]],[3]!db[NB NOTA_C],0))</f>
        <v>1318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BOX (6 SET)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ATA_3010_753-2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108</v>
      </c>
      <c r="E519" s="57">
        <v>45229</v>
      </c>
      <c r="F519" s="37" t="s">
        <v>24</v>
      </c>
      <c r="G519" s="37" t="s">
        <v>23</v>
      </c>
      <c r="H519" s="47" t="s">
        <v>618</v>
      </c>
      <c r="I519" s="58"/>
      <c r="J519" s="60">
        <v>45225</v>
      </c>
      <c r="K519" s="58"/>
      <c r="L519" s="37" t="s">
        <v>693</v>
      </c>
      <c r="M519" s="61">
        <v>1</v>
      </c>
      <c r="N519" s="56">
        <v>72</v>
      </c>
      <c r="O519" s="37" t="s">
        <v>144</v>
      </c>
      <c r="P519" s="55">
        <v>20700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1490400</v>
      </c>
      <c r="Y519" s="66">
        <f>IF(NOTA[[#This Row],[JUMLAH]]="","",NOTA[[#This Row],[JUMLAH]]*NOTA[[#This Row],[DISC 1]])</f>
        <v>186300</v>
      </c>
      <c r="Z519" s="66">
        <f>IF(NOTA[[#This Row],[JUMLAH]]="","",(NOTA[[#This Row],[JUMLAH]]-NOTA[[#This Row],[DISC 1-]])*NOTA[[#This Row],[DISC 2]])</f>
        <v>65205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251505</v>
      </c>
      <c r="AC519" s="66">
        <f>IF(NOTA[[#This Row],[JUMLAH]]="","",NOTA[[#This Row],[JUMLAH]]-NOTA[[#This Row],[DISC]])</f>
        <v>1238895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19" s="66">
        <f>IF(OR(NOTA[[#This Row],[QTY]]="",NOTA[[#This Row],[HARGA SATUAN]]="",),"",NOTA[[#This Row],[QTY]]*NOTA[[#This Row],[HARGA SATUAN]])</f>
        <v>1490400</v>
      </c>
      <c r="AI519" s="60">
        <f ca="1">IF(NOTA[ID_H]="","",INDEX(NOTA[TANGGAL],MATCH(,INDIRECT(ADDRESS(ROW(NOTA[TANGGAL]),COLUMN(NOTA[TANGGAL]))&amp;":"&amp;ADDRESS(ROW(),COLUMN(NOTA[TANGGAL]))),-1)))</f>
        <v>45229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2</v>
      </c>
      <c r="AM519" s="56">
        <f>IF(NOTA[[#This Row],[TGL.NOTA]]="",IF(NOTA[[#This Row],[SUPPLIER_H]]="","",AM518),MONTH(NOTA[[#This Row],[TGL.NOTA]]))</f>
        <v>10</v>
      </c>
      <c r="AN519" s="5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binderb5tscsm79classicjku14904000.1250.05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binderb5tscsm79classicjku14904000.1250.05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MOROSA23101875345225binderb5tscsm79classicjku</v>
      </c>
      <c r="AR519" s="56" t="e">
        <f>IF(NOTA[[#This Row],[CONCAT4]]="","",_xlfn.IFNA(MATCH(NOTA[[#This Row],[CONCAT4]],[2]!RAW[CONCAT_H],0),FALSE))</f>
        <v>#REF!</v>
      </c>
      <c r="AS519" s="56">
        <f>IF(NOTA[[#This Row],[CONCAT1]]="","",MATCH(NOTA[[#This Row],[CONCAT1]],[3]!db[NB NOTA_C],0))</f>
        <v>237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72 PCS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108</v>
      </c>
      <c r="E520" s="57"/>
      <c r="F520" s="58"/>
      <c r="G520" s="58"/>
      <c r="H520" s="59"/>
      <c r="I520" s="58"/>
      <c r="J520" s="60"/>
      <c r="K520" s="58"/>
      <c r="L520" s="37" t="s">
        <v>619</v>
      </c>
      <c r="M520" s="61">
        <v>1</v>
      </c>
      <c r="N520" s="56">
        <v>72</v>
      </c>
      <c r="O520" s="37" t="s">
        <v>144</v>
      </c>
      <c r="P520" s="55">
        <v>20700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1490400</v>
      </c>
      <c r="Y520" s="66">
        <f>IF(NOTA[[#This Row],[JUMLAH]]="","",NOTA[[#This Row],[JUMLAH]]*NOTA[[#This Row],[DISC 1]])</f>
        <v>186300</v>
      </c>
      <c r="Z520" s="66">
        <f>IF(NOTA[[#This Row],[JUMLAH]]="","",(NOTA[[#This Row],[JUMLAH]]-NOTA[[#This Row],[DISC 1-]])*NOTA[[#This Row],[DISC 2]])</f>
        <v>65205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251505</v>
      </c>
      <c r="AC520" s="66">
        <f>IF(NOTA[[#This Row],[JUMLAH]]="","",NOTA[[#This Row],[JUMLAH]]-NOTA[[#This Row],[DISC]])</f>
        <v>1238895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503010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2477790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20" s="66">
        <f>IF(OR(NOTA[[#This Row],[QTY]]="",NOTA[[#This Row],[HARGA SATUAN]]="",),"",NOTA[[#This Row],[QTY]]*NOTA[[#This Row],[HARGA SATUAN]])</f>
        <v>1490400</v>
      </c>
      <c r="AI520" s="60">
        <f ca="1">IF(NOTA[ID_H]="","",INDEX(NOTA[TANGGAL],MATCH(,INDIRECT(ADDRESS(ROW(NOTA[TANGGAL]),COLUMN(NOTA[TANGGAL]))&amp;":"&amp;ADDRESS(ROW(),COLUMN(NOTA[TANGGAL]))),-1)))</f>
        <v>45229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10</v>
      </c>
      <c r="AN520" s="5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246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72 PCS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binderb5tskd142kindnessjku72pcsartomoro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ATA_3010_758-12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109</v>
      </c>
      <c r="E522" s="57"/>
      <c r="F522" s="37" t="s">
        <v>24</v>
      </c>
      <c r="G522" s="37" t="s">
        <v>23</v>
      </c>
      <c r="H522" s="47" t="s">
        <v>620</v>
      </c>
      <c r="I522" s="58"/>
      <c r="J522" s="60">
        <v>45225</v>
      </c>
      <c r="K522" s="58"/>
      <c r="L522" s="37" t="s">
        <v>621</v>
      </c>
      <c r="M522" s="61"/>
      <c r="N522" s="56">
        <v>18</v>
      </c>
      <c r="O522" s="37" t="s">
        <v>144</v>
      </c>
      <c r="P522" s="55">
        <v>15800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284400</v>
      </c>
      <c r="Y522" s="66">
        <f>IF(NOTA[[#This Row],[JUMLAH]]="","",NOTA[[#This Row],[JUMLAH]]*NOTA[[#This Row],[DISC 1]])</f>
        <v>35550</v>
      </c>
      <c r="Z522" s="66">
        <f>IF(NOTA[[#This Row],[JUMLAH]]="","",(NOTA[[#This Row],[JUMLAH]]-NOTA[[#This Row],[DISC 1-]])*NOTA[[#This Row],[DISC 2]])</f>
        <v>12442.5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47992.5</v>
      </c>
      <c r="AC522" s="66">
        <f>IF(NOTA[[#This Row],[JUMLAH]]="","",NOTA[[#This Row],[JUMLAH]]-NOTA[[#This Row],[DISC]])</f>
        <v>236407.5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2" s="66">
        <f>IF(OR(NOTA[[#This Row],[QTY]]="",NOTA[[#This Row],[HARGA SATUAN]]="",),"",NOTA[[#This Row],[QTY]]*NOTA[[#This Row],[HARGA SATUAN]])</f>
        <v>284400</v>
      </c>
      <c r="AI522" s="60">
        <f ca="1">IF(NOTA[ID_H]="","",INDEX(NOTA[TANGGAL],MATCH(,INDIRECT(ADDRESS(ROW(NOTA[TANGGAL]),COLUMN(NOTA[TANGGAL]))&amp;":"&amp;ADDRESS(ROW(),COLUMN(NOTA[TANGGAL]))),-1)))</f>
        <v>45229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>
        <f ca="1">IF(NOTA[[#This Row],[ID]]="","",COUNTIF(NOTA[ID_H],NOTA[[#This Row],[ID_H]]))</f>
        <v>12</v>
      </c>
      <c r="AM522" s="56">
        <f>IF(NOTA[[#This Row],[TGL.NOTA]]="",IF(NOTA[[#This Row],[SUPPLIER_H]]="","",AM521),MONTH(NOTA[[#This Row],[TGL.NOTA]]))</f>
        <v>10</v>
      </c>
      <c r="AN522" s="56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MOROSA23101875845225bindera5mhacm479bluejku</v>
      </c>
      <c r="AR522" s="56" t="e">
        <f>IF(NOTA[[#This Row],[CONCAT4]]="","",_xlfn.IFNA(MATCH(NOTA[[#This Row],[CONCAT4]],[2]!RAW[CONCAT_H],0),FALSE))</f>
        <v>#REF!</v>
      </c>
      <c r="AS522" s="56">
        <f>IF(NOTA[[#This Row],[CONCAT1]]="","",MATCH(NOTA[[#This Row],[CONCAT1]],[3]!db[NB NOTA_C],0))</f>
        <v>168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72 PCS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109</v>
      </c>
      <c r="E523" s="57"/>
      <c r="F523" s="37"/>
      <c r="G523" s="37"/>
      <c r="H523" s="47"/>
      <c r="I523" s="58"/>
      <c r="J523" s="60"/>
      <c r="K523" s="58"/>
      <c r="L523" s="37" t="s">
        <v>622</v>
      </c>
      <c r="M523" s="61"/>
      <c r="N523" s="56">
        <v>18</v>
      </c>
      <c r="O523" s="37" t="s">
        <v>144</v>
      </c>
      <c r="P523" s="55">
        <v>15800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284400</v>
      </c>
      <c r="Y523" s="66">
        <f>IF(NOTA[[#This Row],[JUMLAH]]="","",NOTA[[#This Row],[JUMLAH]]*NOTA[[#This Row],[DISC 1]])</f>
        <v>35550</v>
      </c>
      <c r="Z523" s="66">
        <f>IF(NOTA[[#This Row],[JUMLAH]]="","",(NOTA[[#This Row],[JUMLAH]]-NOTA[[#This Row],[DISC 1-]])*NOTA[[#This Row],[DISC 2]])</f>
        <v>12442.5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47992.5</v>
      </c>
      <c r="AC523" s="66">
        <f>IF(NOTA[[#This Row],[JUMLAH]]="","",NOTA[[#This Row],[JUMLAH]]-NOTA[[#This Row],[DISC]])</f>
        <v>236407.5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3" s="66">
        <f>IF(OR(NOTA[[#This Row],[QTY]]="",NOTA[[#This Row],[HARGA SATUAN]]="",),"",NOTA[[#This Row],[QTY]]*NOTA[[#This Row],[HARGA SATUAN]])</f>
        <v>284400</v>
      </c>
      <c r="AI523" s="60">
        <f ca="1">IF(NOTA[ID_H]="","",INDEX(NOTA[TANGGAL],MATCH(,INDIRECT(ADDRESS(ROW(NOTA[TANGGAL]),COLUMN(NOTA[TANGGAL]))&amp;":"&amp;ADDRESS(ROW(),COLUMN(NOTA[TANGGAL]))),-1)))</f>
        <v>45229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10</v>
      </c>
      <c r="AN523" s="56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169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72 PCS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109</v>
      </c>
      <c r="E524" s="57"/>
      <c r="F524" s="58"/>
      <c r="G524" s="58"/>
      <c r="H524" s="59"/>
      <c r="I524" s="58"/>
      <c r="J524" s="60"/>
      <c r="K524" s="58"/>
      <c r="L524" s="37" t="s">
        <v>623</v>
      </c>
      <c r="M524" s="61"/>
      <c r="N524" s="56">
        <v>18</v>
      </c>
      <c r="O524" s="37" t="s">
        <v>144</v>
      </c>
      <c r="P524" s="55">
        <v>15800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284400</v>
      </c>
      <c r="Y524" s="66">
        <f>IF(NOTA[[#This Row],[JUMLAH]]="","",NOTA[[#This Row],[JUMLAH]]*NOTA[[#This Row],[DISC 1]])</f>
        <v>35550</v>
      </c>
      <c r="Z524" s="66">
        <f>IF(NOTA[[#This Row],[JUMLAH]]="","",(NOTA[[#This Row],[JUMLAH]]-NOTA[[#This Row],[DISC 1-]])*NOTA[[#This Row],[DISC 2]])</f>
        <v>12442.5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47992.5</v>
      </c>
      <c r="AC524" s="66">
        <f>IF(NOTA[[#This Row],[JUMLAH]]="","",NOTA[[#This Row],[JUMLAH]]-NOTA[[#This Row],[DISC]])</f>
        <v>236407.5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4" s="66">
        <f>IF(OR(NOTA[[#This Row],[QTY]]="",NOTA[[#This Row],[HARGA SATUAN]]="",),"",NOTA[[#This Row],[QTY]]*NOTA[[#This Row],[HARGA SATUAN]])</f>
        <v>284400</v>
      </c>
      <c r="AI524" s="60">
        <f ca="1">IF(NOTA[ID_H]="","",INDEX(NOTA[TANGGAL],MATCH(,INDIRECT(ADDRESS(ROW(NOTA[TANGGAL]),COLUMN(NOTA[TANGGAL]))&amp;":"&amp;ADDRESS(ROW(),COLUMN(NOTA[TANGGAL]))),-1)))</f>
        <v>45229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10</v>
      </c>
      <c r="AN524" s="56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170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72 PCS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109</v>
      </c>
      <c r="E525" s="57"/>
      <c r="F525" s="58"/>
      <c r="G525" s="58"/>
      <c r="H525" s="59"/>
      <c r="I525" s="58"/>
      <c r="J525" s="60"/>
      <c r="K525" s="58"/>
      <c r="L525" s="37" t="s">
        <v>624</v>
      </c>
      <c r="M525" s="61"/>
      <c r="N525" s="56">
        <v>18</v>
      </c>
      <c r="O525" s="37" t="s">
        <v>144</v>
      </c>
      <c r="P525" s="55">
        <v>15800</v>
      </c>
      <c r="Q525" s="62"/>
      <c r="R525" s="63"/>
      <c r="S525" s="64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284400</v>
      </c>
      <c r="Y525" s="66">
        <f>IF(NOTA[[#This Row],[JUMLAH]]="","",NOTA[[#This Row],[JUMLAH]]*NOTA[[#This Row],[DISC 1]])</f>
        <v>35550</v>
      </c>
      <c r="Z525" s="66">
        <f>IF(NOTA[[#This Row],[JUMLAH]]="","",(NOTA[[#This Row],[JUMLAH]]-NOTA[[#This Row],[DISC 1-]])*NOTA[[#This Row],[DISC 2]])</f>
        <v>12442.5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47992.5</v>
      </c>
      <c r="AC525" s="66">
        <f>IF(NOTA[[#This Row],[JUMLAH]]="","",NOTA[[#This Row],[JUMLAH]]-NOTA[[#This Row],[DISC]])</f>
        <v>236407.5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5" s="66">
        <f>IF(OR(NOTA[[#This Row],[QTY]]="",NOTA[[#This Row],[HARGA SATUAN]]="",),"",NOTA[[#This Row],[QTY]]*NOTA[[#This Row],[HARGA SATUAN]])</f>
        <v>284400</v>
      </c>
      <c r="AI525" s="60">
        <f ca="1">IF(NOTA[ID_H]="","",INDEX(NOTA[TANGGAL],MATCH(,INDIRECT(ADDRESS(ROW(NOTA[TANGGAL]),COLUMN(NOTA[TANGGAL]))&amp;":"&amp;ADDRESS(ROW(),COLUMN(NOTA[TANGGAL]))),-1)))</f>
        <v>45229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10</v>
      </c>
      <c r="AN525" s="56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171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72 PCS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109</v>
      </c>
      <c r="E526" s="57"/>
      <c r="F526" s="58"/>
      <c r="G526" s="58"/>
      <c r="H526" s="59"/>
      <c r="I526" s="58"/>
      <c r="J526" s="60"/>
      <c r="K526" s="58"/>
      <c r="L526" s="37" t="s">
        <v>625</v>
      </c>
      <c r="M526" s="61"/>
      <c r="N526" s="56">
        <v>18</v>
      </c>
      <c r="O526" s="37" t="s">
        <v>144</v>
      </c>
      <c r="P526" s="55">
        <v>15800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284400</v>
      </c>
      <c r="Y526" s="66">
        <f>IF(NOTA[[#This Row],[JUMLAH]]="","",NOTA[[#This Row],[JUMLAH]]*NOTA[[#This Row],[DISC 1]])</f>
        <v>35550</v>
      </c>
      <c r="Z526" s="66">
        <f>IF(NOTA[[#This Row],[JUMLAH]]="","",(NOTA[[#This Row],[JUMLAH]]-NOTA[[#This Row],[DISC 1-]])*NOTA[[#This Row],[DISC 2]])</f>
        <v>12442.5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47992.5</v>
      </c>
      <c r="AC526" s="66">
        <f>IF(NOTA[[#This Row],[JUMLAH]]="","",NOTA[[#This Row],[JUMLAH]]-NOTA[[#This Row],[DISC]])</f>
        <v>236407.5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6" s="66">
        <f>IF(OR(NOTA[[#This Row],[QTY]]="",NOTA[[#This Row],[HARGA SATUAN]]="",),"",NOTA[[#This Row],[QTY]]*NOTA[[#This Row],[HARGA SATUAN]])</f>
        <v>284400</v>
      </c>
      <c r="AI526" s="60">
        <f ca="1">IF(NOTA[ID_H]="","",INDEX(NOTA[TANGGAL],MATCH(,INDIRECT(ADDRESS(ROW(NOTA[TANGGAL]),COLUMN(NOTA[TANGGAL]))&amp;":"&amp;ADDRESS(ROW(),COLUMN(NOTA[TANGGAL]))),-1)))</f>
        <v>45229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10</v>
      </c>
      <c r="AN526" s="5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bindera5tsplm507darkgreyjku2844000.1250.05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209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72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bindera5tsplm507darkgreyjku72pcsartomoro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109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/>
      <c r="N527" s="56">
        <v>18</v>
      </c>
      <c r="O527" s="37" t="s">
        <v>144</v>
      </c>
      <c r="P527" s="55">
        <v>15800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284400</v>
      </c>
      <c r="Y527" s="66">
        <f>IF(NOTA[[#This Row],[JUMLAH]]="","",NOTA[[#This Row],[JUMLAH]]*NOTA[[#This Row],[DISC 1]])</f>
        <v>35550</v>
      </c>
      <c r="Z527" s="66">
        <f>IF(NOTA[[#This Row],[JUMLAH]]="","",(NOTA[[#This Row],[JUMLAH]]-NOTA[[#This Row],[DISC 1-]])*NOTA[[#This Row],[DISC 2]])</f>
        <v>12442.5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47992.5</v>
      </c>
      <c r="AC527" s="66">
        <f>IF(NOTA[[#This Row],[JUMLAH]]="","",NOTA[[#This Row],[JUMLAH]]-NOTA[[#This Row],[DISC]])</f>
        <v>236407.5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7" s="66">
        <f>IF(OR(NOTA[[#This Row],[QTY]]="",NOTA[[#This Row],[HARGA SATUAN]]="",),"",NOTA[[#This Row],[QTY]]*NOTA[[#This Row],[HARGA SATUAN]])</f>
        <v>284400</v>
      </c>
      <c r="AI527" s="60">
        <f ca="1">IF(NOTA[ID_H]="","",INDEX(NOTA[TANGGAL],MATCH(,INDIRECT(ADDRESS(ROW(NOTA[TANGGAL]),COLUMN(NOTA[TANGGAL]))&amp;":"&amp;ADDRESS(ROW(),COLUMN(NOTA[TANGGAL]))),-1)))</f>
        <v>45229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10</v>
      </c>
      <c r="AN527" s="5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bindera5tsplm507pearldarkbrownjku2844000.1250.05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210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72 PCS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bindera5tsplm507pearldarkbrownjku72pcsartomoro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109</v>
      </c>
      <c r="E528" s="57"/>
      <c r="F528" s="58"/>
      <c r="G528" s="58"/>
      <c r="H528" s="59"/>
      <c r="I528" s="58"/>
      <c r="J528" s="60"/>
      <c r="K528" s="58"/>
      <c r="L528" s="37" t="s">
        <v>627</v>
      </c>
      <c r="M528" s="61"/>
      <c r="N528" s="56">
        <v>18</v>
      </c>
      <c r="O528" s="37" t="s">
        <v>144</v>
      </c>
      <c r="P528" s="55">
        <v>15800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284400</v>
      </c>
      <c r="Y528" s="66">
        <f>IF(NOTA[[#This Row],[JUMLAH]]="","",NOTA[[#This Row],[JUMLAH]]*NOTA[[#This Row],[DISC 1]])</f>
        <v>35550</v>
      </c>
      <c r="Z528" s="66">
        <f>IF(NOTA[[#This Row],[JUMLAH]]="","",(NOTA[[#This Row],[JUMLAH]]-NOTA[[#This Row],[DISC 1-]])*NOTA[[#This Row],[DISC 2]])</f>
        <v>12442.5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47992.5</v>
      </c>
      <c r="AC528" s="66">
        <f>IF(NOTA[[#This Row],[JUMLAH]]="","",NOTA[[#This Row],[JUMLAH]]-NOTA[[#This Row],[DISC]])</f>
        <v>236407.5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8" s="66">
        <f>IF(OR(NOTA[[#This Row],[QTY]]="",NOTA[[#This Row],[HARGA SATUAN]]="",),"",NOTA[[#This Row],[QTY]]*NOTA[[#This Row],[HARGA SATUAN]])</f>
        <v>284400</v>
      </c>
      <c r="AI528" s="60">
        <f ca="1">IF(NOTA[ID_H]="","",INDEX(NOTA[TANGGAL],MATCH(,INDIRECT(ADDRESS(ROW(NOTA[TANGGAL]),COLUMN(NOTA[TANGGAL]))&amp;":"&amp;ADDRESS(ROW(),COLUMN(NOTA[TANGGAL]))),-1)))</f>
        <v>45229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10</v>
      </c>
      <c r="AN528" s="5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bindera5tsplm507pearllightbrownjku2844000.1250.05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211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72 PCS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bindera5tsplm507pearllightbrownjku72pcsartomoro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109</v>
      </c>
      <c r="E529" s="57"/>
      <c r="F529" s="58"/>
      <c r="G529" s="58"/>
      <c r="H529" s="59"/>
      <c r="I529" s="58"/>
      <c r="J529" s="60"/>
      <c r="K529" s="58"/>
      <c r="L529" s="37" t="s">
        <v>632</v>
      </c>
      <c r="M529" s="61"/>
      <c r="N529" s="56">
        <v>18</v>
      </c>
      <c r="O529" s="37" t="s">
        <v>144</v>
      </c>
      <c r="P529" s="55">
        <v>15800</v>
      </c>
      <c r="Q529" s="62"/>
      <c r="R529" s="63"/>
      <c r="S529" s="64">
        <v>0.125</v>
      </c>
      <c r="T529" s="65">
        <v>0.05</v>
      </c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284400</v>
      </c>
      <c r="Y529" s="66">
        <f>IF(NOTA[[#This Row],[JUMLAH]]="","",NOTA[[#This Row],[JUMLAH]]*NOTA[[#This Row],[DISC 1]])</f>
        <v>35550</v>
      </c>
      <c r="Z529" s="66">
        <f>IF(NOTA[[#This Row],[JUMLAH]]="","",(NOTA[[#This Row],[JUMLAH]]-NOTA[[#This Row],[DISC 1-]])*NOTA[[#This Row],[DISC 2]])</f>
        <v>12442.5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47992.5</v>
      </c>
      <c r="AC529" s="66">
        <f>IF(NOTA[[#This Row],[JUMLAH]]="","",NOTA[[#This Row],[JUMLAH]]-NOTA[[#This Row],[DISC]])</f>
        <v>236407.5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9" s="66">
        <f>IF(OR(NOTA[[#This Row],[QTY]]="",NOTA[[#This Row],[HARGA SATUAN]]="",),"",NOTA[[#This Row],[QTY]]*NOTA[[#This Row],[HARGA SATUAN]])</f>
        <v>284400</v>
      </c>
      <c r="AI529" s="60">
        <f ca="1">IF(NOTA[ID_H]="","",INDEX(NOTA[TANGGAL],MATCH(,INDIRECT(ADDRESS(ROW(NOTA[TANGGAL]),COLUMN(NOTA[TANGGAL]))&amp;":"&amp;ADDRESS(ROW(),COLUMN(NOTA[TANGGAL]))),-1)))</f>
        <v>45229</v>
      </c>
      <c r="AJ529" s="55" t="str">
        <f ca="1">IF(NOTA[[#This Row],[NAMA BARANG]]="","",INDEX(NOTA[SUPPLIER],MATCH(,INDIRECT(ADDRESS(ROW(NOTA[ID]),COLUMN(NOTA[ID]))&amp;":"&amp;ADDRESS(ROW(),COLUMN(NOTA[ID]))),-1)))</f>
        <v>ATALI MAKMUR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10</v>
      </c>
      <c r="AN529" s="5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bindera5tsplm507pearlwhitejku2844000.1250.05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212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72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bindera5tsplm507pearlwhitejku72pcsartomoro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109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/>
      <c r="N530" s="56">
        <v>18</v>
      </c>
      <c r="O530" s="37" t="s">
        <v>144</v>
      </c>
      <c r="P530" s="55">
        <v>15800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284400</v>
      </c>
      <c r="Y530" s="66">
        <f>IF(NOTA[[#This Row],[JUMLAH]]="","",NOTA[[#This Row],[JUMLAH]]*NOTA[[#This Row],[DISC 1]])</f>
        <v>35550</v>
      </c>
      <c r="Z530" s="66">
        <f>IF(NOTA[[#This Row],[JUMLAH]]="","",(NOTA[[#This Row],[JUMLAH]]-NOTA[[#This Row],[DISC 1-]])*NOTA[[#This Row],[DISC 2]])</f>
        <v>12442.5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47992.5</v>
      </c>
      <c r="AC530" s="66">
        <f>IF(NOTA[[#This Row],[JUMLAH]]="","",NOTA[[#This Row],[JUMLAH]]-NOTA[[#This Row],[DISC]])</f>
        <v>236407.5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0" s="66">
        <f>IF(OR(NOTA[[#This Row],[QTY]]="",NOTA[[#This Row],[HARGA SATUAN]]="",),"",NOTA[[#This Row],[QTY]]*NOTA[[#This Row],[HARGA SATUAN]])</f>
        <v>284400</v>
      </c>
      <c r="AI530" s="60">
        <f ca="1">IF(NOTA[ID_H]="","",INDEX(NOTA[TANGGAL],MATCH(,INDIRECT(ADDRESS(ROW(NOTA[TANGGAL]),COLUMN(NOTA[TANGGAL]))&amp;":"&amp;ADDRESS(ROW(),COLUMN(NOTA[TANGGAL]))),-1)))</f>
        <v>45229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10</v>
      </c>
      <c r="AN530" s="5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172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72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109</v>
      </c>
      <c r="E531" s="57"/>
      <c r="F531" s="58"/>
      <c r="G531" s="58"/>
      <c r="H531" s="59"/>
      <c r="I531" s="58"/>
      <c r="J531" s="60"/>
      <c r="K531" s="58"/>
      <c r="L531" s="37" t="s">
        <v>629</v>
      </c>
      <c r="M531" s="61"/>
      <c r="N531" s="56">
        <v>18</v>
      </c>
      <c r="O531" s="37" t="s">
        <v>144</v>
      </c>
      <c r="P531" s="55">
        <v>15800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284400</v>
      </c>
      <c r="Y531" s="66">
        <f>IF(NOTA[[#This Row],[JUMLAH]]="","",NOTA[[#This Row],[JUMLAH]]*NOTA[[#This Row],[DISC 1]])</f>
        <v>35550</v>
      </c>
      <c r="Z531" s="66">
        <f>IF(NOTA[[#This Row],[JUMLAH]]="","",(NOTA[[#This Row],[JUMLAH]]-NOTA[[#This Row],[DISC 1-]])*NOTA[[#This Row],[DISC 2]])</f>
        <v>12442.5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47992.5</v>
      </c>
      <c r="AC531" s="66">
        <f>IF(NOTA[[#This Row],[JUMLAH]]="","",NOTA[[#This Row],[JUMLAH]]-NOTA[[#This Row],[DISC]])</f>
        <v>236407.5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1" s="66">
        <f>IF(OR(NOTA[[#This Row],[QTY]]="",NOTA[[#This Row],[HARGA SATUAN]]="",),"",NOTA[[#This Row],[QTY]]*NOTA[[#This Row],[HARGA SATUAN]])</f>
        <v>284400</v>
      </c>
      <c r="AI531" s="60">
        <f ca="1">IF(NOTA[ID_H]="","",INDEX(NOTA[TANGGAL],MATCH(,INDIRECT(ADDRESS(ROW(NOTA[TANGGAL]),COLUMN(NOTA[TANGGAL]))&amp;":"&amp;ADDRESS(ROW(),COLUMN(NOTA[TANGGAL]))),-1)))</f>
        <v>45229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10</v>
      </c>
      <c r="AN531" s="5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173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72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/>
      <c r="G532" s="37"/>
      <c r="H532" s="47"/>
      <c r="I532" s="58"/>
      <c r="J532" s="60"/>
      <c r="K532" s="58"/>
      <c r="L532" s="37" t="s">
        <v>630</v>
      </c>
      <c r="M532" s="61"/>
      <c r="N532" s="56">
        <v>18</v>
      </c>
      <c r="O532" s="37" t="s">
        <v>144</v>
      </c>
      <c r="P532" s="55">
        <v>15800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284400</v>
      </c>
      <c r="Y532" s="66">
        <f>IF(NOTA[[#This Row],[JUMLAH]]="","",NOTA[[#This Row],[JUMLAH]]*NOTA[[#This Row],[DISC 1]])</f>
        <v>35550</v>
      </c>
      <c r="Z532" s="66">
        <f>IF(NOTA[[#This Row],[JUMLAH]]="","",(NOTA[[#This Row],[JUMLAH]]-NOTA[[#This Row],[DISC 1-]])*NOTA[[#This Row],[DISC 2]])</f>
        <v>12442.5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47992.5</v>
      </c>
      <c r="AC532" s="66">
        <f>IF(NOTA[[#This Row],[JUMLAH]]="","",NOTA[[#This Row],[JUMLAH]]-NOTA[[#This Row],[DISC]])</f>
        <v>236407.5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2" s="66">
        <f>IF(OR(NOTA[[#This Row],[QTY]]="",NOTA[[#This Row],[HARGA SATUAN]]="",),"",NOTA[[#This Row],[QTY]]*NOTA[[#This Row],[HARGA SATUAN]])</f>
        <v>284400</v>
      </c>
      <c r="AI532" s="60">
        <f ca="1">IF(NOTA[ID_H]="","",INDEX(NOTA[TANGGAL],MATCH(,INDIRECT(ADDRESS(ROW(NOTA[TANGGAL]),COLUMN(NOTA[TANGGAL]))&amp;":"&amp;ADDRESS(ROW(),COLUMN(NOTA[TANGGAL]))),-1)))</f>
        <v>45229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10</v>
      </c>
      <c r="AN532" s="5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174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72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631</v>
      </c>
      <c r="M533" s="61"/>
      <c r="N533" s="56">
        <v>18</v>
      </c>
      <c r="O533" s="37" t="s">
        <v>144</v>
      </c>
      <c r="P533" s="55">
        <v>15800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284400</v>
      </c>
      <c r="Y533" s="66">
        <f>IF(NOTA[[#This Row],[JUMLAH]]="","",NOTA[[#This Row],[JUMLAH]]*NOTA[[#This Row],[DISC 1]])</f>
        <v>35550</v>
      </c>
      <c r="Z533" s="66">
        <f>IF(NOTA[[#This Row],[JUMLAH]]="","",(NOTA[[#This Row],[JUMLAH]]-NOTA[[#This Row],[DISC 1-]])*NOTA[[#This Row],[DISC 2]])</f>
        <v>12442.5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47992.5</v>
      </c>
      <c r="AC533" s="66">
        <f>IF(NOTA[[#This Row],[JUMLAH]]="","",NOTA[[#This Row],[JUMLAH]]-NOTA[[#This Row],[DISC]])</f>
        <v>236407.5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3" s="66">
        <f>IF(OR(NOTA[[#This Row],[QTY]]="",NOTA[[#This Row],[HARGA SATUAN]]="",),"",NOTA[[#This Row],[QTY]]*NOTA[[#This Row],[HARGA SATUAN]])</f>
        <v>284400</v>
      </c>
      <c r="AI533" s="60">
        <f ca="1">IF(NOTA[ID_H]="","",INDEX(NOTA[TANGGAL],MATCH(,INDIRECT(ADDRESS(ROW(NOTA[TANGGAL]),COLUMN(NOTA[TANGGAL]))&amp;":"&amp;ADDRESS(ROW(),COLUMN(NOTA[TANGGAL]))),-1)))</f>
        <v>45229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10</v>
      </c>
      <c r="AN533" s="5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175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72 PCS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49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ATA_3010_759-12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24</v>
      </c>
      <c r="G535" s="37" t="s">
        <v>23</v>
      </c>
      <c r="H535" s="47" t="s">
        <v>633</v>
      </c>
      <c r="I535" s="58"/>
      <c r="J535" s="60">
        <v>45225</v>
      </c>
      <c r="K535" s="58"/>
      <c r="L535" s="37" t="s">
        <v>634</v>
      </c>
      <c r="M535" s="61"/>
      <c r="N535" s="56">
        <v>18</v>
      </c>
      <c r="O535" s="37" t="s">
        <v>144</v>
      </c>
      <c r="P535" s="55">
        <v>20700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372600</v>
      </c>
      <c r="Y535" s="66">
        <f>IF(NOTA[[#This Row],[JUMLAH]]="","",NOTA[[#This Row],[JUMLAH]]*NOTA[[#This Row],[DISC 1]])</f>
        <v>46575</v>
      </c>
      <c r="Z535" s="66">
        <f>IF(NOTA[[#This Row],[JUMLAH]]="","",(NOTA[[#This Row],[JUMLAH]]-NOTA[[#This Row],[DISC 1-]])*NOTA[[#This Row],[DISC 2]])</f>
        <v>16301.25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62876.25</v>
      </c>
      <c r="AC535" s="66">
        <f>IF(NOTA[[#This Row],[JUMLAH]]="","",NOTA[[#This Row],[JUMLAH]]-NOTA[[#This Row],[DISC]])</f>
        <v>309723.75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5" s="66">
        <f>IF(OR(NOTA[[#This Row],[QTY]]="",NOTA[[#This Row],[HARGA SATUAN]]="",),"",NOTA[[#This Row],[QTY]]*NOTA[[#This Row],[HARGA SATUAN]])</f>
        <v>372600</v>
      </c>
      <c r="AI535" s="60">
        <f ca="1">IF(NOTA[ID_H]="","",INDEX(NOTA[TANGGAL],MATCH(,INDIRECT(ADDRESS(ROW(NOTA[TANGGAL]),COLUMN(NOTA[TANGGAL]))&amp;":"&amp;ADDRESS(ROW(),COLUMN(NOTA[TANGGAL]))),-1)))</f>
        <v>45229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12</v>
      </c>
      <c r="AM535" s="56">
        <f>IF(NOTA[[#This Row],[TGL.NOTA]]="",IF(NOTA[[#This Row],[SUPPLIER_H]]="","",AM534),MONTH(NOTA[[#This Row],[TGL.NOTA]]))</f>
        <v>10</v>
      </c>
      <c r="AN535" s="56" t="str">
        <f>LOWER(SUBSTITUTE(SUBSTITUTE(SUBSTITUTE(SUBSTITUTE(SUBSTITUTE(SUBSTITUTE(SUBSTITUTE(SUBSTITUTE(SUBSTITUTE(NOTA[NAMA BARANG]," ",),".",""),"-",""),"(",""),")",""),",",""),"/",""),"""",""),"+",""))</f>
        <v>binderb5mhacm138bluejku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binderb5mhacm138bluejku3726000.1250.05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binderb5mhacm138bluejku207000.1250.05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MOROSA23101875945225binderb5mhacm138bluejku</v>
      </c>
      <c r="AR535" s="56" t="e">
        <f>IF(NOTA[[#This Row],[CONCAT4]]="","",_xlfn.IFNA(MATCH(NOTA[[#This Row],[CONCAT4]],[2]!RAW[CONCAT_H],0),FALSE))</f>
        <v>#REF!</v>
      </c>
      <c r="AS535" s="56">
        <f>IF(NOTA[[#This Row],[CONCAT1]]="","",MATCH(NOTA[[#This Row],[CONCAT1]],[3]!db[NB NOTA_C],0))</f>
        <v>221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72 PCS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binderb5mhacm138bluejku72pcsartomoro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58"/>
      <c r="G536" s="58"/>
      <c r="H536" s="59"/>
      <c r="I536" s="58"/>
      <c r="J536" s="60"/>
      <c r="K536" s="58"/>
      <c r="L536" s="37" t="s">
        <v>635</v>
      </c>
      <c r="M536" s="61"/>
      <c r="N536" s="56">
        <v>18</v>
      </c>
      <c r="O536" s="37" t="s">
        <v>144</v>
      </c>
      <c r="P536" s="55">
        <v>20700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372600</v>
      </c>
      <c r="Y536" s="66">
        <f>IF(NOTA[[#This Row],[JUMLAH]]="","",NOTA[[#This Row],[JUMLAH]]*NOTA[[#This Row],[DISC 1]])</f>
        <v>46575</v>
      </c>
      <c r="Z536" s="66">
        <f>IF(NOTA[[#This Row],[JUMLAH]]="","",(NOTA[[#This Row],[JUMLAH]]-NOTA[[#This Row],[DISC 1-]])*NOTA[[#This Row],[DISC 2]])</f>
        <v>16301.25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62876.25</v>
      </c>
      <c r="AC536" s="66">
        <f>IF(NOTA[[#This Row],[JUMLAH]]="","",NOTA[[#This Row],[JUMLAH]]-NOTA[[#This Row],[DISC]])</f>
        <v>309723.75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6" s="66">
        <f>IF(OR(NOTA[[#This Row],[QTY]]="",NOTA[[#This Row],[HARGA SATUAN]]="",),"",NOTA[[#This Row],[QTY]]*NOTA[[#This Row],[HARGA SATUAN]])</f>
        <v>372600</v>
      </c>
      <c r="AI536" s="60">
        <f ca="1">IF(NOTA[ID_H]="","",INDEX(NOTA[TANGGAL],MATCH(,INDIRECT(ADDRESS(ROW(NOTA[TANGGAL]),COLUMN(NOTA[TANGGAL]))&amp;":"&amp;ADDRESS(ROW(),COLUMN(NOTA[TANGGAL]))),-1)))</f>
        <v>45229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10</v>
      </c>
      <c r="AN536" s="56" t="str">
        <f>LOWER(SUBSTITUTE(SUBSTITUTE(SUBSTITUTE(SUBSTITUTE(SUBSTITUTE(SUBSTITUTE(SUBSTITUTE(SUBSTITUTE(SUBSTITUTE(NOTA[NAMA BARANG]," ",),".",""),"-",""),"(",""),")",""),",",""),"/",""),"""",""),"+",""))</f>
        <v>binderb5mhacm138greenjku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binderb5mhacm138greenjku3726000.1250.05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binderb5mhacm138greenjku207000.1250.05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222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72 PCS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binderb5mhacm138greenjku72pcsartomoro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58"/>
      <c r="G537" s="58"/>
      <c r="H537" s="59"/>
      <c r="I537" s="58"/>
      <c r="J537" s="60"/>
      <c r="K537" s="58"/>
      <c r="L537" s="37" t="s">
        <v>636</v>
      </c>
      <c r="M537" s="61"/>
      <c r="N537" s="56">
        <v>18</v>
      </c>
      <c r="O537" s="37" t="s">
        <v>144</v>
      </c>
      <c r="P537" s="55">
        <v>20700</v>
      </c>
      <c r="Q537" s="62"/>
      <c r="R537" s="63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372600</v>
      </c>
      <c r="Y537" s="66">
        <f>IF(NOTA[[#This Row],[JUMLAH]]="","",NOTA[[#This Row],[JUMLAH]]*NOTA[[#This Row],[DISC 1]])</f>
        <v>46575</v>
      </c>
      <c r="Z537" s="66">
        <f>IF(NOTA[[#This Row],[JUMLAH]]="","",(NOTA[[#This Row],[JUMLAH]]-NOTA[[#This Row],[DISC 1-]])*NOTA[[#This Row],[DISC 2]])</f>
        <v>16301.25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62876.25</v>
      </c>
      <c r="AC537" s="66">
        <f>IF(NOTA[[#This Row],[JUMLAH]]="","",NOTA[[#This Row],[JUMLAH]]-NOTA[[#This Row],[DISC]])</f>
        <v>309723.75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7" s="66">
        <f>IF(OR(NOTA[[#This Row],[QTY]]="",NOTA[[#This Row],[HARGA SATUAN]]="",),"",NOTA[[#This Row],[QTY]]*NOTA[[#This Row],[HARGA SATUAN]])</f>
        <v>372600</v>
      </c>
      <c r="AI537" s="60">
        <f ca="1">IF(NOTA[ID_H]="","",INDEX(NOTA[TANGGAL],MATCH(,INDIRECT(ADDRESS(ROW(NOTA[TANGGAL]),COLUMN(NOTA[TANGGAL]))&amp;":"&amp;ADDRESS(ROW(),COLUMN(NOTA[TANGGAL]))),-1)))</f>
        <v>45229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10</v>
      </c>
      <c r="AN537" s="56" t="str">
        <f>LOWER(SUBSTITUTE(SUBSTITUTE(SUBSTITUTE(SUBSTITUTE(SUBSTITUTE(SUBSTITUTE(SUBSTITUTE(SUBSTITUTE(SUBSTITUTE(NOTA[NAMA BARANG]," ",),".",""),"-",""),"(",""),")",""),",",""),"/",""),"""",""),"+",""))</f>
        <v>binderb5mhacm138redjku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binderb5mhacm138redjku3726000.1250.05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binderb5mhacm138redjku207000.1250.05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223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72 PCS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binderb5mhacm138redjku72pcsartomoro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46"/>
      <c r="F538" s="37"/>
      <c r="G538" s="37"/>
      <c r="H538" s="47"/>
      <c r="I538" s="58"/>
      <c r="J538" s="60"/>
      <c r="K538" s="58"/>
      <c r="L538" s="37" t="s">
        <v>637</v>
      </c>
      <c r="M538" s="61"/>
      <c r="N538" s="56">
        <v>18</v>
      </c>
      <c r="O538" s="37" t="s">
        <v>144</v>
      </c>
      <c r="P538" s="55">
        <v>20700</v>
      </c>
      <c r="Q538" s="62"/>
      <c r="R538" s="63"/>
      <c r="S538" s="64">
        <v>0.125</v>
      </c>
      <c r="T538" s="65">
        <v>0.05</v>
      </c>
      <c r="U538" s="65"/>
      <c r="V538" s="66"/>
      <c r="W538" s="45"/>
      <c r="X538" s="66">
        <f>IF(NOTA[[#This Row],[HARGA/ CTN]]="",NOTA[[#This Row],[JUMLAH_H]],NOTA[[#This Row],[HARGA/ CTN]]*IF(NOTA[[#This Row],[C]]="",0,NOTA[[#This Row],[C]]))</f>
        <v>372600</v>
      </c>
      <c r="Y538" s="66">
        <f>IF(NOTA[[#This Row],[JUMLAH]]="","",NOTA[[#This Row],[JUMLAH]]*NOTA[[#This Row],[DISC 1]])</f>
        <v>46575</v>
      </c>
      <c r="Z538" s="66">
        <f>IF(NOTA[[#This Row],[JUMLAH]]="","",(NOTA[[#This Row],[JUMLAH]]-NOTA[[#This Row],[DISC 1-]])*NOTA[[#This Row],[DISC 2]])</f>
        <v>16301.25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62876.25</v>
      </c>
      <c r="AC538" s="66">
        <f>IF(NOTA[[#This Row],[JUMLAH]]="","",NOTA[[#This Row],[JUMLAH]]-NOTA[[#This Row],[DISC]])</f>
        <v>309723.75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8" s="66">
        <f>IF(OR(NOTA[[#This Row],[QTY]]="",NOTA[[#This Row],[HARGA SATUAN]]="",),"",NOTA[[#This Row],[QTY]]*NOTA[[#This Row],[HARGA SATUAN]])</f>
        <v>372600</v>
      </c>
      <c r="AI538" s="60">
        <f ca="1">IF(NOTA[ID_H]="","",INDEX(NOTA[TANGGAL],MATCH(,INDIRECT(ADDRESS(ROW(NOTA[TANGGAL]),COLUMN(NOTA[TANGGAL]))&amp;":"&amp;ADDRESS(ROW(),COLUMN(NOTA[TANGGAL]))),-1)))</f>
        <v>45229</v>
      </c>
      <c r="AJ538" s="55" t="str">
        <f ca="1">IF(NOTA[[#This Row],[NAMA BARANG]]="","",INDEX(NOTA[SUPPLIER],MATCH(,INDIRECT(ADDRESS(ROW(NOTA[ID]),COLUMN(NOTA[ID]))&amp;":"&amp;ADDRESS(ROW(),COLUMN(NOTA[ID]))),-1)))</f>
        <v>ATALI MAKMUR</v>
      </c>
      <c r="AK538" s="55" t="str">
        <f ca="1">IF(NOTA[[#This Row],[ID_H]]="","",IF(NOTA[[#This Row],[FAKTUR]]="",INDIRECT(ADDRESS(ROW()-1,COLUMN())),NOTA[[#This Row],[FAKTUR]]))</f>
        <v>ARTO MORO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10</v>
      </c>
      <c r="AN538" s="56" t="str">
        <f>LOWER(SUBSTITUTE(SUBSTITUTE(SUBSTITUTE(SUBSTITUTE(SUBSTITUTE(SUBSTITUTE(SUBSTITUTE(SUBSTITUTE(SUBSTITUTE(NOTA[NAMA BARANG]," ",),".",""),"-",""),"(",""),")",""),",",""),"/",""),"""",""),"+",""))</f>
        <v>binderb5mhacm138yellowjku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binderb5mhacm138yellowjku3726000.1250.05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binderb5mhacm138yellowjku207000.1250.05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>
        <f>IF(NOTA[[#This Row],[CONCAT1]]="","",MATCH(NOTA[[#This Row],[CONCAT1]],[3]!db[NB NOTA_C],0))</f>
        <v>224</v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>72 PCS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binderb5mhacm138yellowjku72pcsartomoro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110</v>
      </c>
      <c r="E539" s="57"/>
      <c r="F539" s="58"/>
      <c r="G539" s="58"/>
      <c r="H539" s="59"/>
      <c r="I539" s="58"/>
      <c r="J539" s="60"/>
      <c r="K539" s="58"/>
      <c r="L539" s="37" t="s">
        <v>638</v>
      </c>
      <c r="M539" s="61"/>
      <c r="N539" s="56">
        <v>18</v>
      </c>
      <c r="O539" s="37" t="s">
        <v>144</v>
      </c>
      <c r="P539" s="55">
        <v>20700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372600</v>
      </c>
      <c r="Y539" s="66">
        <f>IF(NOTA[[#This Row],[JUMLAH]]="","",NOTA[[#This Row],[JUMLAH]]*NOTA[[#This Row],[DISC 1]])</f>
        <v>46575</v>
      </c>
      <c r="Z539" s="66">
        <f>IF(NOTA[[#This Row],[JUMLAH]]="","",(NOTA[[#This Row],[JUMLAH]]-NOTA[[#This Row],[DISC 1-]])*NOTA[[#This Row],[DISC 2]])</f>
        <v>16301.25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62876.25</v>
      </c>
      <c r="AC539" s="66">
        <f>IF(NOTA[[#This Row],[JUMLAH]]="","",NOTA[[#This Row],[JUMLAH]]-NOTA[[#This Row],[DISC]])</f>
        <v>309723.75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9" s="66">
        <f>IF(OR(NOTA[[#This Row],[QTY]]="",NOTA[[#This Row],[HARGA SATUAN]]="",),"",NOTA[[#This Row],[QTY]]*NOTA[[#This Row],[HARGA SATUAN]])</f>
        <v>372600</v>
      </c>
      <c r="AI539" s="60">
        <f ca="1">IF(NOTA[ID_H]="","",INDEX(NOTA[TANGGAL],MATCH(,INDIRECT(ADDRESS(ROW(NOTA[TANGGAL]),COLUMN(NOTA[TANGGAL]))&amp;":"&amp;ADDRESS(ROW(),COLUMN(NOTA[TANGGAL]))),-1)))</f>
        <v>45229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10</v>
      </c>
      <c r="AN539" s="56" t="str">
        <f>LOWER(SUBSTITUTE(SUBSTITUTE(SUBSTITUTE(SUBSTITUTE(SUBSTITUTE(SUBSTITUTE(SUBSTITUTE(SUBSTITUTE(SUBSTITUTE(NOTA[NAMA BARANG]," ",),".",""),"-",""),"(",""),")",""),",",""),"/",""),"""",""),"+",""))</f>
        <v>binderb5mhimm140darkgreyjku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binderb5mhimm140darkgreyjku3726000.1250.05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binderb5mhimm140darkgreyjku207000.1250.05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>
        <f>IF(NOTA[[#This Row],[CONCAT1]]="","",MATCH(NOTA[[#This Row],[CONCAT1]],[3]!db[NB NOTA_C],0))</f>
        <v>225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72 PCS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binderb5mhimm140darkgreyjku72pcsartomoro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110</v>
      </c>
      <c r="E540" s="57"/>
      <c r="F540" s="37"/>
      <c r="G540" s="37"/>
      <c r="H540" s="47"/>
      <c r="I540" s="58"/>
      <c r="J540" s="60"/>
      <c r="K540" s="58"/>
      <c r="L540" s="37" t="s">
        <v>639</v>
      </c>
      <c r="M540" s="61"/>
      <c r="N540" s="56">
        <v>18</v>
      </c>
      <c r="O540" s="37" t="s">
        <v>144</v>
      </c>
      <c r="P540" s="55">
        <v>20700</v>
      </c>
      <c r="Q540" s="62"/>
      <c r="R540" s="63"/>
      <c r="S540" s="64">
        <v>0.125</v>
      </c>
      <c r="T540" s="65">
        <v>0.05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372600</v>
      </c>
      <c r="Y540" s="66">
        <f>IF(NOTA[[#This Row],[JUMLAH]]="","",NOTA[[#This Row],[JUMLAH]]*NOTA[[#This Row],[DISC 1]])</f>
        <v>46575</v>
      </c>
      <c r="Z540" s="66">
        <f>IF(NOTA[[#This Row],[JUMLAH]]="","",(NOTA[[#This Row],[JUMLAH]]-NOTA[[#This Row],[DISC 1-]])*NOTA[[#This Row],[DISC 2]])</f>
        <v>16301.25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62876.25</v>
      </c>
      <c r="AC540" s="66">
        <f>IF(NOTA[[#This Row],[JUMLAH]]="","",NOTA[[#This Row],[JUMLAH]]-NOTA[[#This Row],[DISC]])</f>
        <v>309723.75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0" s="66">
        <f>IF(OR(NOTA[[#This Row],[QTY]]="",NOTA[[#This Row],[HARGA SATUAN]]="",),"",NOTA[[#This Row],[QTY]]*NOTA[[#This Row],[HARGA SATUAN]])</f>
        <v>372600</v>
      </c>
      <c r="AI540" s="60">
        <f ca="1">IF(NOTA[ID_H]="","",INDEX(NOTA[TANGGAL],MATCH(,INDIRECT(ADDRESS(ROW(NOTA[TANGGAL]),COLUMN(NOTA[TANGGAL]))&amp;":"&amp;ADDRESS(ROW(),COLUMN(NOTA[TANGGAL]))),-1)))</f>
        <v>45229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10</v>
      </c>
      <c r="AN540" s="56" t="str">
        <f>LOWER(SUBSTITUTE(SUBSTITUTE(SUBSTITUTE(SUBSTITUTE(SUBSTITUTE(SUBSTITUTE(SUBSTITUTE(SUBSTITUTE(SUBSTITUTE(NOTA[NAMA BARANG]," ",),".",""),"-",""),"(",""),")",""),",",""),"/",""),"""",""),"+",""))</f>
        <v>binderb5mhimm140pearldarkbrownjku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binderb5mhimm140pearldarkbrownjku3726000.1250.05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binderb5mhimm140pearldarkbrownjku207000.1250.05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226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72 PCS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binderb5mhimm140pearldarkbrownjku72pcsartomoro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110</v>
      </c>
      <c r="E541" s="57"/>
      <c r="F541" s="58"/>
      <c r="G541" s="58"/>
      <c r="H541" s="59"/>
      <c r="I541" s="58"/>
      <c r="J541" s="60"/>
      <c r="K541" s="69"/>
      <c r="L541" s="37" t="s">
        <v>640</v>
      </c>
      <c r="M541" s="61"/>
      <c r="N541" s="56">
        <v>18</v>
      </c>
      <c r="O541" s="37" t="s">
        <v>144</v>
      </c>
      <c r="P541" s="55">
        <v>20700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372600</v>
      </c>
      <c r="Y541" s="66">
        <f>IF(NOTA[[#This Row],[JUMLAH]]="","",NOTA[[#This Row],[JUMLAH]]*NOTA[[#This Row],[DISC 1]])</f>
        <v>46575</v>
      </c>
      <c r="Z541" s="66">
        <f>IF(NOTA[[#This Row],[JUMLAH]]="","",(NOTA[[#This Row],[JUMLAH]]-NOTA[[#This Row],[DISC 1-]])*NOTA[[#This Row],[DISC 2]])</f>
        <v>16301.25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62876.25</v>
      </c>
      <c r="AC541" s="66">
        <f>IF(NOTA[[#This Row],[JUMLAH]]="","",NOTA[[#This Row],[JUMLAH]]-NOTA[[#This Row],[DISC]])</f>
        <v>309723.75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1" s="66">
        <f>IF(OR(NOTA[[#This Row],[QTY]]="",NOTA[[#This Row],[HARGA SATUAN]]="",),"",NOTA[[#This Row],[QTY]]*NOTA[[#This Row],[HARGA SATUAN]])</f>
        <v>372600</v>
      </c>
      <c r="AI541" s="60">
        <f ca="1">IF(NOTA[ID_H]="","",INDEX(NOTA[TANGGAL],MATCH(,INDIRECT(ADDRESS(ROW(NOTA[TANGGAL]),COLUMN(NOTA[TANGGAL]))&amp;":"&amp;ADDRESS(ROW(),COLUMN(NOTA[TANGGAL]))),-1)))</f>
        <v>45229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10</v>
      </c>
      <c r="AN541" s="56" t="str">
        <f>LOWER(SUBSTITUTE(SUBSTITUTE(SUBSTITUTE(SUBSTITUTE(SUBSTITUTE(SUBSTITUTE(SUBSTITUTE(SUBSTITUTE(SUBSTITUTE(NOTA[NAMA BARANG]," ",),".",""),"-",""),"(",""),")",""),",",""),"/",""),"""",""),"+",""))</f>
        <v>binderb5mhimm140pearllightbrownjku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binderb5mhimm140pearllightbrownjku3726000.1250.05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binderb5mhimm140pearllightbrownjku207000.1250.05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227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72 PCS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binderb5mhimm140pearllightbrownjku72pcsartomoro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110</v>
      </c>
      <c r="E542" s="57"/>
      <c r="F542" s="58"/>
      <c r="G542" s="58"/>
      <c r="H542" s="59"/>
      <c r="I542" s="58"/>
      <c r="J542" s="60"/>
      <c r="K542" s="58"/>
      <c r="L542" s="37" t="s">
        <v>641</v>
      </c>
      <c r="M542" s="61"/>
      <c r="N542" s="56">
        <v>18</v>
      </c>
      <c r="O542" s="37" t="s">
        <v>144</v>
      </c>
      <c r="P542" s="55">
        <v>20700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372600</v>
      </c>
      <c r="Y542" s="66">
        <f>IF(NOTA[[#This Row],[JUMLAH]]="","",NOTA[[#This Row],[JUMLAH]]*NOTA[[#This Row],[DISC 1]])</f>
        <v>46575</v>
      </c>
      <c r="Z542" s="66">
        <f>IF(NOTA[[#This Row],[JUMLAH]]="","",(NOTA[[#This Row],[JUMLAH]]-NOTA[[#This Row],[DISC 1-]])*NOTA[[#This Row],[DISC 2]])</f>
        <v>16301.25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62876.25</v>
      </c>
      <c r="AC542" s="66">
        <f>IF(NOTA[[#This Row],[JUMLAH]]="","",NOTA[[#This Row],[JUMLAH]]-NOTA[[#This Row],[DISC]])</f>
        <v>309723.75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2" s="66">
        <f>IF(OR(NOTA[[#This Row],[QTY]]="",NOTA[[#This Row],[HARGA SATUAN]]="",),"",NOTA[[#This Row],[QTY]]*NOTA[[#This Row],[HARGA SATUAN]])</f>
        <v>372600</v>
      </c>
      <c r="AI542" s="60">
        <f ca="1">IF(NOTA[ID_H]="","",INDEX(NOTA[TANGGAL],MATCH(,INDIRECT(ADDRESS(ROW(NOTA[TANGGAL]),COLUMN(NOTA[TANGGAL]))&amp;":"&amp;ADDRESS(ROW(),COLUMN(NOTA[TANGGAL]))),-1)))</f>
        <v>45229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10</v>
      </c>
      <c r="AN542" s="56" t="str">
        <f>LOWER(SUBSTITUTE(SUBSTITUTE(SUBSTITUTE(SUBSTITUTE(SUBSTITUTE(SUBSTITUTE(SUBSTITUTE(SUBSTITUTE(SUBSTITUTE(NOTA[NAMA BARANG]," ",),".",""),"-",""),"(",""),")",""),",",""),"/",""),"""",""),"+",""))</f>
        <v>binderb5mhimm140pearlwhitejku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binderb5mhimm140pearlwhitejku3726000.1250.05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binderb5mhimm140pearlwhitejku207000.1250.05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228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72 PCS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binderb5mhimm140pearlwhitejku72pcsartomoro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110</v>
      </c>
      <c r="E543" s="57"/>
      <c r="F543" s="37"/>
      <c r="G543" s="37"/>
      <c r="H543" s="47"/>
      <c r="I543" s="58"/>
      <c r="J543" s="60"/>
      <c r="K543" s="58"/>
      <c r="L543" s="37" t="s">
        <v>642</v>
      </c>
      <c r="M543" s="61"/>
      <c r="N543" s="56">
        <v>18</v>
      </c>
      <c r="O543" s="37" t="s">
        <v>144</v>
      </c>
      <c r="P543" s="55">
        <v>20700</v>
      </c>
      <c r="Q543" s="62"/>
      <c r="R543" s="48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372600</v>
      </c>
      <c r="Y543" s="66">
        <f>IF(NOTA[[#This Row],[JUMLAH]]="","",NOTA[[#This Row],[JUMLAH]]*NOTA[[#This Row],[DISC 1]])</f>
        <v>46575</v>
      </c>
      <c r="Z543" s="66">
        <f>IF(NOTA[[#This Row],[JUMLAH]]="","",(NOTA[[#This Row],[JUMLAH]]-NOTA[[#This Row],[DISC 1-]])*NOTA[[#This Row],[DISC 2]])</f>
        <v>16301.25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62876.25</v>
      </c>
      <c r="AC543" s="66">
        <f>IF(NOTA[[#This Row],[JUMLAH]]="","",NOTA[[#This Row],[JUMLAH]]-NOTA[[#This Row],[DISC]])</f>
        <v>309723.75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3" s="66">
        <f>IF(OR(NOTA[[#This Row],[QTY]]="",NOTA[[#This Row],[HARGA SATUAN]]="",),"",NOTA[[#This Row],[QTY]]*NOTA[[#This Row],[HARGA SATUAN]])</f>
        <v>372600</v>
      </c>
      <c r="AI543" s="60">
        <f ca="1">IF(NOTA[ID_H]="","",INDEX(NOTA[TANGGAL],MATCH(,INDIRECT(ADDRESS(ROW(NOTA[TANGGAL]),COLUMN(NOTA[TANGGAL]))&amp;":"&amp;ADDRESS(ROW(),COLUMN(NOTA[TANGGAL]))),-1)))</f>
        <v>45229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10</v>
      </c>
      <c r="AN543" s="56" t="str">
        <f>LOWER(SUBSTITUTE(SUBSTITUTE(SUBSTITUTE(SUBSTITUTE(SUBSTITUTE(SUBSTITUTE(SUBSTITUTE(SUBSTITUTE(SUBSTITUTE(NOTA[NAMA BARANG]," ",),".",""),"-",""),"(",""),")",""),",",""),"/",""),"""",""),"+",""))</f>
        <v>binderb5mhpt143bluejku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binderb5mhpt143bluejku3726000.1250.05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binderb5mhpt143bluejku207000.1250.05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229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72 PCS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binderb5mhpt143bluejku72pcsartomoro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110</v>
      </c>
      <c r="E544" s="57"/>
      <c r="F544" s="58"/>
      <c r="G544" s="58"/>
      <c r="H544" s="59"/>
      <c r="I544" s="58"/>
      <c r="J544" s="60"/>
      <c r="K544" s="58"/>
      <c r="L544" s="37" t="s">
        <v>643</v>
      </c>
      <c r="M544" s="61"/>
      <c r="N544" s="56">
        <v>18</v>
      </c>
      <c r="O544" s="37" t="s">
        <v>144</v>
      </c>
      <c r="P544" s="55">
        <v>20700</v>
      </c>
      <c r="Q544" s="62"/>
      <c r="R544" s="48"/>
      <c r="S544" s="64">
        <v>0.125</v>
      </c>
      <c r="T544" s="65">
        <v>0.05</v>
      </c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372600</v>
      </c>
      <c r="Y544" s="66">
        <f>IF(NOTA[[#This Row],[JUMLAH]]="","",NOTA[[#This Row],[JUMLAH]]*NOTA[[#This Row],[DISC 1]])</f>
        <v>46575</v>
      </c>
      <c r="Z544" s="66">
        <f>IF(NOTA[[#This Row],[JUMLAH]]="","",(NOTA[[#This Row],[JUMLAH]]-NOTA[[#This Row],[DISC 1-]])*NOTA[[#This Row],[DISC 2]])</f>
        <v>16301.25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62876.25</v>
      </c>
      <c r="AC544" s="66">
        <f>IF(NOTA[[#This Row],[JUMLAH]]="","",NOTA[[#This Row],[JUMLAH]]-NOTA[[#This Row],[DISC]])</f>
        <v>309723.75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4" s="66">
        <f>IF(OR(NOTA[[#This Row],[QTY]]="",NOTA[[#This Row],[HARGA SATUAN]]="",),"",NOTA[[#This Row],[QTY]]*NOTA[[#This Row],[HARGA SATUAN]])</f>
        <v>372600</v>
      </c>
      <c r="AI544" s="60">
        <f ca="1">IF(NOTA[ID_H]="","",INDEX(NOTA[TANGGAL],MATCH(,INDIRECT(ADDRESS(ROW(NOTA[TANGGAL]),COLUMN(NOTA[TANGGAL]))&amp;":"&amp;ADDRESS(ROW(),COLUMN(NOTA[TANGGAL]))),-1)))</f>
        <v>45229</v>
      </c>
      <c r="AJ544" s="55" t="str">
        <f ca="1">IF(NOTA[[#This Row],[NAMA BARANG]]="","",INDEX(NOTA[SUPPLIER],MATCH(,INDIRECT(ADDRESS(ROW(NOTA[ID]),COLUMN(NOTA[ID]))&amp;":"&amp;ADDRESS(ROW(),COLUMN(NOTA[ID]))),-1)))</f>
        <v>ATALI MAKMUR</v>
      </c>
      <c r="AK544" s="55" t="str">
        <f ca="1">IF(NOTA[[#This Row],[ID_H]]="","",IF(NOTA[[#This Row],[FAKTUR]]="",INDIRECT(ADDRESS(ROW()-1,COLUMN())),NOTA[[#This Row],[FAKTUR]]))</f>
        <v>ARTO MORO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10</v>
      </c>
      <c r="AN544" s="56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binderb5mhpt143greenjku3726000.1250.05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>
        <f>IF(NOTA[[#This Row],[CONCAT1]]="","",MATCH(NOTA[[#This Row],[CONCAT1]],[3]!db[NB NOTA_C],0))</f>
        <v>230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72 PCS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110</v>
      </c>
      <c r="E545" s="57"/>
      <c r="F545" s="37"/>
      <c r="G545" s="37"/>
      <c r="H545" s="47"/>
      <c r="I545" s="58"/>
      <c r="J545" s="60"/>
      <c r="K545" s="58"/>
      <c r="L545" s="37" t="s">
        <v>644</v>
      </c>
      <c r="M545" s="61"/>
      <c r="N545" s="56">
        <v>18</v>
      </c>
      <c r="O545" s="37" t="s">
        <v>144</v>
      </c>
      <c r="P545" s="55">
        <v>20700</v>
      </c>
      <c r="Q545" s="62"/>
      <c r="R545" s="48"/>
      <c r="S545" s="64">
        <v>0.125</v>
      </c>
      <c r="T545" s="65">
        <v>0.05</v>
      </c>
      <c r="U545" s="65"/>
      <c r="V545" s="66"/>
      <c r="W545" s="45"/>
      <c r="X545" s="66">
        <f>IF(NOTA[[#This Row],[HARGA/ CTN]]="",NOTA[[#This Row],[JUMLAH_H]],NOTA[[#This Row],[HARGA/ CTN]]*IF(NOTA[[#This Row],[C]]="",0,NOTA[[#This Row],[C]]))</f>
        <v>372600</v>
      </c>
      <c r="Y545" s="66">
        <f>IF(NOTA[[#This Row],[JUMLAH]]="","",NOTA[[#This Row],[JUMLAH]]*NOTA[[#This Row],[DISC 1]])</f>
        <v>46575</v>
      </c>
      <c r="Z545" s="66">
        <f>IF(NOTA[[#This Row],[JUMLAH]]="","",(NOTA[[#This Row],[JUMLAH]]-NOTA[[#This Row],[DISC 1-]])*NOTA[[#This Row],[DISC 2]])</f>
        <v>16301.25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62876.25</v>
      </c>
      <c r="AC545" s="66">
        <f>IF(NOTA[[#This Row],[JUMLAH]]="","",NOTA[[#This Row],[JUMLAH]]-NOTA[[#This Row],[DISC]])</f>
        <v>309723.75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5" s="66">
        <f>IF(OR(NOTA[[#This Row],[QTY]]="",NOTA[[#This Row],[HARGA SATUAN]]="",),"",NOTA[[#This Row],[QTY]]*NOTA[[#This Row],[HARGA SATUAN]])</f>
        <v>372600</v>
      </c>
      <c r="AI545" s="60">
        <f ca="1">IF(NOTA[ID_H]="","",INDEX(NOTA[TANGGAL],MATCH(,INDIRECT(ADDRESS(ROW(NOTA[TANGGAL]),COLUMN(NOTA[TANGGAL]))&amp;":"&amp;ADDRESS(ROW(),COLUMN(NOTA[TANGGAL]))),-1)))</f>
        <v>45229</v>
      </c>
      <c r="AJ545" s="55" t="str">
        <f ca="1">IF(NOTA[[#This Row],[NAMA BARANG]]="","",INDEX(NOTA[SUPPLIER],MATCH(,INDIRECT(ADDRESS(ROW(NOTA[ID]),COLUMN(NOTA[ID]))&amp;":"&amp;ADDRESS(ROW(),COLUMN(NOTA[ID]))),-1)))</f>
        <v>ATALI MAKMUR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10</v>
      </c>
      <c r="AN545" s="56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binderb5mhpt143pinkjku3726000.1250.05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231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72 PCS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110</v>
      </c>
      <c r="E546" s="57"/>
      <c r="F546" s="58"/>
      <c r="G546" s="58"/>
      <c r="H546" s="59"/>
      <c r="I546" s="58"/>
      <c r="J546" s="60"/>
      <c r="K546" s="58"/>
      <c r="L546" s="37" t="s">
        <v>645</v>
      </c>
      <c r="M546" s="61"/>
      <c r="N546" s="56">
        <v>18</v>
      </c>
      <c r="O546" s="37" t="s">
        <v>144</v>
      </c>
      <c r="P546" s="55">
        <v>20700</v>
      </c>
      <c r="Q546" s="62"/>
      <c r="R546" s="48"/>
      <c r="S546" s="64">
        <v>0.125</v>
      </c>
      <c r="T546" s="65">
        <v>0.05</v>
      </c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372600</v>
      </c>
      <c r="Y546" s="66">
        <f>IF(NOTA[[#This Row],[JUMLAH]]="","",NOTA[[#This Row],[JUMLAH]]*NOTA[[#This Row],[DISC 1]])</f>
        <v>46575</v>
      </c>
      <c r="Z546" s="66">
        <f>IF(NOTA[[#This Row],[JUMLAH]]="","",(NOTA[[#This Row],[JUMLAH]]-NOTA[[#This Row],[DISC 1-]])*NOTA[[#This Row],[DISC 2]])</f>
        <v>16301.25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62876.25</v>
      </c>
      <c r="AC546" s="66">
        <f>IF(NOTA[[#This Row],[JUMLAH]]="","",NOTA[[#This Row],[JUMLAH]]-NOTA[[#This Row],[DISC]])</f>
        <v>309723.75</v>
      </c>
      <c r="AD546" s="66"/>
      <c r="AE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6" s="66">
        <f>IF(OR(NOTA[[#This Row],[QTY]]="",NOTA[[#This Row],[HARGA SATUAN]]="",),"",NOTA[[#This Row],[QTY]]*NOTA[[#This Row],[HARGA SATUAN]])</f>
        <v>372600</v>
      </c>
      <c r="AI546" s="60">
        <f ca="1">IF(NOTA[ID_H]="","",INDEX(NOTA[TANGGAL],MATCH(,INDIRECT(ADDRESS(ROW(NOTA[TANGGAL]),COLUMN(NOTA[TANGGAL]))&amp;":"&amp;ADDRESS(ROW(),COLUMN(NOTA[TANGGAL]))),-1)))</f>
        <v>45229</v>
      </c>
      <c r="AJ546" s="55" t="str">
        <f ca="1">IF(NOTA[[#This Row],[NAMA BARANG]]="","",INDEX(NOTA[SUPPLIER],MATCH(,INDIRECT(ADDRESS(ROW(NOTA[ID]),COLUMN(NOTA[ID]))&amp;":"&amp;ADDRESS(ROW(),COLUMN(NOTA[ID]))),-1)))</f>
        <v>ATALI MAKMUR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10</v>
      </c>
      <c r="AN546" s="56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binderb5mhpt143purplejku3726000.1250.05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232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72 PCS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ATA_3010_757-12</v>
      </c>
      <c r="C548" s="56" t="e">
        <f ca="1">IF(NOTA[[#This Row],[ID_P]]="","",MATCH(NOTA[[#This Row],[ID_P]],[1]!B_MSK[N_ID],0))</f>
        <v>#REF!</v>
      </c>
      <c r="D548" s="56">
        <f ca="1">IF(NOTA[[#This Row],[NAMA BARANG]]="","",INDEX(NOTA[ID],MATCH(,INDIRECT(ADDRESS(ROW(NOTA[ID]),COLUMN(NOTA[ID]))&amp;":"&amp;ADDRESS(ROW(),COLUMN(NOTA[ID]))),-1)))</f>
        <v>111</v>
      </c>
      <c r="E548" s="57"/>
      <c r="F548" s="37" t="s">
        <v>24</v>
      </c>
      <c r="G548" s="37" t="s">
        <v>23</v>
      </c>
      <c r="H548" s="47" t="s">
        <v>646</v>
      </c>
      <c r="I548" s="58"/>
      <c r="J548" s="60">
        <v>45225</v>
      </c>
      <c r="K548" s="58"/>
      <c r="L548" s="37" t="s">
        <v>253</v>
      </c>
      <c r="M548" s="61">
        <v>5</v>
      </c>
      <c r="N548" s="56">
        <v>720</v>
      </c>
      <c r="O548" s="37" t="s">
        <v>254</v>
      </c>
      <c r="P548" s="55">
        <v>11900</v>
      </c>
      <c r="Q548" s="62"/>
      <c r="R548" s="63"/>
      <c r="S548" s="64">
        <v>0.125</v>
      </c>
      <c r="T548" s="65">
        <v>0.05</v>
      </c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8568000</v>
      </c>
      <c r="Y548" s="66">
        <f>IF(NOTA[[#This Row],[JUMLAH]]="","",NOTA[[#This Row],[JUMLAH]]*NOTA[[#This Row],[DISC 1]])</f>
        <v>1071000</v>
      </c>
      <c r="Z548" s="66">
        <f>IF(NOTA[[#This Row],[JUMLAH]]="","",(NOTA[[#This Row],[JUMLAH]]-NOTA[[#This Row],[DISC 1-]])*NOTA[[#This Row],[DISC 2]])</f>
        <v>374850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1445850</v>
      </c>
      <c r="AC548" s="66">
        <f>IF(NOTA[[#This Row],[JUMLAH]]="","",NOTA[[#This Row],[JUMLAH]]-NOTA[[#This Row],[DISC]])</f>
        <v>7122150</v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48" s="66">
        <f>IF(OR(NOTA[[#This Row],[QTY]]="",NOTA[[#This Row],[HARGA SATUAN]]="",),"",NOTA[[#This Row],[QTY]]*NOTA[[#This Row],[HARGA SATUAN]])</f>
        <v>8568000</v>
      </c>
      <c r="AI548" s="60">
        <f ca="1">IF(NOTA[ID_H]="","",INDEX(NOTA[TANGGAL],MATCH(,INDIRECT(ADDRESS(ROW(NOTA[TANGGAL]),COLUMN(NOTA[TANGGAL]))&amp;":"&amp;ADDRESS(ROW(),COLUMN(NOTA[TANGGAL]))),-1)))</f>
        <v>45229</v>
      </c>
      <c r="AJ548" s="55" t="str">
        <f ca="1">IF(NOTA[[#This Row],[NAMA BARANG]]="","",INDEX(NOTA[SUPPLIER],MATCH(,INDIRECT(ADDRESS(ROW(NOTA[ID]),COLUMN(NOTA[ID]))&amp;":"&amp;ADDRESS(ROW(),COLUMN(NOTA[ID]))),-1)))</f>
        <v>ATALI MAKMUR</v>
      </c>
      <c r="AK548" s="55" t="str">
        <f ca="1">IF(NOTA[[#This Row],[ID_H]]="","",IF(NOTA[[#This Row],[FAKTUR]]="",INDIRECT(ADDRESS(ROW()-1,COLUMN())),NOTA[[#This Row],[FAKTUR]]))</f>
        <v>ARTO MORO</v>
      </c>
      <c r="AL548" s="56">
        <f ca="1">IF(NOTA[[#This Row],[ID]]="","",COUNTIF(NOTA[ID_H],NOTA[[#This Row],[ID_H]]))</f>
        <v>12</v>
      </c>
      <c r="AM548" s="56">
        <f>IF(NOTA[[#This Row],[TGL.NOTA]]="",IF(NOTA[[#This Row],[SUPPLIER_H]]="","",AM547),MONTH(NOTA[[#This Row],[TGL.NOTA]]))</f>
        <v>10</v>
      </c>
      <c r="AN548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MOROSA23101875745225oilpastelop12sppcaseseaworldjk</v>
      </c>
      <c r="AR548" s="56" t="e">
        <f>IF(NOTA[[#This Row],[CONCAT4]]="","",_xlfn.IFNA(MATCH(NOTA[[#This Row],[CONCAT4]],[2]!RAW[CONCAT_H],0),FALSE))</f>
        <v>#REF!</v>
      </c>
      <c r="AS548" s="56">
        <f>IF(NOTA[[#This Row],[CONCAT1]]="","",MATCH(NOTA[[#This Row],[CONCAT1]],[3]!db[NB NOTA_C],0))</f>
        <v>1949</v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>12 LSN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>
        <f ca="1">IF(NOTA[[#This Row],[NAMA BARANG]]="","",INDEX(NOTA[ID],MATCH(,INDIRECT(ADDRESS(ROW(NOTA[ID]),COLUMN(NOTA[ID]))&amp;":"&amp;ADDRESS(ROW(),COLUMN(NOTA[ID]))),-1)))</f>
        <v>111</v>
      </c>
      <c r="E549" s="57"/>
      <c r="F549" s="37"/>
      <c r="G549" s="37"/>
      <c r="H549" s="47"/>
      <c r="I549" s="58"/>
      <c r="J549" s="60"/>
      <c r="K549" s="58"/>
      <c r="L549" s="37" t="s">
        <v>647</v>
      </c>
      <c r="M549" s="61">
        <v>2</v>
      </c>
      <c r="N549" s="56">
        <v>144</v>
      </c>
      <c r="O549" s="37" t="s">
        <v>254</v>
      </c>
      <c r="P549" s="55">
        <v>23000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3312000</v>
      </c>
      <c r="Y549" s="66">
        <f>IF(NOTA[[#This Row],[JUMLAH]]="","",NOTA[[#This Row],[JUMLAH]]*NOTA[[#This Row],[DISC 1]])</f>
        <v>414000</v>
      </c>
      <c r="Z549" s="66">
        <f>IF(NOTA[[#This Row],[JUMLAH]]="","",(NOTA[[#This Row],[JUMLAH]]-NOTA[[#This Row],[DISC 1-]])*NOTA[[#This Row],[DISC 2]])</f>
        <v>144900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558900</v>
      </c>
      <c r="AC549" s="66">
        <f>IF(NOTA[[#This Row],[JUMLAH]]="","",NOTA[[#This Row],[JUMLAH]]-NOTA[[#This Row],[DISC]])</f>
        <v>2753100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49" s="66">
        <f>IF(OR(NOTA[[#This Row],[QTY]]="",NOTA[[#This Row],[HARGA SATUAN]]="",),"",NOTA[[#This Row],[QTY]]*NOTA[[#This Row],[HARGA SATUAN]])</f>
        <v>3312000</v>
      </c>
      <c r="AI549" s="60">
        <f ca="1">IF(NOTA[ID_H]="","",INDEX(NOTA[TANGGAL],MATCH(,INDIRECT(ADDRESS(ROW(NOTA[TANGGAL]),COLUMN(NOTA[TANGGAL]))&amp;":"&amp;ADDRESS(ROW(),COLUMN(NOTA[TANGGAL]))),-1)))</f>
        <v>45229</v>
      </c>
      <c r="AJ549" s="55" t="str">
        <f ca="1">IF(NOTA[[#This Row],[NAMA BARANG]]="","",INDEX(NOTA[SUPPLIER],MATCH(,INDIRECT(ADDRESS(ROW(NOTA[ID]),COLUMN(NOTA[ID]))&amp;":"&amp;ADDRESS(ROW(),COLUMN(NOTA[ID]))),-1)))</f>
        <v>ATALI MAKMUR</v>
      </c>
      <c r="AK549" s="55" t="str">
        <f ca="1">IF(NOTA[[#This Row],[ID_H]]="","",IF(NOTA[[#This Row],[FAKTUR]]="",INDIRECT(ADDRESS(ROW()-1,COLUMN())),NOTA[[#This Row],[FAKTUR]]))</f>
        <v>ARTO MORO</v>
      </c>
      <c r="AL549" s="56" t="str">
        <f ca="1">IF(NOTA[[#This Row],[ID]]="","",COUNTIF(NOTA[ID_H],NOTA[[#This Row],[ID_H]]))</f>
        <v/>
      </c>
      <c r="AM549" s="56">
        <f ca="1">IF(NOTA[[#This Row],[TGL.NOTA]]="",IF(NOTA[[#This Row],[SUPPLIER_H]]="","",AM548),MONTH(NOTA[[#This Row],[TGL.NOTA]]))</f>
        <v>10</v>
      </c>
      <c r="AN549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>
        <f>IF(NOTA[[#This Row],[CONCAT1]]="","",MATCH(NOTA[[#This Row],[CONCAT1]],[3]!db[NB NOTA_C],0))</f>
        <v>1950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6 LSN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111</v>
      </c>
      <c r="E550" s="57"/>
      <c r="F550" s="58"/>
      <c r="G550" s="58"/>
      <c r="H550" s="59"/>
      <c r="I550" s="58"/>
      <c r="J550" s="60"/>
      <c r="K550" s="58"/>
      <c r="L550" s="37" t="s">
        <v>255</v>
      </c>
      <c r="M550" s="61">
        <v>3</v>
      </c>
      <c r="N550" s="56">
        <v>144</v>
      </c>
      <c r="O550" s="37" t="s">
        <v>254</v>
      </c>
      <c r="P550" s="55">
        <v>29600</v>
      </c>
      <c r="Q550" s="62"/>
      <c r="R550" s="63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4262400</v>
      </c>
      <c r="Y550" s="66">
        <f>IF(NOTA[[#This Row],[JUMLAH]]="","",NOTA[[#This Row],[JUMLAH]]*NOTA[[#This Row],[DISC 1]])</f>
        <v>532800</v>
      </c>
      <c r="Z550" s="66">
        <f>IF(NOTA[[#This Row],[JUMLAH]]="","",(NOTA[[#This Row],[JUMLAH]]-NOTA[[#This Row],[DISC 1-]])*NOTA[[#This Row],[DISC 2]])</f>
        <v>186480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719280</v>
      </c>
      <c r="AC550" s="66">
        <f>IF(NOTA[[#This Row],[JUMLAH]]="","",NOTA[[#This Row],[JUMLAH]]-NOTA[[#This Row],[DISC]])</f>
        <v>3543120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50" s="66">
        <f>IF(OR(NOTA[[#This Row],[QTY]]="",NOTA[[#This Row],[HARGA SATUAN]]="",),"",NOTA[[#This Row],[QTY]]*NOTA[[#This Row],[HARGA SATUAN]])</f>
        <v>4262400</v>
      </c>
      <c r="AI550" s="60">
        <f ca="1">IF(NOTA[ID_H]="","",INDEX(NOTA[TANGGAL],MATCH(,INDIRECT(ADDRESS(ROW(NOTA[TANGGAL]),COLUMN(NOTA[TANGGAL]))&amp;":"&amp;ADDRESS(ROW(),COLUMN(NOTA[TANGGAL]))),-1)))</f>
        <v>45229</v>
      </c>
      <c r="AJ550" s="55" t="str">
        <f ca="1">IF(NOTA[[#This Row],[NAMA BARANG]]="","",INDEX(NOTA[SUPPLIER],MATCH(,INDIRECT(ADDRESS(ROW(NOTA[ID]),COLUMN(NOTA[ID]))&amp;":"&amp;ADDRESS(ROW(),COLUMN(NOTA[ID]))),-1)))</f>
        <v>ATALI MAKMUR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10</v>
      </c>
      <c r="AN550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1951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8 BOX (6 SET)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111</v>
      </c>
      <c r="E551" s="57"/>
      <c r="F551" s="37"/>
      <c r="G551" s="37"/>
      <c r="H551" s="47"/>
      <c r="I551" s="58"/>
      <c r="J551" s="60"/>
      <c r="K551" s="58"/>
      <c r="L551" s="37" t="s">
        <v>256</v>
      </c>
      <c r="M551" s="61">
        <v>2</v>
      </c>
      <c r="N551" s="56">
        <v>72</v>
      </c>
      <c r="O551" s="37" t="s">
        <v>254</v>
      </c>
      <c r="P551" s="55">
        <v>41500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2988000</v>
      </c>
      <c r="Y551" s="66">
        <f>IF(NOTA[[#This Row],[JUMLAH]]="","",NOTA[[#This Row],[JUMLAH]]*NOTA[[#This Row],[DISC 1]])</f>
        <v>373500</v>
      </c>
      <c r="Z551" s="66">
        <f>IF(NOTA[[#This Row],[JUMLAH]]="","",(NOTA[[#This Row],[JUMLAH]]-NOTA[[#This Row],[DISC 1-]])*NOTA[[#This Row],[DISC 2]])</f>
        <v>130725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504225</v>
      </c>
      <c r="AC551" s="66">
        <f>IF(NOTA[[#This Row],[JUMLAH]]="","",NOTA[[#This Row],[JUMLAH]]-NOTA[[#This Row],[DISC]])</f>
        <v>2483775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51" s="66">
        <f>IF(OR(NOTA[[#This Row],[QTY]]="",NOTA[[#This Row],[HARGA SATUAN]]="",),"",NOTA[[#This Row],[QTY]]*NOTA[[#This Row],[HARGA SATUAN]])</f>
        <v>2988000</v>
      </c>
      <c r="AI551" s="60">
        <f ca="1">IF(NOTA[ID_H]="","",INDEX(NOTA[TANGGAL],MATCH(,INDIRECT(ADDRESS(ROW(NOTA[TANGGAL]),COLUMN(NOTA[TANGGAL]))&amp;":"&amp;ADDRESS(ROW(),COLUMN(NOTA[TANGGAL]))),-1)))</f>
        <v>45229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10</v>
      </c>
      <c r="AN551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1952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6 BOX (6 SET)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111</v>
      </c>
      <c r="E552" s="57"/>
      <c r="F552" s="58"/>
      <c r="G552" s="58"/>
      <c r="H552" s="59"/>
      <c r="I552" s="58"/>
      <c r="J552" s="60"/>
      <c r="K552" s="58"/>
      <c r="L552" s="37" t="s">
        <v>386</v>
      </c>
      <c r="M552" s="61">
        <v>1</v>
      </c>
      <c r="N552" s="56">
        <v>24</v>
      </c>
      <c r="O552" s="37" t="s">
        <v>254</v>
      </c>
      <c r="P552" s="55">
        <v>58900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1413600</v>
      </c>
      <c r="Y552" s="66">
        <f>IF(NOTA[[#This Row],[JUMLAH]]="","",NOTA[[#This Row],[JUMLAH]]*NOTA[[#This Row],[DISC 1]])</f>
        <v>176700</v>
      </c>
      <c r="Z552" s="66">
        <f>IF(NOTA[[#This Row],[JUMLAH]]="","",(NOTA[[#This Row],[JUMLAH]]-NOTA[[#This Row],[DISC 1-]])*NOTA[[#This Row],[DISC 2]])</f>
        <v>61845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238545</v>
      </c>
      <c r="AC552" s="66">
        <f>IF(NOTA[[#This Row],[JUMLAH]]="","",NOTA[[#This Row],[JUMLAH]]-NOTA[[#This Row],[DISC]])</f>
        <v>1175055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52" s="66">
        <f>IF(OR(NOTA[[#This Row],[QTY]]="",NOTA[[#This Row],[HARGA SATUAN]]="",),"",NOTA[[#This Row],[QTY]]*NOTA[[#This Row],[HARGA SATUAN]])</f>
        <v>1413600</v>
      </c>
      <c r="AI552" s="60">
        <f ca="1">IF(NOTA[ID_H]="","",INDEX(NOTA[TANGGAL],MATCH(,INDIRECT(ADDRESS(ROW(NOTA[TANGGAL]),COLUMN(NOTA[TANGGAL]))&amp;":"&amp;ADDRESS(ROW(),COLUMN(NOTA[TANGGAL]))),-1)))</f>
        <v>45229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10</v>
      </c>
      <c r="AN55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1953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4 BOX (6 SET)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111</v>
      </c>
      <c r="E553" s="57"/>
      <c r="F553" s="58"/>
      <c r="G553" s="58"/>
      <c r="H553" s="59"/>
      <c r="I553" s="58"/>
      <c r="J553" s="60"/>
      <c r="K553" s="58"/>
      <c r="L553" s="37" t="s">
        <v>387</v>
      </c>
      <c r="M553" s="61">
        <v>1</v>
      </c>
      <c r="N553" s="56">
        <v>24</v>
      </c>
      <c r="O553" s="37" t="s">
        <v>648</v>
      </c>
      <c r="P553" s="55">
        <v>66900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1605600</v>
      </c>
      <c r="Y553" s="66">
        <f>IF(NOTA[[#This Row],[JUMLAH]]="","",NOTA[[#This Row],[JUMLAH]]*NOTA[[#This Row],[DISC 1]])</f>
        <v>200700</v>
      </c>
      <c r="Z553" s="66">
        <f>IF(NOTA[[#This Row],[JUMLAH]]="","",(NOTA[[#This Row],[JUMLAH]]-NOTA[[#This Row],[DISC 1-]])*NOTA[[#This Row],[DISC 2]])</f>
        <v>70245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270945</v>
      </c>
      <c r="AC553" s="66">
        <f>IF(NOTA[[#This Row],[JUMLAH]]="","",NOTA[[#This Row],[JUMLAH]]-NOTA[[#This Row],[DISC]])</f>
        <v>1334655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53" s="66">
        <f>IF(OR(NOTA[[#This Row],[QTY]]="",NOTA[[#This Row],[HARGA SATUAN]]="",),"",NOTA[[#This Row],[QTY]]*NOTA[[#This Row],[HARGA SATUAN]])</f>
        <v>1605600</v>
      </c>
      <c r="AI553" s="60">
        <f ca="1">IF(NOTA[ID_H]="","",INDEX(NOTA[TANGGAL],MATCH(,INDIRECT(ADDRESS(ROW(NOTA[TANGGAL]),COLUMN(NOTA[TANGGAL]))&amp;":"&amp;ADDRESS(ROW(),COLUMN(NOTA[TANGGAL]))),-1)))</f>
        <v>45229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10</v>
      </c>
      <c r="AN5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1954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4 BOX (6 SET)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111</v>
      </c>
      <c r="E554" s="57"/>
      <c r="F554" s="58"/>
      <c r="G554" s="58"/>
      <c r="H554" s="59"/>
      <c r="I554" s="58"/>
      <c r="J554" s="60"/>
      <c r="K554" s="58"/>
      <c r="L554" s="37" t="s">
        <v>336</v>
      </c>
      <c r="M554" s="61">
        <v>2</v>
      </c>
      <c r="N554" s="56">
        <v>288</v>
      </c>
      <c r="O554" s="37" t="s">
        <v>254</v>
      </c>
      <c r="P554" s="55">
        <v>23900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6883200</v>
      </c>
      <c r="Y554" s="66">
        <f>IF(NOTA[[#This Row],[JUMLAH]]="","",NOTA[[#This Row],[JUMLAH]]*NOTA[[#This Row],[DISC 1]])</f>
        <v>860400</v>
      </c>
      <c r="Z554" s="66">
        <f>IF(NOTA[[#This Row],[JUMLAH]]="","",(NOTA[[#This Row],[JUMLAH]]-NOTA[[#This Row],[DISC 1-]])*NOTA[[#This Row],[DISC 2]])</f>
        <v>301140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1161540</v>
      </c>
      <c r="AC554" s="66">
        <f>IF(NOTA[[#This Row],[JUMLAH]]="","",NOTA[[#This Row],[JUMLAH]]-NOTA[[#This Row],[DISC]])</f>
        <v>5721660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4" s="66">
        <f>IF(OR(NOTA[[#This Row],[QTY]]="",NOTA[[#This Row],[HARGA SATUAN]]="",),"",NOTA[[#This Row],[QTY]]*NOTA[[#This Row],[HARGA SATUAN]])</f>
        <v>6883200</v>
      </c>
      <c r="AI554" s="60">
        <f ca="1">IF(NOTA[ID_H]="","",INDEX(NOTA[TANGGAL],MATCH(,INDIRECT(ADDRESS(ROW(NOTA[TANGGAL]),COLUMN(NOTA[TANGGAL]))&amp;":"&amp;ADDRESS(ROW(),COLUMN(NOTA[TANGGAL]))),-1)))</f>
        <v>45229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10</v>
      </c>
      <c r="AN55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679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12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111</v>
      </c>
      <c r="E555" s="57"/>
      <c r="F555" s="58"/>
      <c r="G555" s="58"/>
      <c r="H555" s="59"/>
      <c r="I555" s="58"/>
      <c r="J555" s="60"/>
      <c r="K555" s="58"/>
      <c r="L555" s="37" t="s">
        <v>337</v>
      </c>
      <c r="M555" s="61">
        <v>2</v>
      </c>
      <c r="N555" s="56">
        <v>288</v>
      </c>
      <c r="O555" s="37" t="s">
        <v>254</v>
      </c>
      <c r="P555" s="55">
        <v>18600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5356800</v>
      </c>
      <c r="Y555" s="66">
        <f>IF(NOTA[[#This Row],[JUMLAH]]="","",NOTA[[#This Row],[JUMLAH]]*NOTA[[#This Row],[DISC 1]])</f>
        <v>669600</v>
      </c>
      <c r="Z555" s="66">
        <f>IF(NOTA[[#This Row],[JUMLAH]]="","",(NOTA[[#This Row],[JUMLAH]]-NOTA[[#This Row],[DISC 1-]])*NOTA[[#This Row],[DISC 2]])</f>
        <v>234360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903960</v>
      </c>
      <c r="AC555" s="66">
        <f>IF(NOTA[[#This Row],[JUMLAH]]="","",NOTA[[#This Row],[JUMLAH]]-NOTA[[#This Row],[DISC]])</f>
        <v>4452840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55" s="66">
        <f>IF(OR(NOTA[[#This Row],[QTY]]="",NOTA[[#This Row],[HARGA SATUAN]]="",),"",NOTA[[#This Row],[QTY]]*NOTA[[#This Row],[HARGA SATUAN]])</f>
        <v>5356800</v>
      </c>
      <c r="AI555" s="60">
        <f ca="1">IF(NOTA[ID_H]="","",INDEX(NOTA[TANGGAL],MATCH(,INDIRECT(ADDRESS(ROW(NOTA[TANGGAL]),COLUMN(NOTA[TANGGAL]))&amp;":"&amp;ADDRESS(ROW(),COLUMN(NOTA[TANGGAL]))),-1)))</f>
        <v>45229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10</v>
      </c>
      <c r="AN55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678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12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111</v>
      </c>
      <c r="E556" s="57"/>
      <c r="F556" s="58"/>
      <c r="G556" s="58"/>
      <c r="H556" s="59"/>
      <c r="I556" s="58"/>
      <c r="J556" s="60"/>
      <c r="K556" s="58"/>
      <c r="L556" s="37" t="s">
        <v>649</v>
      </c>
      <c r="M556" s="61">
        <v>1</v>
      </c>
      <c r="N556" s="56">
        <v>72</v>
      </c>
      <c r="O556" s="37" t="s">
        <v>254</v>
      </c>
      <c r="P556" s="55">
        <v>47800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3441600</v>
      </c>
      <c r="Y556" s="66">
        <f>IF(NOTA[[#This Row],[JUMLAH]]="","",NOTA[[#This Row],[JUMLAH]]*NOTA[[#This Row],[DISC 1]])</f>
        <v>430200</v>
      </c>
      <c r="Z556" s="66">
        <f>IF(NOTA[[#This Row],[JUMLAH]]="","",(NOTA[[#This Row],[JUMLAH]]-NOTA[[#This Row],[DISC 1-]])*NOTA[[#This Row],[DISC 2]])</f>
        <v>150570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580770</v>
      </c>
      <c r="AC556" s="66">
        <f>IF(NOTA[[#This Row],[JUMLAH]]="","",NOTA[[#This Row],[JUMLAH]]-NOTA[[#This Row],[DISC]])</f>
        <v>2860830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6" s="66">
        <f>IF(OR(NOTA[[#This Row],[QTY]]="",NOTA[[#This Row],[HARGA SATUAN]]="",),"",NOTA[[#This Row],[QTY]]*NOTA[[#This Row],[HARGA SATUAN]])</f>
        <v>3441600</v>
      </c>
      <c r="AI556" s="60">
        <f ca="1">IF(NOTA[ID_H]="","",INDEX(NOTA[TANGGAL],MATCH(,INDIRECT(ADDRESS(ROW(NOTA[TANGGAL]),COLUMN(NOTA[TANGGAL]))&amp;":"&amp;ADDRESS(ROW(),COLUMN(NOTA[TANGGAL]))),-1)))</f>
        <v>45229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10</v>
      </c>
      <c r="AN556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681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12 BOX (6 SET)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111</v>
      </c>
      <c r="E557" s="57"/>
      <c r="F557" s="58"/>
      <c r="G557" s="58"/>
      <c r="H557" s="59"/>
      <c r="I557" s="58"/>
      <c r="J557" s="60"/>
      <c r="K557" s="58"/>
      <c r="L557" s="37" t="s">
        <v>373</v>
      </c>
      <c r="M557" s="61">
        <v>2</v>
      </c>
      <c r="N557" s="56">
        <v>480</v>
      </c>
      <c r="O557" s="37" t="s">
        <v>254</v>
      </c>
      <c r="P557" s="55">
        <v>8800</v>
      </c>
      <c r="Q557" s="62"/>
      <c r="R557" s="63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4224000</v>
      </c>
      <c r="Y557" s="66">
        <f>IF(NOTA[[#This Row],[JUMLAH]]="","",NOTA[[#This Row],[JUMLAH]]*NOTA[[#This Row],[DISC 1]])</f>
        <v>528000</v>
      </c>
      <c r="Z557" s="66">
        <f>IF(NOTA[[#This Row],[JUMLAH]]="","",(NOTA[[#This Row],[JUMLAH]]-NOTA[[#This Row],[DISC 1-]])*NOTA[[#This Row],[DISC 2]])</f>
        <v>184800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712800</v>
      </c>
      <c r="AC557" s="66">
        <f>IF(NOTA[[#This Row],[JUMLAH]]="","",NOTA[[#This Row],[JUMLAH]]-NOTA[[#This Row],[DISC]])</f>
        <v>3511200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57" s="66">
        <f>IF(OR(NOTA[[#This Row],[QTY]]="",NOTA[[#This Row],[HARGA SATUAN]]="",),"",NOTA[[#This Row],[QTY]]*NOTA[[#This Row],[HARGA SATUAN]])</f>
        <v>4224000</v>
      </c>
      <c r="AI557" s="60">
        <f ca="1">IF(NOTA[ID_H]="","",INDEX(NOTA[TANGGAL],MATCH(,INDIRECT(ADDRESS(ROW(NOTA[TANGGAL]),COLUMN(NOTA[TANGGAL]))&amp;":"&amp;ADDRESS(ROW(),COLUMN(NOTA[TANGGAL]))),-1)))</f>
        <v>45229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10</v>
      </c>
      <c r="AN55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401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10 BOX (24 SET)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111</v>
      </c>
      <c r="E558" s="57"/>
      <c r="F558" s="37"/>
      <c r="G558" s="37"/>
      <c r="H558" s="47"/>
      <c r="I558" s="58"/>
      <c r="J558" s="60"/>
      <c r="K558" s="58"/>
      <c r="L558" s="37" t="s">
        <v>651</v>
      </c>
      <c r="M558" s="61">
        <v>1</v>
      </c>
      <c r="N558" s="56">
        <v>72</v>
      </c>
      <c r="O558" s="37" t="s">
        <v>144</v>
      </c>
      <c r="P558" s="55">
        <v>15800</v>
      </c>
      <c r="Q558" s="62"/>
      <c r="R558" s="63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1137600</v>
      </c>
      <c r="Y558" s="66">
        <f>IF(NOTA[[#This Row],[JUMLAH]]="","",NOTA[[#This Row],[JUMLAH]]*NOTA[[#This Row],[DISC 1]])</f>
        <v>142200</v>
      </c>
      <c r="Z558" s="66">
        <f>IF(NOTA[[#This Row],[JUMLAH]]="","",(NOTA[[#This Row],[JUMLAH]]-NOTA[[#This Row],[DISC 1-]])*NOTA[[#This Row],[DISC 2]])</f>
        <v>49770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191970</v>
      </c>
      <c r="AC558" s="66">
        <f>IF(NOTA[[#This Row],[JUMLAH]]="","",NOTA[[#This Row],[JUMLAH]]-NOTA[[#This Row],[DISC]])</f>
        <v>945630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8" s="66">
        <f>IF(OR(NOTA[[#This Row],[QTY]]="",NOTA[[#This Row],[HARGA SATUAN]]="",),"",NOTA[[#This Row],[QTY]]*NOTA[[#This Row],[HARGA SATUAN]])</f>
        <v>1137600</v>
      </c>
      <c r="AI558" s="60">
        <f ca="1">IF(NOTA[ID_H]="","",INDEX(NOTA[TANGGAL],MATCH(,INDIRECT(ADDRESS(ROW(NOTA[TANGGAL]),COLUMN(NOTA[TANGGAL]))&amp;":"&amp;ADDRESS(ROW(),COLUMN(NOTA[TANGGAL]))),-1)))</f>
        <v>45229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10</v>
      </c>
      <c r="AN558" s="5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183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72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111</v>
      </c>
      <c r="E559" s="57"/>
      <c r="F559" s="58"/>
      <c r="G559" s="58"/>
      <c r="H559" s="59"/>
      <c r="I559" s="58"/>
      <c r="J559" s="60"/>
      <c r="K559" s="58"/>
      <c r="L559" s="37" t="s">
        <v>650</v>
      </c>
      <c r="M559" s="61">
        <v>1</v>
      </c>
      <c r="N559" s="56">
        <v>72</v>
      </c>
      <c r="O559" s="37" t="s">
        <v>144</v>
      </c>
      <c r="P559" s="55">
        <v>15800</v>
      </c>
      <c r="Q559" s="62"/>
      <c r="R559" s="63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1137600</v>
      </c>
      <c r="Y559" s="66">
        <f>IF(NOTA[[#This Row],[JUMLAH]]="","",NOTA[[#This Row],[JUMLAH]]*NOTA[[#This Row],[DISC 1]])</f>
        <v>142200</v>
      </c>
      <c r="Z559" s="66">
        <f>IF(NOTA[[#This Row],[JUMLAH]]="","",(NOTA[[#This Row],[JUMLAH]]-NOTA[[#This Row],[DISC 1-]])*NOTA[[#This Row],[DISC 2]])</f>
        <v>49770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191970</v>
      </c>
      <c r="AC559" s="66">
        <f>IF(NOTA[[#This Row],[JUMLAH]]="","",NOTA[[#This Row],[JUMLAH]]-NOTA[[#This Row],[DISC]])</f>
        <v>945630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7480755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36849645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9" s="66">
        <f>IF(OR(NOTA[[#This Row],[QTY]]="",NOTA[[#This Row],[HARGA SATUAN]]="",),"",NOTA[[#This Row],[QTY]]*NOTA[[#This Row],[HARGA SATUAN]])</f>
        <v>1137600</v>
      </c>
      <c r="AI559" s="60">
        <f ca="1">IF(NOTA[ID_H]="","",INDEX(NOTA[TANGGAL],MATCH(,INDIRECT(ADDRESS(ROW(NOTA[TANGGAL]),COLUMN(NOTA[TANGGAL]))&amp;":"&amp;ADDRESS(ROW(),COLUMN(NOTA[TANGGAL]))),-1)))</f>
        <v>45229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10</v>
      </c>
      <c r="AN559" s="56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200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72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KEN_2810_924-3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112</v>
      </c>
      <c r="E561" s="57">
        <v>45227</v>
      </c>
      <c r="F561" s="37" t="s">
        <v>22</v>
      </c>
      <c r="G561" s="37" t="s">
        <v>23</v>
      </c>
      <c r="H561" s="47" t="s">
        <v>652</v>
      </c>
      <c r="I561" s="58"/>
      <c r="J561" s="60">
        <v>45224</v>
      </c>
      <c r="K561" s="58"/>
      <c r="L561" s="37" t="s">
        <v>114</v>
      </c>
      <c r="M561" s="61">
        <v>5</v>
      </c>
      <c r="N561" s="56"/>
      <c r="O561" s="58"/>
      <c r="P561" s="55"/>
      <c r="Q561" s="62">
        <v>1954800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9774000</v>
      </c>
      <c r="Y561" s="66">
        <f>IF(NOTA[[#This Row],[JUMLAH]]="","",NOTA[[#This Row],[JUMLAH]]*NOTA[[#This Row],[DISC 1]])</f>
        <v>1661580.0000000002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1661580.0000000002</v>
      </c>
      <c r="AC561" s="66">
        <f>IF(NOTA[[#This Row],[JUMLAH]]="","",NOTA[[#This Row],[JUMLAH]]-NOTA[[#This Row],[DISC]])</f>
        <v>8112420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45227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>
        <f ca="1">IF(NOTA[[#This Row],[ID]]="","",COUNTIF(NOTA[ID_H],NOTA[[#This Row],[ID_H]]))</f>
        <v>3</v>
      </c>
      <c r="AM561" s="56">
        <f>IF(NOTA[[#This Row],[TGL.NOTA]]="",IF(NOTA[[#This Row],[SUPPLIER_H]]="","",AM560),MONTH(NOTA[[#This Row],[TGL.NOTA]]))</f>
        <v>10</v>
      </c>
      <c r="AN561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MORO2310192445224kenkocorrectionfluidke01</v>
      </c>
      <c r="AR561" s="56" t="e">
        <f>IF(NOTA[[#This Row],[CONCAT4]]="","",_xlfn.IFNA(MATCH(NOTA[[#This Row],[CONCAT4]],[2]!RAW[CONCAT_H],0),FALSE))</f>
        <v>#REF!</v>
      </c>
      <c r="AS561" s="56">
        <f>IF(NOTA[[#This Row],[CONCAT1]]="","",MATCH(NOTA[[#This Row],[CONCAT1]],[3]!db[NB NOTA_C],0))</f>
        <v>1388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112</v>
      </c>
      <c r="E562" s="57"/>
      <c r="F562" s="58"/>
      <c r="G562" s="58"/>
      <c r="H562" s="59"/>
      <c r="I562" s="58"/>
      <c r="J562" s="60"/>
      <c r="K562" s="58"/>
      <c r="L562" s="37" t="s">
        <v>299</v>
      </c>
      <c r="M562" s="61">
        <v>1</v>
      </c>
      <c r="N562" s="56"/>
      <c r="O562" s="58"/>
      <c r="P562" s="55"/>
      <c r="Q562" s="62">
        <v>2952000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2952000</v>
      </c>
      <c r="Y562" s="66">
        <f>IF(NOTA[[#This Row],[JUMLAH]]="","",NOTA[[#This Row],[JUMLAH]]*NOTA[[#This Row],[DISC 1]])</f>
        <v>501840.00000000006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501840.00000000006</v>
      </c>
      <c r="AC562" s="66">
        <f>IF(NOTA[[#This Row],[JUMLAH]]="","",NOTA[[#This Row],[JUMLAH]]-NOTA[[#This Row],[DISC]])</f>
        <v>2450160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45227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10</v>
      </c>
      <c r="AN56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1430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20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112</v>
      </c>
      <c r="E563" s="57"/>
      <c r="F563" s="58"/>
      <c r="G563" s="58"/>
      <c r="H563" s="59"/>
      <c r="I563" s="58"/>
      <c r="J563" s="60"/>
      <c r="K563" s="58"/>
      <c r="L563" s="37" t="s">
        <v>133</v>
      </c>
      <c r="M563" s="61">
        <v>1</v>
      </c>
      <c r="N563" s="56"/>
      <c r="O563" s="58"/>
      <c r="P563" s="55"/>
      <c r="Q563" s="62">
        <v>810000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810000</v>
      </c>
      <c r="Y563" s="66">
        <f>IF(NOTA[[#This Row],[JUMLAH]]="","",NOTA[[#This Row],[JUMLAH]]*NOTA[[#This Row],[DISC 1]])</f>
        <v>137700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137700</v>
      </c>
      <c r="AC563" s="66">
        <f>IF(NOTA[[#This Row],[JUMLAH]]="","",NOTA[[#This Row],[JUMLAH]]-NOTA[[#This Row],[DISC]])</f>
        <v>672300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2301120.0000000005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11234880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45227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10</v>
      </c>
      <c r="AN563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1565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6 LSN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ATA_2810_572-2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113</v>
      </c>
      <c r="E565" s="57">
        <v>45227</v>
      </c>
      <c r="F565" s="37" t="s">
        <v>24</v>
      </c>
      <c r="G565" s="37" t="s">
        <v>23</v>
      </c>
      <c r="H565" s="47" t="s">
        <v>653</v>
      </c>
      <c r="I565" s="58"/>
      <c r="J565" s="60">
        <v>45223</v>
      </c>
      <c r="K565" s="58"/>
      <c r="L565" s="37" t="s">
        <v>654</v>
      </c>
      <c r="M565" s="61"/>
      <c r="N565" s="56">
        <v>144</v>
      </c>
      <c r="O565" s="37" t="s">
        <v>144</v>
      </c>
      <c r="P565" s="55">
        <v>4800</v>
      </c>
      <c r="Q565" s="62"/>
      <c r="R565" s="63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691200</v>
      </c>
      <c r="Y565" s="66">
        <f>IF(NOTA[[#This Row],[JUMLAH]]="","",NOTA[[#This Row],[JUMLAH]]*NOTA[[#This Row],[DISC 1]])</f>
        <v>86400</v>
      </c>
      <c r="Z565" s="66">
        <f>IF(NOTA[[#This Row],[JUMLAH]]="","",(NOTA[[#This Row],[JUMLAH]]-NOTA[[#This Row],[DISC 1-]])*NOTA[[#This Row],[DISC 2]])</f>
        <v>30240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116640</v>
      </c>
      <c r="AC565" s="66">
        <f>IF(NOTA[[#This Row],[JUMLAH]]="","",NOTA[[#This Row],[JUMLAH]]-NOTA[[#This Row],[DISC]])</f>
        <v>574560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5" s="66">
        <f>IF(OR(NOTA[[#This Row],[QTY]]="",NOTA[[#This Row],[HARGA SATUAN]]="",),"",NOTA[[#This Row],[QTY]]*NOTA[[#This Row],[HARGA SATUAN]])</f>
        <v>691200</v>
      </c>
      <c r="AI565" s="60">
        <f ca="1">IF(NOTA[ID_H]="","",INDEX(NOTA[TANGGAL],MATCH(,INDIRECT(ADDRESS(ROW(NOTA[TANGGAL]),COLUMN(NOTA[TANGGAL]))&amp;":"&amp;ADDRESS(ROW(),COLUMN(NOTA[TANGGAL]))),-1)))</f>
        <v>45227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2</v>
      </c>
      <c r="AM565" s="56">
        <f>IF(NOTA[[#This Row],[TGL.NOTA]]="",IF(NOTA[[#This Row],[SUPPLIER_H]]="","",AM564),MONTH(NOTA[[#This Row],[TGL.NOTA]]))</f>
        <v>10</v>
      </c>
      <c r="AN565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MOROSA23101857245223pencilcasepc0719ac36afanimalcalenderjk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2206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288 PCS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113</v>
      </c>
      <c r="E566" s="57"/>
      <c r="F566" s="37"/>
      <c r="G566" s="37"/>
      <c r="H566" s="47"/>
      <c r="I566" s="58"/>
      <c r="J566" s="60"/>
      <c r="K566" s="58"/>
      <c r="L566" s="37" t="s">
        <v>655</v>
      </c>
      <c r="M566" s="61"/>
      <c r="N566" s="56">
        <v>144</v>
      </c>
      <c r="O566" s="37" t="s">
        <v>144</v>
      </c>
      <c r="P566" s="55">
        <v>4800</v>
      </c>
      <c r="Q566" s="62"/>
      <c r="R566" s="63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691200</v>
      </c>
      <c r="Y566" s="66">
        <f>IF(NOTA[[#This Row],[JUMLAH]]="","",NOTA[[#This Row],[JUMLAH]]*NOTA[[#This Row],[DISC 1]])</f>
        <v>86400</v>
      </c>
      <c r="Z566" s="66">
        <f>IF(NOTA[[#This Row],[JUMLAH]]="","",(NOTA[[#This Row],[JUMLAH]]-NOTA[[#This Row],[DISC 1-]])*NOTA[[#This Row],[DISC 2]])</f>
        <v>30240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116640</v>
      </c>
      <c r="AC566" s="66">
        <f>IF(NOTA[[#This Row],[JUMLAH]]="","",NOTA[[#This Row],[JUMLAH]]-NOTA[[#This Row],[DISC]])</f>
        <v>574560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6" s="66">
        <f>IF(OR(NOTA[[#This Row],[QTY]]="",NOTA[[#This Row],[HARGA SATUAN]]="",),"",NOTA[[#This Row],[QTY]]*NOTA[[#This Row],[HARGA SATUAN]])</f>
        <v>691200</v>
      </c>
      <c r="AI566" s="60">
        <f ca="1">IF(NOTA[ID_H]="","",INDEX(NOTA[TANGGAL],MATCH(,INDIRECT(ADDRESS(ROW(NOTA[TANGGAL]),COLUMN(NOTA[TANGGAL]))&amp;":"&amp;ADDRESS(ROW(),COLUMN(NOTA[TANGGAL]))),-1)))</f>
        <v>45227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10</v>
      </c>
      <c r="AN566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pencilcasepc0719ac37afanimalcalenderjk6912000.1250.05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pencilcasepc0719ac37afanimalcalenderjk48000.1250.05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2205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288 PCS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ATA_2810_542-1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114</v>
      </c>
      <c r="E568" s="57">
        <v>45227</v>
      </c>
      <c r="F568" s="37" t="s">
        <v>24</v>
      </c>
      <c r="G568" s="37" t="s">
        <v>23</v>
      </c>
      <c r="H568" s="47" t="s">
        <v>656</v>
      </c>
      <c r="I568" s="58"/>
      <c r="J568" s="60">
        <v>45223</v>
      </c>
      <c r="K568" s="58"/>
      <c r="L568" s="37" t="s">
        <v>657</v>
      </c>
      <c r="M568" s="61">
        <v>2</v>
      </c>
      <c r="N568" s="56">
        <v>288</v>
      </c>
      <c r="O568" s="37" t="s">
        <v>144</v>
      </c>
      <c r="P568" s="55">
        <v>9750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2808000</v>
      </c>
      <c r="Y568" s="66">
        <f>IF(NOTA[[#This Row],[JUMLAH]]="","",NOTA[[#This Row],[JUMLAH]]*NOTA[[#This Row],[DISC 1]])</f>
        <v>351000</v>
      </c>
      <c r="Z568" s="66">
        <f>IF(NOTA[[#This Row],[JUMLAH]]="","",(NOTA[[#This Row],[JUMLAH]]-NOTA[[#This Row],[DISC 1-]])*NOTA[[#This Row],[DISC 2]])</f>
        <v>122850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473850</v>
      </c>
      <c r="AC568" s="66">
        <f>IF(NOTA[[#This Row],[JUMLAH]]="","",NOTA[[#This Row],[JUMLAH]]-NOTA[[#This Row],[DISC]])</f>
        <v>2334150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2334150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68" s="66">
        <f>IF(OR(NOTA[[#This Row],[QTY]]="",NOTA[[#This Row],[HARGA SATUAN]]="",),"",NOTA[[#This Row],[QTY]]*NOTA[[#This Row],[HARGA SATUAN]])</f>
        <v>2808000</v>
      </c>
      <c r="AI568" s="60">
        <f ca="1">IF(NOTA[ID_H]="","",INDEX(NOTA[TANGGAL],MATCH(,INDIRECT(ADDRESS(ROW(NOTA[TANGGAL]),COLUMN(NOTA[TANGGAL]))&amp;":"&amp;ADDRESS(ROW(),COLUMN(NOTA[TANGGAL]))),-1)))</f>
        <v>45227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10</v>
      </c>
      <c r="AN56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MOROSA23101854245223scissorssc848jk</v>
      </c>
      <c r="AR568" s="56" t="e">
        <f>IF(NOTA[[#This Row],[CONCAT4]]="","",_xlfn.IFNA(MATCH(NOTA[[#This Row],[CONCAT4]],[2]!RAW[CONCAT_H],0),FALSE))</f>
        <v>#REF!</v>
      </c>
      <c r="AS568" s="56">
        <f>IF(NOTA[[#This Row],[CONCAT1]]="","",MATCH(NOTA[[#This Row],[CONCAT1]],[3]!db[NB NOTA_C],0))</f>
        <v>2462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12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ATA_2810_659-5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115</v>
      </c>
      <c r="E570" s="57">
        <v>45227</v>
      </c>
      <c r="F570" s="37" t="s">
        <v>24</v>
      </c>
      <c r="G570" s="37" t="s">
        <v>23</v>
      </c>
      <c r="H570" s="47" t="s">
        <v>658</v>
      </c>
      <c r="I570" s="58"/>
      <c r="J570" s="60">
        <v>45224</v>
      </c>
      <c r="K570" s="58"/>
      <c r="L570" s="37" t="s">
        <v>659</v>
      </c>
      <c r="M570" s="61">
        <v>1</v>
      </c>
      <c r="N570" s="56">
        <v>10</v>
      </c>
      <c r="O570" s="37" t="s">
        <v>266</v>
      </c>
      <c r="P570" s="55">
        <v>89000</v>
      </c>
      <c r="Q570" s="62"/>
      <c r="R570" s="48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890000</v>
      </c>
      <c r="Y570" s="66">
        <f>IF(NOTA[[#This Row],[JUMLAH]]="","",NOTA[[#This Row],[JUMLAH]]*NOTA[[#This Row],[DISC 1]])</f>
        <v>111250</v>
      </c>
      <c r="Z570" s="66">
        <f>IF(NOTA[[#This Row],[JUMLAH]]="","",(NOTA[[#This Row],[JUMLAH]]-NOTA[[#This Row],[DISC 1-]])*NOTA[[#This Row],[DISC 2]])</f>
        <v>38937.5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150187.5</v>
      </c>
      <c r="AC570" s="66">
        <f>IF(NOTA[[#This Row],[JUMLAH]]="","",NOTA[[#This Row],[JUMLAH]]-NOTA[[#This Row],[DISC]])</f>
        <v>739812.5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570" s="66">
        <f>IF(OR(NOTA[[#This Row],[QTY]]="",NOTA[[#This Row],[HARGA SATUAN]]="",),"",NOTA[[#This Row],[QTY]]*NOTA[[#This Row],[HARGA SATUAN]])</f>
        <v>890000</v>
      </c>
      <c r="AI570" s="60">
        <f ca="1">IF(NOTA[ID_H]="","",INDEX(NOTA[TANGGAL],MATCH(,INDIRECT(ADDRESS(ROW(NOTA[TANGGAL]),COLUMN(NOTA[TANGGAL]))&amp;":"&amp;ADDRESS(ROW(),COLUMN(NOTA[TANGGAL]))),-1)))</f>
        <v>45227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10</v>
      </c>
      <c r="AN570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MOROSA23101865945224laminatingfilmlf1002234f4jk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1683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PAK (100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115</v>
      </c>
      <c r="E571" s="57"/>
      <c r="F571" s="58"/>
      <c r="G571" s="58"/>
      <c r="H571" s="59"/>
      <c r="I571" s="58"/>
      <c r="J571" s="60"/>
      <c r="K571" s="58"/>
      <c r="L571" s="37" t="s">
        <v>253</v>
      </c>
      <c r="M571" s="61">
        <v>1</v>
      </c>
      <c r="N571" s="56">
        <v>144</v>
      </c>
      <c r="O571" s="37" t="s">
        <v>254</v>
      </c>
      <c r="P571" s="55">
        <v>11900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1713600</v>
      </c>
      <c r="Y571" s="66">
        <f>IF(NOTA[[#This Row],[JUMLAH]]="","",NOTA[[#This Row],[JUMLAH]]*NOTA[[#This Row],[DISC 1]])</f>
        <v>214200</v>
      </c>
      <c r="Z571" s="66">
        <f>IF(NOTA[[#This Row],[JUMLAH]]="","",(NOTA[[#This Row],[JUMLAH]]-NOTA[[#This Row],[DISC 1-]])*NOTA[[#This Row],[DISC 2]])</f>
        <v>74970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289170</v>
      </c>
      <c r="AC571" s="66">
        <f>IF(NOTA[[#This Row],[JUMLAH]]="","",NOTA[[#This Row],[JUMLAH]]-NOTA[[#This Row],[DISC]])</f>
        <v>1424430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1" s="66">
        <f>IF(OR(NOTA[[#This Row],[QTY]]="",NOTA[[#This Row],[HARGA SATUAN]]="",),"",NOTA[[#This Row],[QTY]]*NOTA[[#This Row],[HARGA SATUAN]])</f>
        <v>1713600</v>
      </c>
      <c r="AI571" s="60">
        <f ca="1">IF(NOTA[ID_H]="","",INDEX(NOTA[TANGGAL],MATCH(,INDIRECT(ADDRESS(ROW(NOTA[TANGGAL]),COLUMN(NOTA[TANGGAL]))&amp;":"&amp;ADDRESS(ROW(),COLUMN(NOTA[TANGGAL]))),-1)))</f>
        <v>45227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10</v>
      </c>
      <c r="AN571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1949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12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115</v>
      </c>
      <c r="E572" s="57"/>
      <c r="F572" s="58"/>
      <c r="G572" s="58"/>
      <c r="H572" s="59"/>
      <c r="I572" s="58"/>
      <c r="J572" s="60"/>
      <c r="K572" s="58"/>
      <c r="L572" s="37" t="s">
        <v>255</v>
      </c>
      <c r="M572" s="61">
        <v>1</v>
      </c>
      <c r="N572" s="56">
        <v>48</v>
      </c>
      <c r="O572" s="37" t="s">
        <v>254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1420800</v>
      </c>
      <c r="Y572" s="66">
        <f>IF(NOTA[[#This Row],[JUMLAH]]="","",NOTA[[#This Row],[JUMLAH]]*NOTA[[#This Row],[DISC 1]])</f>
        <v>177600</v>
      </c>
      <c r="Z572" s="66">
        <f>IF(NOTA[[#This Row],[JUMLAH]]="","",(NOTA[[#This Row],[JUMLAH]]-NOTA[[#This Row],[DISC 1-]])*NOTA[[#This Row],[DISC 2]])</f>
        <v>62160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239760</v>
      </c>
      <c r="AC572" s="66">
        <f>IF(NOTA[[#This Row],[JUMLAH]]="","",NOTA[[#This Row],[JUMLAH]]-NOTA[[#This Row],[DISC]])</f>
        <v>1181040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1420800</v>
      </c>
      <c r="AI572" s="60">
        <f ca="1">IF(NOTA[ID_H]="","",INDEX(NOTA[TANGGAL],MATCH(,INDIRECT(ADDRESS(ROW(NOTA[TANGGAL]),COLUMN(NOTA[TANGGAL]))&amp;":"&amp;ADDRESS(ROW(),COLUMN(NOTA[TANGGAL]))),-1)))</f>
        <v>45227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10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1951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115</v>
      </c>
      <c r="E573" s="57"/>
      <c r="F573" s="58"/>
      <c r="G573" s="58"/>
      <c r="H573" s="59"/>
      <c r="I573" s="58"/>
      <c r="J573" s="60"/>
      <c r="K573" s="58"/>
      <c r="L573" s="37" t="s">
        <v>660</v>
      </c>
      <c r="M573" s="61">
        <v>1</v>
      </c>
      <c r="N573" s="56">
        <v>1000</v>
      </c>
      <c r="O573" s="37" t="s">
        <v>319</v>
      </c>
      <c r="P573" s="55">
        <v>3000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3000000</v>
      </c>
      <c r="Y573" s="66">
        <f>IF(NOTA[[#This Row],[JUMLAH]]="","",NOTA[[#This Row],[JUMLAH]]*NOTA[[#This Row],[DISC 1]])</f>
        <v>375000</v>
      </c>
      <c r="Z573" s="66">
        <f>IF(NOTA[[#This Row],[JUMLAH]]="","",(NOTA[[#This Row],[JUMLAH]]-NOTA[[#This Row],[DISC 1-]])*NOTA[[#This Row],[DISC 2]])</f>
        <v>131250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506250</v>
      </c>
      <c r="AC573" s="66">
        <f>IF(NOTA[[#This Row],[JUMLAH]]="","",NOTA[[#This Row],[JUMLAH]]-NOTA[[#This Row],[DISC]])</f>
        <v>2493750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73" s="66">
        <f>IF(OR(NOTA[[#This Row],[QTY]]="",NOTA[[#This Row],[HARGA SATUAN]]="",),"",NOTA[[#This Row],[QTY]]*NOTA[[#This Row],[HARGA SATUAN]])</f>
        <v>3000000</v>
      </c>
      <c r="AI573" s="60">
        <f ca="1">IF(NOTA[ID_H]="","",INDEX(NOTA[TANGGAL],MATCH(,INDIRECT(ADDRESS(ROW(NOTA[TANGGAL]),COLUMN(NOTA[TANGGAL]))&amp;":"&amp;ADDRESS(ROW(),COLUMN(NOTA[TANGGAL]))),-1)))</f>
        <v>45227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10</v>
      </c>
      <c r="AN573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1670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100 PAK (10 ROL)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115</v>
      </c>
      <c r="E574" s="57"/>
      <c r="F574" s="58"/>
      <c r="G574" s="58"/>
      <c r="H574" s="58"/>
      <c r="I574" s="60"/>
      <c r="J574" s="60"/>
      <c r="K574" s="58"/>
      <c r="L574" s="37" t="s">
        <v>692</v>
      </c>
      <c r="M574" s="61">
        <v>1</v>
      </c>
      <c r="N574" s="56">
        <v>500</v>
      </c>
      <c r="O574" s="37" t="s">
        <v>319</v>
      </c>
      <c r="P574" s="55">
        <v>3050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1525000</v>
      </c>
      <c r="Y574" s="66">
        <f>IF(NOTA[[#This Row],[JUMLAH]]="","",NOTA[[#This Row],[JUMLAH]]*NOTA[[#This Row],[DISC 1]])</f>
        <v>190625</v>
      </c>
      <c r="Z574" s="66">
        <f>IF(NOTA[[#This Row],[JUMLAH]]="","",(NOTA[[#This Row],[JUMLAH]]-NOTA[[#This Row],[DISC 1-]])*NOTA[[#This Row],[DISC 2]])</f>
        <v>66718.75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257343.75</v>
      </c>
      <c r="AC574" s="66">
        <f>IF(NOTA[[#This Row],[JUMLAH]]="","",NOTA[[#This Row],[JUMLAH]]-NOTA[[#This Row],[DISC]])</f>
        <v>1267656.25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1442711.25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7106688.75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574" s="66">
        <f>IF(OR(NOTA[[#This Row],[QTY]]="",NOTA[[#This Row],[HARGA SATUAN]]="",),"",NOTA[[#This Row],[QTY]]*NOTA[[#This Row],[HARGA SATUAN]])</f>
        <v>1525000</v>
      </c>
      <c r="AI574" s="60">
        <f ca="1">IF(NOTA[ID_H]="","",INDEX(NOTA[TANGGAL],MATCH(,INDIRECT(ADDRESS(ROW(NOTA[TANGGAL]),COLUMN(NOTA[TANGGAL]))&amp;":"&amp;ADDRESS(ROW(),COLUMN(NOTA[TANGGAL]))),-1)))</f>
        <v>45227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10</v>
      </c>
      <c r="AN574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1676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50 PAK (10 ROL)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GRA_3010_531-4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116</v>
      </c>
      <c r="E576" s="57">
        <v>45229</v>
      </c>
      <c r="F576" s="37" t="s">
        <v>420</v>
      </c>
      <c r="G576" s="37" t="s">
        <v>135</v>
      </c>
      <c r="H576" s="47" t="s">
        <v>661</v>
      </c>
      <c r="I576" s="58"/>
      <c r="J576" s="60">
        <v>45226</v>
      </c>
      <c r="K576" s="58"/>
      <c r="L576" s="37" t="s">
        <v>662</v>
      </c>
      <c r="M576" s="61">
        <v>2</v>
      </c>
      <c r="N576" s="56">
        <v>840</v>
      </c>
      <c r="O576" s="37" t="s">
        <v>144</v>
      </c>
      <c r="P576" s="55">
        <v>3900</v>
      </c>
      <c r="Q576" s="62"/>
      <c r="R576" s="48" t="s">
        <v>663</v>
      </c>
      <c r="S576" s="64"/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3276000</v>
      </c>
      <c r="Y576" s="66">
        <f>IF(NOTA[[#This Row],[JUMLAH]]="","",NOTA[[#This Row],[JUMLAH]]*NOTA[[#This Row],[DISC 1]])</f>
        <v>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0</v>
      </c>
      <c r="AC576" s="66">
        <f>IF(NOTA[[#This Row],[JUMLAH]]="","",NOTA[[#This Row],[JUMLAH]]-NOTA[[#This Row],[DISC]])</f>
        <v>3276000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6" s="66">
        <f>IF(OR(NOTA[[#This Row],[QTY]]="",NOTA[[#This Row],[HARGA SATUAN]]="",),"",NOTA[[#This Row],[QTY]]*NOTA[[#This Row],[HARGA SATUAN]])</f>
        <v>3276000</v>
      </c>
      <c r="AI576" s="60">
        <f ca="1">IF(NOTA[ID_H]="","",INDEX(NOTA[TANGGAL],MATCH(,INDIRECT(ADDRESS(ROW(NOTA[TANGGAL]),COLUMN(NOTA[TANGGAL]))&amp;":"&amp;ADDRESS(ROW(),COLUMN(NOTA[TANGGAL]))),-1)))</f>
        <v>45229</v>
      </c>
      <c r="AJ576" s="55" t="str">
        <f ca="1">IF(NOTA[[#This Row],[NAMA BARANG]]="","",INDEX(NOTA[SUPPLIER],MATCH(,INDIRECT(ADDRESS(ROW(NOTA[ID]),COLUMN(NOTA[ID]))&amp;":"&amp;ADDRESS(ROW(),COLUMN(NOTA[ID]))),-1)))</f>
        <v>GRAFINDO</v>
      </c>
      <c r="AK576" s="55" t="str">
        <f ca="1">IF(NOTA[[#This Row],[ID_H]]="","",IF(NOTA[[#This Row],[FAKTUR]]="",INDIRECT(ADDRESS(ROW()-1,COLUMN())),NOTA[[#This Row],[FAKTUR]]))</f>
        <v>UNTANA</v>
      </c>
      <c r="AL576" s="56">
        <f ca="1">IF(NOTA[[#This Row],[ID]]="","",COUNTIF(NOTA[ID_H],NOTA[[#This Row],[ID_H]]))</f>
        <v>4</v>
      </c>
      <c r="AM576" s="56">
        <f>IF(NOTA[[#This Row],[TGL.NOTA]]="",IF(NOTA[[#This Row],[SUPPLIER_H]]="","",AM575),MONTH(NOTA[[#This Row],[TGL.NOTA]]))</f>
        <v>10</v>
      </c>
      <c r="AN576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GRAFINDOUNTANAGA-23-10-053145226zipperjalaa5merah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2863</v>
      </c>
      <c r="AT576" s="56" t="b">
        <f>IF(NOTA[[#This Row],[QTY/ CTN]]="","",TRUE)</f>
        <v>1</v>
      </c>
      <c r="AU576" s="56" t="str">
        <f ca="1">IF(NOTA[[#This Row],[ID_H]]="","",IF(NOTA[[#This Row],[Column3]]=TRUE,NOTA[[#This Row],[QTY/ CTN]],INDEX([3]!db[QTY/ CTN],NOTA[[#This Row],[//DB]])))</f>
        <v>420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116</v>
      </c>
      <c r="E577" s="57"/>
      <c r="F577" s="58"/>
      <c r="G577" s="58"/>
      <c r="H577" s="59"/>
      <c r="I577" s="58"/>
      <c r="J577" s="60"/>
      <c r="K577" s="58"/>
      <c r="L577" s="37" t="s">
        <v>664</v>
      </c>
      <c r="M577" s="61">
        <v>2</v>
      </c>
      <c r="N577" s="56">
        <v>840</v>
      </c>
      <c r="O577" s="37" t="s">
        <v>144</v>
      </c>
      <c r="P577" s="55">
        <v>3900</v>
      </c>
      <c r="Q577" s="62"/>
      <c r="R577" s="48" t="s">
        <v>663</v>
      </c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3276000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3276000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7" s="66">
        <f>IF(OR(NOTA[[#This Row],[QTY]]="",NOTA[[#This Row],[HARGA SATUAN]]="",),"",NOTA[[#This Row],[QTY]]*NOTA[[#This Row],[HARGA SATUAN]])</f>
        <v>3276000</v>
      </c>
      <c r="AI577" s="60">
        <f ca="1">IF(NOTA[ID_H]="","",INDEX(NOTA[TANGGAL],MATCH(,INDIRECT(ADDRESS(ROW(NOTA[TANGGAL]),COLUMN(NOTA[TANGGAL]))&amp;":"&amp;ADDRESS(ROW(),COLUMN(NOTA[TANGGAL]))),-1)))</f>
        <v>45229</v>
      </c>
      <c r="AJ577" s="55" t="str">
        <f ca="1">IF(NOTA[[#This Row],[NAMA BARANG]]="","",INDEX(NOTA[SUPPLIER],MATCH(,INDIRECT(ADDRESS(ROW(NOTA[ID]),COLUMN(NOTA[ID]))&amp;":"&amp;ADDRESS(ROW(),COLUMN(NOTA[ID]))),-1)))</f>
        <v>GRAFINDO</v>
      </c>
      <c r="AK577" s="55" t="str">
        <f ca="1">IF(NOTA[[#This Row],[ID_H]]="","",IF(NOTA[[#This Row],[FAKTUR]]="",INDIRECT(ADDRESS(ROW()-1,COLUMN())),NOTA[[#This Row],[FAKTUR]]))</f>
        <v>UNTANA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10</v>
      </c>
      <c r="AN577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2862</v>
      </c>
      <c r="AT577" s="56" t="b">
        <f>IF(NOTA[[#This Row],[QTY/ CTN]]="","",TRUE)</f>
        <v>1</v>
      </c>
      <c r="AU577" s="56" t="str">
        <f ca="1">IF(NOTA[[#This Row],[ID_H]]="","",IF(NOTA[[#This Row],[Column3]]=TRUE,NOTA[[#This Row],[QTY/ CTN]],INDEX([3]!db[QTY/ CTN],NOTA[[#This Row],[//DB]])))</f>
        <v>420 PCS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37"/>
      <c r="G578" s="37"/>
      <c r="H578" s="47"/>
      <c r="I578" s="58"/>
      <c r="J578" s="60"/>
      <c r="K578" s="58"/>
      <c r="L578" s="37" t="s">
        <v>665</v>
      </c>
      <c r="M578" s="61">
        <v>1</v>
      </c>
      <c r="N578" s="56">
        <v>420</v>
      </c>
      <c r="O578" s="37" t="s">
        <v>144</v>
      </c>
      <c r="P578" s="55">
        <v>3900</v>
      </c>
      <c r="Q578" s="62"/>
      <c r="R578" s="48" t="s">
        <v>663</v>
      </c>
      <c r="S578" s="64"/>
      <c r="T578" s="65"/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1638000</v>
      </c>
      <c r="Y578" s="66">
        <f>IF(NOTA[[#This Row],[JUMLAH]]="","",NOTA[[#This Row],[JUMLAH]]*NOTA[[#This Row],[DISC 1]])</f>
        <v>0</v>
      </c>
      <c r="Z578" s="66">
        <f>IF(NOTA[[#This Row],[JUMLAH]]="","",(NOTA[[#This Row],[JUMLAH]]-NOTA[[#This Row],[DISC 1-]])*NOTA[[#This Row],[DISC 2]])</f>
        <v>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0</v>
      </c>
      <c r="AC578" s="66">
        <f>IF(NOTA[[#This Row],[JUMLAH]]="","",NOTA[[#This Row],[JUMLAH]]-NOTA[[#This Row],[DISC]])</f>
        <v>1638000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8" s="66">
        <f>IF(OR(NOTA[[#This Row],[QTY]]="",NOTA[[#This Row],[HARGA SATUAN]]="",),"",NOTA[[#This Row],[QTY]]*NOTA[[#This Row],[HARGA SATUAN]])</f>
        <v>1638000</v>
      </c>
      <c r="AI578" s="60">
        <f ca="1">IF(NOTA[ID_H]="","",INDEX(NOTA[TANGGAL],MATCH(,INDIRECT(ADDRESS(ROW(NOTA[TANGGAL]),COLUMN(NOTA[TANGGAL]))&amp;":"&amp;ADDRESS(ROW(),COLUMN(NOTA[TANGGAL]))),-1)))</f>
        <v>45229</v>
      </c>
      <c r="AJ578" s="55" t="str">
        <f ca="1">IF(NOTA[[#This Row],[NAMA BARANG]]="","",INDEX(NOTA[SUPPLIER],MATCH(,INDIRECT(ADDRESS(ROW(NOTA[ID]),COLUMN(NOTA[ID]))&amp;":"&amp;ADDRESS(ROW(),COLUMN(NOTA[ID]))),-1)))</f>
        <v>GRAFINDO</v>
      </c>
      <c r="AK578" s="55" t="str">
        <f ca="1">IF(NOTA[[#This Row],[ID_H]]="","",IF(NOTA[[#This Row],[FAKTUR]]="",INDIRECT(ADDRESS(ROW()-1,COLUMN())),NOTA[[#This Row],[FAKTUR]]))</f>
        <v>UNTANA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10</v>
      </c>
      <c r="AN578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2861</v>
      </c>
      <c r="AT578" s="56" t="b">
        <f>IF(NOTA[[#This Row],[QTY/ CTN]]="","",TRUE)</f>
        <v>1</v>
      </c>
      <c r="AU578" s="56" t="str">
        <f ca="1">IF(NOTA[[#This Row],[ID_H]]="","",IF(NOTA[[#This Row],[Column3]]=TRUE,NOTA[[#This Row],[QTY/ CTN]],INDEX([3]!db[QTY/ CTN],NOTA[[#This Row],[//DB]])))</f>
        <v>420 PCS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37" t="s">
        <v>666</v>
      </c>
      <c r="M579" s="61">
        <v>2</v>
      </c>
      <c r="N579" s="56">
        <v>840</v>
      </c>
      <c r="O579" s="37" t="s">
        <v>144</v>
      </c>
      <c r="P579" s="55">
        <v>3900</v>
      </c>
      <c r="Q579" s="62"/>
      <c r="R579" s="48" t="s">
        <v>663</v>
      </c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3276000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3276000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11466000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9" s="66">
        <f>IF(OR(NOTA[[#This Row],[QTY]]="",NOTA[[#This Row],[HARGA SATUAN]]="",),"",NOTA[[#This Row],[QTY]]*NOTA[[#This Row],[HARGA SATUAN]])</f>
        <v>3276000</v>
      </c>
      <c r="AI579" s="60">
        <f ca="1">IF(NOTA[ID_H]="","",INDEX(NOTA[TANGGAL],MATCH(,INDIRECT(ADDRESS(ROW(NOTA[TANGGAL]),COLUMN(NOTA[TANGGAL]))&amp;":"&amp;ADDRESS(ROW(),COLUMN(NOTA[TANGGAL]))),-1)))</f>
        <v>45229</v>
      </c>
      <c r="AJ579" s="55" t="str">
        <f ca="1">IF(NOTA[[#This Row],[NAMA BARANG]]="","",INDEX(NOTA[SUPPLIER],MATCH(,INDIRECT(ADDRESS(ROW(NOTA[ID]),COLUMN(NOTA[ID]))&amp;":"&amp;ADDRESS(ROW(),COLUMN(NOTA[ID]))),-1)))</f>
        <v>GRAFINDO</v>
      </c>
      <c r="AK579" s="55" t="str">
        <f ca="1">IF(NOTA[[#This Row],[ID_H]]="","",IF(NOTA[[#This Row],[FAKTUR]]="",INDIRECT(ADDRESS(ROW()-1,COLUMN())),NOTA[[#This Row],[FAKTUR]]))</f>
        <v>UNTANA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10</v>
      </c>
      <c r="AN579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2860</v>
      </c>
      <c r="AT579" s="56" t="b">
        <f>IF(NOTA[[#This Row],[QTY/ CTN]]="","",TRUE)</f>
        <v>1</v>
      </c>
      <c r="AU579" s="56" t="str">
        <f ca="1">IF(NOTA[[#This Row],[ID_H]]="","",IF(NOTA[[#This Row],[Column3]]=TRUE,NOTA[[#This Row],[QTY/ CTN]],INDEX([3]!db[QTY/ CTN],NOTA[[#This Row],[//DB]])))</f>
        <v>420 PCS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GRA_3010_502-5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117</v>
      </c>
      <c r="E581" s="57"/>
      <c r="F581" s="37" t="s">
        <v>420</v>
      </c>
      <c r="G581" s="37" t="s">
        <v>135</v>
      </c>
      <c r="H581" s="47" t="s">
        <v>667</v>
      </c>
      <c r="I581" s="58"/>
      <c r="J581" s="60">
        <v>45225</v>
      </c>
      <c r="K581" s="58"/>
      <c r="L581" s="37" t="s">
        <v>666</v>
      </c>
      <c r="M581" s="61">
        <v>3</v>
      </c>
      <c r="N581" s="56">
        <v>1260</v>
      </c>
      <c r="O581" s="37" t="s">
        <v>144</v>
      </c>
      <c r="P581" s="55">
        <v>3900</v>
      </c>
      <c r="Q581" s="62"/>
      <c r="R581" s="48" t="s">
        <v>663</v>
      </c>
      <c r="S581" s="64"/>
      <c r="T581" s="65"/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4914000</v>
      </c>
      <c r="Y581" s="66">
        <f>IF(NOTA[[#This Row],[JUMLAH]]="","",NOTA[[#This Row],[JUMLAH]]*NOTA[[#This Row],[DISC 1]])</f>
        <v>0</v>
      </c>
      <c r="Z581" s="66">
        <f>IF(NOTA[[#This Row],[JUMLAH]]="","",(NOTA[[#This Row],[JUMLAH]]-NOTA[[#This Row],[DISC 1-]])*NOTA[[#This Row],[DISC 2]])</f>
        <v>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0</v>
      </c>
      <c r="AC581" s="66">
        <f>IF(NOTA[[#This Row],[JUMLAH]]="","",NOTA[[#This Row],[JUMLAH]]-NOTA[[#This Row],[DISC]])</f>
        <v>4914000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1" s="66">
        <f>IF(OR(NOTA[[#This Row],[QTY]]="",NOTA[[#This Row],[HARGA SATUAN]]="",),"",NOTA[[#This Row],[QTY]]*NOTA[[#This Row],[HARGA SATUAN]])</f>
        <v>4914000</v>
      </c>
      <c r="AI581" s="60">
        <f ca="1">IF(NOTA[ID_H]="","",INDEX(NOTA[TANGGAL],MATCH(,INDIRECT(ADDRESS(ROW(NOTA[TANGGAL]),COLUMN(NOTA[TANGGAL]))&amp;":"&amp;ADDRESS(ROW(),COLUMN(NOTA[TANGGAL]))),-1)))</f>
        <v>45229</v>
      </c>
      <c r="AJ581" s="55" t="str">
        <f ca="1">IF(NOTA[[#This Row],[NAMA BARANG]]="","",INDEX(NOTA[SUPPLIER],MATCH(,INDIRECT(ADDRESS(ROW(NOTA[ID]),COLUMN(NOTA[ID]))&amp;":"&amp;ADDRESS(ROW(),COLUMN(NOTA[ID]))),-1)))</f>
        <v>GRAFINDO</v>
      </c>
      <c r="AK581" s="55" t="str">
        <f ca="1">IF(NOTA[[#This Row],[ID_H]]="","",IF(NOTA[[#This Row],[FAKTUR]]="",INDIRECT(ADDRESS(ROW()-1,COLUMN())),NOTA[[#This Row],[FAKTUR]]))</f>
        <v>UNTANA</v>
      </c>
      <c r="AL581" s="56">
        <f ca="1">IF(NOTA[[#This Row],[ID]]="","",COUNTIF(NOTA[ID_H],NOTA[[#This Row],[ID_H]]))</f>
        <v>5</v>
      </c>
      <c r="AM581" s="56">
        <f>IF(NOTA[[#This Row],[TGL.NOTA]]="",IF(NOTA[[#This Row],[SUPPLIER_H]]="","",AM580),MONTH(NOTA[[#This Row],[TGL.NOTA]]))</f>
        <v>10</v>
      </c>
      <c r="AN581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GRAFINDOUNTANAGA-23-10-050245225zipperjalaa5biru</v>
      </c>
      <c r="AR581" s="56" t="e">
        <f>IF(NOTA[[#This Row],[CONCAT4]]="","",_xlfn.IFNA(MATCH(NOTA[[#This Row],[CONCAT4]],[2]!RAW[CONCAT_H],0),FALSE))</f>
        <v>#REF!</v>
      </c>
      <c r="AS581" s="56">
        <f>IF(NOTA[[#This Row],[CONCAT1]]="","",MATCH(NOTA[[#This Row],[CONCAT1]],[3]!db[NB NOTA_C],0))</f>
        <v>2860</v>
      </c>
      <c r="AT581" s="56" t="b">
        <f>IF(NOTA[[#This Row],[QTY/ CTN]]="","",TRUE)</f>
        <v>1</v>
      </c>
      <c r="AU581" s="56" t="str">
        <f ca="1">IF(NOTA[[#This Row],[ID_H]]="","",IF(NOTA[[#This Row],[Column3]]=TRUE,NOTA[[#This Row],[QTY/ CTN]],INDEX([3]!db[QTY/ CTN],NOTA[[#This Row],[//DB]])))</f>
        <v>420 PCS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/>
      <c r="G582" s="58"/>
      <c r="H582" s="59"/>
      <c r="I582" s="58"/>
      <c r="J582" s="60"/>
      <c r="K582" s="58"/>
      <c r="L582" s="37" t="s">
        <v>665</v>
      </c>
      <c r="M582" s="61">
        <v>2</v>
      </c>
      <c r="N582" s="56">
        <v>840</v>
      </c>
      <c r="O582" s="37" t="s">
        <v>144</v>
      </c>
      <c r="P582" s="55">
        <v>3900</v>
      </c>
      <c r="Q582" s="62"/>
      <c r="R582" s="48" t="s">
        <v>663</v>
      </c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3276000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3276000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2" s="66">
        <f>IF(OR(NOTA[[#This Row],[QTY]]="",NOTA[[#This Row],[HARGA SATUAN]]="",),"",NOTA[[#This Row],[QTY]]*NOTA[[#This Row],[HARGA SATUAN]])</f>
        <v>3276000</v>
      </c>
      <c r="AI582" s="60">
        <f ca="1">IF(NOTA[ID_H]="","",INDEX(NOTA[TANGGAL],MATCH(,INDIRECT(ADDRESS(ROW(NOTA[TANGGAL]),COLUMN(NOTA[TANGGAL]))&amp;":"&amp;ADDRESS(ROW(),COLUMN(NOTA[TANGGAL]))),-1)))</f>
        <v>45229</v>
      </c>
      <c r="AJ582" s="55" t="str">
        <f ca="1">IF(NOTA[[#This Row],[NAMA BARANG]]="","",INDEX(NOTA[SUPPLIER],MATCH(,INDIRECT(ADDRESS(ROW(NOTA[ID]),COLUMN(NOTA[ID]))&amp;":"&amp;ADDRESS(ROW(),COLUMN(NOTA[ID]))),-1)))</f>
        <v>GRAFINDO</v>
      </c>
      <c r="AK582" s="55" t="str">
        <f ca="1">IF(NOTA[[#This Row],[ID_H]]="","",IF(NOTA[[#This Row],[FAKTUR]]="",INDIRECT(ADDRESS(ROW()-1,COLUMN())),NOTA[[#This Row],[FAKTUR]]))</f>
        <v>UNTANA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10</v>
      </c>
      <c r="AN582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2861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420 PCS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37" t="s">
        <v>664</v>
      </c>
      <c r="M583" s="61">
        <v>2</v>
      </c>
      <c r="N583" s="56">
        <v>840</v>
      </c>
      <c r="O583" s="37" t="s">
        <v>144</v>
      </c>
      <c r="P583" s="55">
        <v>3900</v>
      </c>
      <c r="Q583" s="62"/>
      <c r="R583" s="48" t="s">
        <v>663</v>
      </c>
      <c r="S583" s="49"/>
      <c r="T583" s="65"/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3276000</v>
      </c>
      <c r="Y583" s="66">
        <f>IF(NOTA[[#This Row],[JUMLAH]]="","",NOTA[[#This Row],[JUMLAH]]*NOTA[[#This Row],[DISC 1]])</f>
        <v>0</v>
      </c>
      <c r="Z583" s="66">
        <f>IF(NOTA[[#This Row],[JUMLAH]]="","",(NOTA[[#This Row],[JUMLAH]]-NOTA[[#This Row],[DISC 1-]])*NOTA[[#This Row],[DISC 2]])</f>
        <v>0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0</v>
      </c>
      <c r="AC583" s="66">
        <f>IF(NOTA[[#This Row],[JUMLAH]]="","",NOTA[[#This Row],[JUMLAH]]-NOTA[[#This Row],[DISC]])</f>
        <v>3276000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3" s="66">
        <f>IF(OR(NOTA[[#This Row],[QTY]]="",NOTA[[#This Row],[HARGA SATUAN]]="",),"",NOTA[[#This Row],[QTY]]*NOTA[[#This Row],[HARGA SATUAN]])</f>
        <v>3276000</v>
      </c>
      <c r="AI583" s="60">
        <f ca="1">IF(NOTA[ID_H]="","",INDEX(NOTA[TANGGAL],MATCH(,INDIRECT(ADDRESS(ROW(NOTA[TANGGAL]),COLUMN(NOTA[TANGGAL]))&amp;":"&amp;ADDRESS(ROW(),COLUMN(NOTA[TANGGAL]))),-1)))</f>
        <v>45229</v>
      </c>
      <c r="AJ583" s="55" t="str">
        <f ca="1">IF(NOTA[[#This Row],[NAMA BARANG]]="","",INDEX(NOTA[SUPPLIER],MATCH(,INDIRECT(ADDRESS(ROW(NOTA[ID]),COLUMN(NOTA[ID]))&amp;":"&amp;ADDRESS(ROW(),COLUMN(NOTA[ID]))),-1)))</f>
        <v>GRAFINDO</v>
      </c>
      <c r="AK583" s="55" t="str">
        <f ca="1">IF(NOTA[[#This Row],[ID_H]]="","",IF(NOTA[[#This Row],[FAKTUR]]="",INDIRECT(ADDRESS(ROW()-1,COLUMN())),NOTA[[#This Row],[FAKTUR]]))</f>
        <v>UNTANA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10</v>
      </c>
      <c r="AN583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2862</v>
      </c>
      <c r="AT583" s="56" t="b">
        <f>IF(NOTA[[#This Row],[QTY/ CTN]]="","",TRUE)</f>
        <v>1</v>
      </c>
      <c r="AU583" s="56" t="str">
        <f ca="1">IF(NOTA[[#This Row],[ID_H]]="","",IF(NOTA[[#This Row],[Column3]]=TRUE,NOTA[[#This Row],[QTY/ CTN]],INDEX([3]!db[QTY/ CTN],NOTA[[#This Row],[//DB]])))</f>
        <v>420 PCS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662</v>
      </c>
      <c r="M584" s="61">
        <v>3</v>
      </c>
      <c r="N584" s="56">
        <v>1260</v>
      </c>
      <c r="O584" s="37" t="s">
        <v>144</v>
      </c>
      <c r="P584" s="55">
        <v>3900</v>
      </c>
      <c r="Q584" s="62"/>
      <c r="R584" s="48" t="s">
        <v>663</v>
      </c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4914000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4914000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4" s="66">
        <f>IF(OR(NOTA[[#This Row],[QTY]]="",NOTA[[#This Row],[HARGA SATUAN]]="",),"",NOTA[[#This Row],[QTY]]*NOTA[[#This Row],[HARGA SATUAN]])</f>
        <v>4914000</v>
      </c>
      <c r="AI584" s="60">
        <f ca="1">IF(NOTA[ID_H]="","",INDEX(NOTA[TANGGAL],MATCH(,INDIRECT(ADDRESS(ROW(NOTA[TANGGAL]),COLUMN(NOTA[TANGGAL]))&amp;":"&amp;ADDRESS(ROW(),COLUMN(NOTA[TANGGAL]))),-1)))</f>
        <v>45229</v>
      </c>
      <c r="AJ584" s="55" t="str">
        <f ca="1">IF(NOTA[[#This Row],[NAMA BARANG]]="","",INDEX(NOTA[SUPPLIER],MATCH(,INDIRECT(ADDRESS(ROW(NOTA[ID]),COLUMN(NOTA[ID]))&amp;":"&amp;ADDRESS(ROW(),COLUMN(NOTA[ID]))),-1)))</f>
        <v>GRAFINDO</v>
      </c>
      <c r="AK584" s="55" t="str">
        <f ca="1">IF(NOTA[[#This Row],[ID_H]]="","",IF(NOTA[[#This Row],[FAKTUR]]="",INDIRECT(ADDRESS(ROW()-1,COLUMN())),NOTA[[#This Row],[FAKTUR]]))</f>
        <v>UNTANA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10</v>
      </c>
      <c r="AN584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2863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420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37" t="s">
        <v>668</v>
      </c>
      <c r="M585" s="61">
        <v>2</v>
      </c>
      <c r="N585" s="56">
        <v>840</v>
      </c>
      <c r="O585" s="37" t="s">
        <v>144</v>
      </c>
      <c r="P585" s="55">
        <v>3900</v>
      </c>
      <c r="Q585" s="62"/>
      <c r="R585" s="48" t="s">
        <v>663</v>
      </c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3276000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3276000</v>
      </c>
      <c r="AD585" s="66"/>
      <c r="AE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5" s="66">
        <f>IF(OR(NOTA[[#This Row],[QTY]]="",NOTA[[#This Row],[HARGA SATUAN]]="",),"",NOTA[[#This Row],[QTY]]*NOTA[[#This Row],[HARGA SATUAN]])</f>
        <v>3276000</v>
      </c>
      <c r="AI585" s="60">
        <f ca="1">IF(NOTA[ID_H]="","",INDEX(NOTA[TANGGAL],MATCH(,INDIRECT(ADDRESS(ROW(NOTA[TANGGAL]),COLUMN(NOTA[TANGGAL]))&amp;":"&amp;ADDRESS(ROW(),COLUMN(NOTA[TANGGAL]))),-1)))</f>
        <v>45229</v>
      </c>
      <c r="AJ585" s="55" t="str">
        <f ca="1">IF(NOTA[[#This Row],[NAMA BARANG]]="","",INDEX(NOTA[SUPPLIER],MATCH(,INDIRECT(ADDRESS(ROW(NOTA[ID]),COLUMN(NOTA[ID]))&amp;":"&amp;ADDRESS(ROW(),COLUMN(NOTA[ID]))),-1)))</f>
        <v>GRAFINDO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10</v>
      </c>
      <c r="AN585" s="56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>
        <f>IF(NOTA[[#This Row],[CONCAT1]]="","",MATCH(NOTA[[#This Row],[CONCAT1]],[3]!db[NB NOTA_C],0))</f>
        <v>2864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420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SAP_3110_SOS-1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118</v>
      </c>
      <c r="E587" s="57">
        <v>45230</v>
      </c>
      <c r="F587" s="37" t="s">
        <v>669</v>
      </c>
      <c r="G587" s="37" t="s">
        <v>135</v>
      </c>
      <c r="H587" s="47" t="s">
        <v>670</v>
      </c>
      <c r="I587" s="58"/>
      <c r="J587" s="60">
        <v>45225</v>
      </c>
      <c r="K587" s="58"/>
      <c r="L587" s="37" t="s">
        <v>671</v>
      </c>
      <c r="M587" s="61">
        <v>35</v>
      </c>
      <c r="N587" s="56">
        <f>144*35</f>
        <v>5040</v>
      </c>
      <c r="O587" s="37" t="s">
        <v>144</v>
      </c>
      <c r="P587" s="55">
        <v>5400</v>
      </c>
      <c r="Q587" s="62"/>
      <c r="R587" s="63"/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27216000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27216000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27216000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777600</v>
      </c>
      <c r="AH587" s="66">
        <f>IF(OR(NOTA[[#This Row],[QTY]]="",NOTA[[#This Row],[HARGA SATUAN]]="",),"",NOTA[[#This Row],[QTY]]*NOTA[[#This Row],[HARGA SATUAN]])</f>
        <v>27216000</v>
      </c>
      <c r="AI587" s="60">
        <f ca="1">IF(NOTA[ID_H]="","",INDEX(NOTA[TANGGAL],MATCH(,INDIRECT(ADDRESS(ROW(NOTA[TANGGAL]),COLUMN(NOTA[TANGGAL]))&amp;":"&amp;ADDRESS(ROW(),COLUMN(NOTA[TANGGAL]))),-1)))</f>
        <v>45230</v>
      </c>
      <c r="AJ587" s="55" t="str">
        <f ca="1">IF(NOTA[[#This Row],[NAMA BARANG]]="","",INDEX(NOTA[SUPPLIER],MATCH(,INDIRECT(ADDRESS(ROW(NOTA[ID]),COLUMN(NOTA[ID]))&amp;":"&amp;ADDRESS(ROW(),COLUMN(NOTA[ID]))),-1)))</f>
        <v>SAPUTRO OFFICE</v>
      </c>
      <c r="AK587" s="55" t="str">
        <f ca="1">IF(NOTA[[#This Row],[ID_H]]="","",IF(NOTA[[#This Row],[FAKTUR]]="",INDIRECT(ADDRESS(ROW()-1,COLUMN())),NOTA[[#This Row],[FAKTUR]]))</f>
        <v>UNTANA</v>
      </c>
      <c r="AL587" s="56">
        <f ca="1">IF(NOTA[[#This Row],[ID]]="","",COUNTIF(NOTA[ID_H],NOTA[[#This Row],[ID_H]]))</f>
        <v>1</v>
      </c>
      <c r="AM587" s="56">
        <f>IF(NOTA[[#This Row],[TGL.NOTA]]="",IF(NOTA[[#This Row],[SUPPLIER_H]]="","",AM586),MONTH(NOTA[[#This Row],[TGL.NOTA]]))</f>
        <v>10</v>
      </c>
      <c r="AN587" s="56" t="str">
        <f>LOWER(SUBSTITUTE(SUBSTITUTE(SUBSTITUTE(SUBSTITUTE(SUBSTITUTE(SUBSTITUTE(SUBSTITUTE(SUBSTITUTE(SUBSTITUTE(NOTA[NAMA BARANG]," ",),".",""),"-",""),"(",""),")",""),",",""),"/",""),"""",""),"+",""))</f>
        <v>crayon12wvanartfluorescent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crayon12wvanartfluorescent777600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crayon12wvanartfluorescent777600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OFFICEUNTANAG-2729 INV SOS45225crayon12wvanartfluorescent</v>
      </c>
      <c r="AR587" s="56" t="e">
        <f>IF(NOTA[[#This Row],[CONCAT4]]="","",_xlfn.IFNA(MATCH(NOTA[[#This Row],[CONCAT4]],[2]!RAW[CONCAT_H],0),FALSE))</f>
        <v>#REF!</v>
      </c>
      <c r="AS587" s="56">
        <f>IF(NOTA[[#This Row],[CONCAT1]]="","",MATCH(NOTA[[#This Row],[CONCAT1]],[3]!db[NB NOTA_C],0))</f>
        <v>673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144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crayon12wvanartfluorescent144pcsuntana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119</v>
      </c>
      <c r="E589" s="57">
        <v>45227</v>
      </c>
      <c r="F589" s="37" t="s">
        <v>146</v>
      </c>
      <c r="G589" s="37" t="s">
        <v>135</v>
      </c>
      <c r="H589" s="47" t="s">
        <v>672</v>
      </c>
      <c r="I589" s="58"/>
      <c r="J589" s="60">
        <v>45224</v>
      </c>
      <c r="K589" s="58"/>
      <c r="L589" s="37" t="s">
        <v>673</v>
      </c>
      <c r="M589" s="61">
        <v>10</v>
      </c>
      <c r="N589" s="56">
        <v>960</v>
      </c>
      <c r="O589" s="37" t="s">
        <v>138</v>
      </c>
      <c r="P589" s="55">
        <v>26500</v>
      </c>
      <c r="Q589" s="62"/>
      <c r="R589" s="48" t="s">
        <v>143</v>
      </c>
      <c r="S589" s="64">
        <v>0.03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25440000</v>
      </c>
      <c r="Y589" s="66">
        <f>IF(NOTA[[#This Row],[JUMLAH]]="","",NOTA[[#This Row],[JUMLAH]]*NOTA[[#This Row],[DISC 1]])</f>
        <v>763200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763200</v>
      </c>
      <c r="AC589" s="66">
        <f>IF(NOTA[[#This Row],[JUMLAH]]="","",NOTA[[#This Row],[JUMLAH]]-NOTA[[#This Row],[DISC]])</f>
        <v>24676800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89" s="66">
        <f>IF(OR(NOTA[[#This Row],[QTY]]="",NOTA[[#This Row],[HARGA SATUAN]]="",),"",NOTA[[#This Row],[QTY]]*NOTA[[#This Row],[HARGA SATUAN]])</f>
        <v>25440000</v>
      </c>
      <c r="AI589" s="60">
        <f ca="1">IF(NOTA[ID_H]="","",INDEX(NOTA[TANGGAL],MATCH(,INDIRECT(ADDRESS(ROW(NOTA[TANGGAL]),COLUMN(NOTA[TANGGAL]))&amp;":"&amp;ADDRESS(ROW(),COLUMN(NOTA[TANGGAL]))),-1)))</f>
        <v>45227</v>
      </c>
      <c r="AJ589" s="55" t="str">
        <f ca="1">IF(NOTA[[#This Row],[NAMA BARANG]]="","",INDEX(NOTA[SUPPLIER],MATCH(,INDIRECT(ADDRESS(ROW(NOTA[ID]),COLUMN(NOTA[ID]))&amp;":"&amp;ADDRESS(ROW(),COLUMN(NOTA[ID]))),-1)))</f>
        <v>DUTA BUANA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2</v>
      </c>
      <c r="AM589" s="56">
        <f>IF(NOTA[[#This Row],[TGL.NOTA]]="",IF(NOTA[[#This Row],[SUPPLIER_H]]="","",AM588),MONTH(NOTA[[#This Row],[TGL.NOTA]]))</f>
        <v>10</v>
      </c>
      <c r="AN589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BUANAUNTANAHM/293/10-23H45224ballpengeltf1190htm03mmhightech</v>
      </c>
      <c r="AR589" s="56" t="e">
        <f>IF(NOTA[[#This Row],[CONCAT4]]="","",_xlfn.IFNA(MATCH(NOTA[[#This Row],[CONCAT4]],[2]!RAW[CONCAT_H],0),FALSE))</f>
        <v>#REF!</v>
      </c>
      <c r="AS589" s="56">
        <f>IF(NOTA[[#This Row],[CONCAT1]]="","",MATCH(NOTA[[#This Row],[CONCAT1]],[3]!db[NB NOTA_C],0))</f>
        <v>121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96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119</v>
      </c>
      <c r="E590" s="57"/>
      <c r="F590" s="37"/>
      <c r="G590" s="37"/>
      <c r="H590" s="47"/>
      <c r="I590" s="58"/>
      <c r="J590" s="60"/>
      <c r="K590" s="58"/>
      <c r="L590" s="37" t="s">
        <v>221</v>
      </c>
      <c r="M590" s="61">
        <v>3</v>
      </c>
      <c r="N590" s="56">
        <v>288</v>
      </c>
      <c r="O590" s="37" t="s">
        <v>138</v>
      </c>
      <c r="P590" s="55">
        <v>26500</v>
      </c>
      <c r="Q590" s="62"/>
      <c r="R590" s="48" t="s">
        <v>143</v>
      </c>
      <c r="S590" s="64">
        <v>0.03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7632000</v>
      </c>
      <c r="Y590" s="66">
        <f>IF(NOTA[[#This Row],[JUMLAH]]="","",NOTA[[#This Row],[JUMLAH]]*NOTA[[#This Row],[DISC 1]])</f>
        <v>228960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228960</v>
      </c>
      <c r="AC590" s="66">
        <f>IF(NOTA[[#This Row],[JUMLAH]]="","",NOTA[[#This Row],[JUMLAH]]-NOTA[[#This Row],[DISC]])</f>
        <v>7403040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992160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32079840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90" s="66">
        <f>IF(OR(NOTA[[#This Row],[QTY]]="",NOTA[[#This Row],[HARGA SATUAN]]="",),"",NOTA[[#This Row],[QTY]]*NOTA[[#This Row],[HARGA SATUAN]])</f>
        <v>7632000</v>
      </c>
      <c r="AI590" s="60">
        <f ca="1">IF(NOTA[ID_H]="","",INDEX(NOTA[TANGGAL],MATCH(,INDIRECT(ADDRESS(ROW(NOTA[TANGGAL]),COLUMN(NOTA[TANGGAL]))&amp;":"&amp;ADDRESS(ROW(),COLUMN(NOTA[TANGGAL]))),-1)))</f>
        <v>45227</v>
      </c>
      <c r="AJ590" s="55" t="str">
        <f ca="1">IF(NOTA[[#This Row],[NAMA BARANG]]="","",INDEX(NOTA[SUPPLIER],MATCH(,INDIRECT(ADDRESS(ROW(NOTA[ID]),COLUMN(NOTA[ID]))&amp;":"&amp;ADDRESS(ROW(),COLUMN(NOTA[ID]))),-1)))</f>
        <v>DUTA BUANA</v>
      </c>
      <c r="AK590" s="55" t="str">
        <f ca="1">IF(NOTA[[#This Row],[ID_H]]="","",IF(NOTA[[#This Row],[FAKTUR]]="",INDIRECT(ADDRESS(ROW()-1,COLUMN())),NOTA[[#This Row],[FAKTUR]]))</f>
        <v>UNTANA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10</v>
      </c>
      <c r="AN590" s="5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123</v>
      </c>
      <c r="AT590" s="56" t="b">
        <f>IF(NOTA[[#This Row],[QTY/ CTN]]="","",TRUE)</f>
        <v>1</v>
      </c>
      <c r="AU590" s="56" t="str">
        <f ca="1">IF(NOTA[[#This Row],[ID_H]]="","",IF(NOTA[[#This Row],[Column3]]=TRUE,NOTA[[#This Row],[QTY/ CTN]],INDEX([3]!db[QTY/ CTN],NOTA[[#This Row],[//DB]])))</f>
        <v>96 LSN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GRA_2810_LAN-1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120</v>
      </c>
      <c r="E592" s="57"/>
      <c r="F592" s="37" t="s">
        <v>420</v>
      </c>
      <c r="G592" s="37" t="s">
        <v>135</v>
      </c>
      <c r="H592" s="47" t="s">
        <v>422</v>
      </c>
      <c r="I592" s="58"/>
      <c r="J592" s="60">
        <v>45224</v>
      </c>
      <c r="K592" s="58"/>
      <c r="L592" s="37" t="s">
        <v>705</v>
      </c>
      <c r="M592" s="61">
        <v>30</v>
      </c>
      <c r="N592" s="56">
        <v>1800</v>
      </c>
      <c r="O592" s="37" t="s">
        <v>138</v>
      </c>
      <c r="P592" s="55">
        <v>9100</v>
      </c>
      <c r="Q592" s="62"/>
      <c r="R592" s="48" t="s">
        <v>151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16380000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16380000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16380000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H592" s="66">
        <f>IF(OR(NOTA[[#This Row],[QTY]]="",NOTA[[#This Row],[HARGA SATUAN]]="",),"",NOTA[[#This Row],[QTY]]*NOTA[[#This Row],[HARGA SATUAN]])</f>
        <v>16380000</v>
      </c>
      <c r="AI592" s="60">
        <f ca="1">IF(NOTA[ID_H]="","",INDEX(NOTA[TANGGAL],MATCH(,INDIRECT(ADDRESS(ROW(NOTA[TANGGAL]),COLUMN(NOTA[TANGGAL]))&amp;":"&amp;ADDRESS(ROW(),COLUMN(NOTA[TANGGAL]))),-1)))</f>
        <v>45227</v>
      </c>
      <c r="AJ592" s="55" t="str">
        <f ca="1">IF(NOTA[[#This Row],[NAMA BARANG]]="","",INDEX(NOTA[SUPPLIER],MATCH(,INDIRECT(ADDRESS(ROW(NOTA[ID]),COLUMN(NOTA[ID]))&amp;":"&amp;ADDRESS(ROW(),COLUMN(NOTA[ID]))),-1)))</f>
        <v>GRAFINDO</v>
      </c>
      <c r="AK592" s="55" t="str">
        <f ca="1">IF(NOTA[[#This Row],[ID_H]]="","",IF(NOTA[[#This Row],[FAKTUR]]="",INDIRECT(ADDRESS(ROW()-1,COLUMN())),NOTA[[#This Row],[FAKTUR]]))</f>
        <v>UNTANA</v>
      </c>
      <c r="AL592" s="56">
        <f ca="1">IF(NOTA[[#This Row],[ID]]="","",COUNTIF(NOTA[ID_H],NOTA[[#This Row],[ID_H]]))</f>
        <v>1</v>
      </c>
      <c r="AM592" s="56">
        <f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clearholderfoliosikaac105fputih546000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clearholderfoliosikaac105fputih546000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JALAN45224clearholderfoliosikaac105fputih</v>
      </c>
      <c r="AR592" s="56" t="e">
        <f>IF(NOTA[[#This Row],[CONCAT4]]="","",_xlfn.IFNA(MATCH(NOTA[[#This Row],[CONCAT4]],[2]!RAW[CONCAT_H],0),FALSE))</f>
        <v>#REF!</v>
      </c>
      <c r="AS592" s="56">
        <f>IF(NOTA[[#This Row],[CONCAT1]]="","",MATCH(NOTA[[#This Row],[CONCAT1]],[3]!db[NB NOTA_C],0))</f>
        <v>571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60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PMJ_2710_550-1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121</v>
      </c>
      <c r="E594" s="57">
        <v>45226</v>
      </c>
      <c r="F594" s="37" t="s">
        <v>461</v>
      </c>
      <c r="G594" s="37" t="s">
        <v>135</v>
      </c>
      <c r="H594" s="47" t="s">
        <v>674</v>
      </c>
      <c r="I594" s="58"/>
      <c r="J594" s="60">
        <v>45222</v>
      </c>
      <c r="K594" s="58"/>
      <c r="L594" s="37" t="s">
        <v>579</v>
      </c>
      <c r="M594" s="61">
        <v>5</v>
      </c>
      <c r="N594" s="56">
        <v>60</v>
      </c>
      <c r="O594" s="37" t="s">
        <v>144</v>
      </c>
      <c r="P594" s="55">
        <v>80000</v>
      </c>
      <c r="Q594" s="62"/>
      <c r="R594" s="48" t="s">
        <v>459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4800000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4800000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594" s="66">
        <f>IF(OR(NOTA[[#This Row],[QTY]]="",NOTA[[#This Row],[HARGA SATUAN]]="",),"",NOTA[[#This Row],[QTY]]*NOTA[[#This Row],[HARGA SATUAN]])</f>
        <v>4800000</v>
      </c>
      <c r="AI594" s="60">
        <f ca="1">IF(NOTA[ID_H]="","",INDEX(NOTA[TANGGAL],MATCH(,INDIRECT(ADDRESS(ROW(NOTA[TANGGAL]),COLUMN(NOTA[TANGGAL]))&amp;":"&amp;ADDRESS(ROW(),COLUMN(NOTA[TANGGAL]))),-1)))</f>
        <v>45226</v>
      </c>
      <c r="AJ594" s="55" t="str">
        <f ca="1">IF(NOTA[[#This Row],[NAMA BARANG]]="","",INDEX(NOTA[SUPPLIER],MATCH(,INDIRECT(ADDRESS(ROW(NOTA[ID]),COLUMN(NOTA[ID]))&amp;":"&amp;ADDRESS(ROW(),COLUMN(NOTA[ID]))),-1)))</f>
        <v>PMJP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1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PMJPUNTANA0255045222pianikagbrtz32bcowok</v>
      </c>
      <c r="AR594" s="56" t="e">
        <f>IF(NOTA[[#This Row],[CONCAT4]]="","",_xlfn.IFNA(MATCH(NOTA[[#This Row],[CONCAT4]],[2]!RAW[CONCAT_H],0),FALSE))</f>
        <v>#REF!</v>
      </c>
      <c r="AS594" s="56">
        <f>IF(NOTA[[#This Row],[CONCAT1]]="","",MATCH(NOTA[[#This Row],[CONCAT1]],[3]!db[NB NOTA_C],0))</f>
        <v>2373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12 PCS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DBS_2710_223-14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122</v>
      </c>
      <c r="E596" s="57">
        <v>45226</v>
      </c>
      <c r="F596" s="37" t="s">
        <v>203</v>
      </c>
      <c r="G596" s="37" t="s">
        <v>135</v>
      </c>
      <c r="H596" s="47" t="s">
        <v>675</v>
      </c>
      <c r="I596" s="60"/>
      <c r="J596" s="60">
        <v>45224</v>
      </c>
      <c r="K596" s="58"/>
      <c r="L596" s="37" t="s">
        <v>676</v>
      </c>
      <c r="M596" s="61">
        <v>2</v>
      </c>
      <c r="N596" s="56">
        <v>240</v>
      </c>
      <c r="O596" s="37" t="s">
        <v>138</v>
      </c>
      <c r="P596" s="55">
        <v>18250</v>
      </c>
      <c r="Q596" s="62"/>
      <c r="R596" s="48" t="s">
        <v>502</v>
      </c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4380000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4380000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6" s="66">
        <f>IF(OR(NOTA[[#This Row],[QTY]]="",NOTA[[#This Row],[HARGA SATUAN]]="",),"",NOTA[[#This Row],[QTY]]*NOTA[[#This Row],[HARGA SATUAN]])</f>
        <v>4380000</v>
      </c>
      <c r="AI596" s="60">
        <f ca="1">IF(NOTA[ID_H]="","",INDEX(NOTA[TANGGAL],MATCH(,INDIRECT(ADDRESS(ROW(NOTA[TANGGAL]),COLUMN(NOTA[TANGGAL]))&amp;":"&amp;ADDRESS(ROW(),COLUMN(NOTA[TANGGAL]))),-1)))</f>
        <v>45226</v>
      </c>
      <c r="AJ596" s="55" t="str">
        <f ca="1">IF(NOTA[[#This Row],[NAMA BARANG]]="","",INDEX(NOTA[SUPPLIER],MATCH(,INDIRECT(ADDRESS(ROW(NOTA[ID]),COLUMN(NOTA[ID]))&amp;":"&amp;ADDRESS(ROW(),COLUMN(NOTA[ID]))),-1)))</f>
        <v>DB STATIONERY</v>
      </c>
      <c r="AK596" s="55" t="str">
        <f ca="1">IF(NOTA[[#This Row],[ID_H]]="","",IF(NOTA[[#This Row],[FAKTUR]]="",INDIRECT(ADDRESS(ROW()-1,COLUMN())),NOTA[[#This Row],[FAKTUR]]))</f>
        <v>UNTANA</v>
      </c>
      <c r="AL596" s="56">
        <f ca="1">IF(NOTA[[#This Row],[ID]]="","",COUNTIF(NOTA[ID_H],NOTA[[#This Row],[ID_H]]))</f>
        <v>14</v>
      </c>
      <c r="AM596" s="56">
        <f>IF(NOTA[[#This Row],[TGL.NOTA]]="",IF(NOTA[[#This Row],[SUPPLIER_H]]="","",AM595),MONTH(NOTA[[#This Row],[TGL.NOTA]]))</f>
        <v>10</v>
      </c>
      <c r="AN596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STATIONERYUNTANAJUJ332/2345224gelzhixinrefillg3157</v>
      </c>
      <c r="AR596" s="56" t="e">
        <f>IF(NOTA[[#This Row],[CONCAT4]]="","",_xlfn.IFNA(MATCH(NOTA[[#This Row],[CONCAT4]],[2]!RAW[CONCAT_H],0),FALSE))</f>
        <v>#REF!</v>
      </c>
      <c r="AS596" s="56">
        <f>IF(NOTA[[#This Row],[CONCAT1]]="","",MATCH(NOTA[[#This Row],[CONCAT1]],[3]!db[NB NOTA_C],0))</f>
        <v>1082</v>
      </c>
      <c r="AT596" s="56" t="b">
        <f>IF(NOTA[[#This Row],[QTY/ CTN]]="","",TRUE)</f>
        <v>1</v>
      </c>
      <c r="AU596" s="56" t="str">
        <f ca="1">IF(NOTA[[#This Row],[ID_H]]="","",IF(NOTA[[#This Row],[Column3]]=TRUE,NOTA[[#This Row],[QTY/ CTN]],INDEX([3]!db[QTY/ CTN],NOTA[[#This Row],[//DB]])))</f>
        <v>120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122</v>
      </c>
      <c r="E597" s="57"/>
      <c r="F597" s="58"/>
      <c r="G597" s="58"/>
      <c r="H597" s="59"/>
      <c r="I597" s="58"/>
      <c r="J597" s="60"/>
      <c r="K597" s="58"/>
      <c r="L597" s="37" t="s">
        <v>677</v>
      </c>
      <c r="M597" s="61">
        <v>2</v>
      </c>
      <c r="N597" s="56">
        <v>240</v>
      </c>
      <c r="O597" s="37" t="s">
        <v>138</v>
      </c>
      <c r="P597" s="55">
        <v>18250</v>
      </c>
      <c r="Q597" s="62"/>
      <c r="R597" s="48" t="s">
        <v>502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4380000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4380000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7" s="66">
        <f>IF(OR(NOTA[[#This Row],[QTY]]="",NOTA[[#This Row],[HARGA SATUAN]]="",),"",NOTA[[#This Row],[QTY]]*NOTA[[#This Row],[HARGA SATUAN]])</f>
        <v>4380000</v>
      </c>
      <c r="AI597" s="60">
        <f ca="1">IF(NOTA[ID_H]="","",INDEX(NOTA[TANGGAL],MATCH(,INDIRECT(ADDRESS(ROW(NOTA[TANGGAL]),COLUMN(NOTA[TANGGAL]))&amp;":"&amp;ADDRESS(ROW(),COLUMN(NOTA[TANGGAL]))),-1)))</f>
        <v>45226</v>
      </c>
      <c r="AJ597" s="55" t="str">
        <f ca="1">IF(NOTA[[#This Row],[NAMA BARANG]]="","",INDEX(NOTA[SUPPLIER],MATCH(,INDIRECT(ADDRESS(ROW(NOTA[ID]),COLUMN(NOTA[ID]))&amp;":"&amp;ADDRESS(ROW(),COLUMN(NOTA[ID]))),-1)))</f>
        <v>DB STATIONERY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10</v>
      </c>
      <c r="AN597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1083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120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58"/>
      <c r="G598" s="58"/>
      <c r="H598" s="59"/>
      <c r="I598" s="58"/>
      <c r="J598" s="60"/>
      <c r="K598" s="58"/>
      <c r="L598" s="37" t="s">
        <v>678</v>
      </c>
      <c r="M598" s="61">
        <v>2</v>
      </c>
      <c r="N598" s="56">
        <v>240</v>
      </c>
      <c r="O598" s="37" t="s">
        <v>138</v>
      </c>
      <c r="P598" s="55">
        <v>18250</v>
      </c>
      <c r="Q598" s="62"/>
      <c r="R598" s="48" t="s">
        <v>502</v>
      </c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4380000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4380000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8" s="66">
        <f>IF(OR(NOTA[[#This Row],[QTY]]="",NOTA[[#This Row],[HARGA SATUAN]]="",),"",NOTA[[#This Row],[QTY]]*NOTA[[#This Row],[HARGA SATUAN]])</f>
        <v>4380000</v>
      </c>
      <c r="AI598" s="60">
        <f ca="1">IF(NOTA[ID_H]="","",INDEX(NOTA[TANGGAL],MATCH(,INDIRECT(ADDRESS(ROW(NOTA[TANGGAL]),COLUMN(NOTA[TANGGAL]))&amp;":"&amp;ADDRESS(ROW(),COLUMN(NOTA[TANGGAL]))),-1)))</f>
        <v>45226</v>
      </c>
      <c r="AJ598" s="55" t="str">
        <f ca="1">IF(NOTA[[#This Row],[NAMA BARANG]]="","",INDEX(NOTA[SUPPLIER],MATCH(,INDIRECT(ADDRESS(ROW(NOTA[ID]),COLUMN(NOTA[ID]))&amp;":"&amp;ADDRESS(ROW(),COLUMN(NOTA[ID]))),-1)))</f>
        <v>DB STATIONERY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10</v>
      </c>
      <c r="AN598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1084</v>
      </c>
      <c r="AT598" s="56" t="b">
        <f>IF(NOTA[[#This Row],[QTY/ CTN]]="","",TRUE)</f>
        <v>1</v>
      </c>
      <c r="AU598" s="56" t="str">
        <f ca="1">IF(NOTA[[#This Row],[ID_H]]="","",IF(NOTA[[#This Row],[Column3]]=TRUE,NOTA[[#This Row],[QTY/ CTN]],INDEX([3]!db[QTY/ CTN],NOTA[[#This Row],[//DB]])))</f>
        <v>120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122</v>
      </c>
      <c r="E599" s="57"/>
      <c r="F599" s="58"/>
      <c r="G599" s="58"/>
      <c r="H599" s="59"/>
      <c r="I599" s="58"/>
      <c r="J599" s="60"/>
      <c r="K599" s="58"/>
      <c r="L599" s="37" t="s">
        <v>679</v>
      </c>
      <c r="M599" s="61">
        <v>2</v>
      </c>
      <c r="N599" s="56">
        <v>240</v>
      </c>
      <c r="O599" s="37" t="s">
        <v>138</v>
      </c>
      <c r="P599" s="55">
        <v>18250</v>
      </c>
      <c r="Q599" s="62"/>
      <c r="R599" s="48" t="s">
        <v>502</v>
      </c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4380000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4380000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9" s="66">
        <f>IF(OR(NOTA[[#This Row],[QTY]]="",NOTA[[#This Row],[HARGA SATUAN]]="",),"",NOTA[[#This Row],[QTY]]*NOTA[[#This Row],[HARGA SATUAN]])</f>
        <v>4380000</v>
      </c>
      <c r="AI599" s="60">
        <f ca="1">IF(NOTA[ID_H]="","",INDEX(NOTA[TANGGAL],MATCH(,INDIRECT(ADDRESS(ROW(NOTA[TANGGAL]),COLUMN(NOTA[TANGGAL]))&amp;":"&amp;ADDRESS(ROW(),COLUMN(NOTA[TANGGAL]))),-1)))</f>
        <v>45226</v>
      </c>
      <c r="AJ599" s="55" t="str">
        <f ca="1">IF(NOTA[[#This Row],[NAMA BARANG]]="","",INDEX(NOTA[SUPPLIER],MATCH(,INDIRECT(ADDRESS(ROW(NOTA[ID]),COLUMN(NOTA[ID]))&amp;":"&amp;ADDRESS(ROW(),COLUMN(NOTA[ID]))),-1)))</f>
        <v>DB STATIONERY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10</v>
      </c>
      <c r="AN599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1085</v>
      </c>
      <c r="AT599" s="56" t="b">
        <f>IF(NOTA[[#This Row],[QTY/ CTN]]="","",TRUE)</f>
        <v>1</v>
      </c>
      <c r="AU599" s="56" t="str">
        <f ca="1">IF(NOTA[[#This Row],[ID_H]]="","",IF(NOTA[[#This Row],[Column3]]=TRUE,NOTA[[#This Row],[QTY/ CTN]],INDEX([3]!db[QTY/ CTN],NOTA[[#This Row],[//DB]])))</f>
        <v>120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122</v>
      </c>
      <c r="E600" s="57"/>
      <c r="F600" s="58"/>
      <c r="G600" s="58"/>
      <c r="H600" s="59"/>
      <c r="I600" s="58"/>
      <c r="J600" s="60"/>
      <c r="K600" s="58"/>
      <c r="L600" s="37" t="s">
        <v>680</v>
      </c>
      <c r="M600" s="61">
        <v>2</v>
      </c>
      <c r="N600" s="56">
        <v>240</v>
      </c>
      <c r="O600" s="37" t="s">
        <v>138</v>
      </c>
      <c r="P600" s="55">
        <v>18250</v>
      </c>
      <c r="Q600" s="62"/>
      <c r="R600" s="48" t="s">
        <v>502</v>
      </c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4380000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4380000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0" s="66">
        <f>IF(OR(NOTA[[#This Row],[QTY]]="",NOTA[[#This Row],[HARGA SATUAN]]="",),"",NOTA[[#This Row],[QTY]]*NOTA[[#This Row],[HARGA SATUAN]])</f>
        <v>4380000</v>
      </c>
      <c r="AI600" s="60">
        <f ca="1">IF(NOTA[ID_H]="","",INDEX(NOTA[TANGGAL],MATCH(,INDIRECT(ADDRESS(ROW(NOTA[TANGGAL]),COLUMN(NOTA[TANGGAL]))&amp;":"&amp;ADDRESS(ROW(),COLUMN(NOTA[TANGGAL]))),-1)))</f>
        <v>45226</v>
      </c>
      <c r="AJ600" s="55" t="str">
        <f ca="1">IF(NOTA[[#This Row],[NAMA BARANG]]="","",INDEX(NOTA[SUPPLIER],MATCH(,INDIRECT(ADDRESS(ROW(NOTA[ID]),COLUMN(NOTA[ID]))&amp;":"&amp;ADDRESS(ROW(),COLUMN(NOTA[ID]))),-1)))</f>
        <v>DB STATIONERY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10</v>
      </c>
      <c r="AN600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1086</v>
      </c>
      <c r="AT600" s="56" t="b">
        <f>IF(NOTA[[#This Row],[QTY/ CTN]]="","",TRUE)</f>
        <v>1</v>
      </c>
      <c r="AU600" s="56" t="str">
        <f ca="1">IF(NOTA[[#This Row],[ID_H]]="","",IF(NOTA[[#This Row],[Column3]]=TRUE,NOTA[[#This Row],[QTY/ CTN]],INDEX([3]!db[QTY/ CTN],NOTA[[#This Row],[//DB]])))</f>
        <v>120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122</v>
      </c>
      <c r="E601" s="57"/>
      <c r="F601" s="58"/>
      <c r="G601" s="58"/>
      <c r="H601" s="59"/>
      <c r="I601" s="58"/>
      <c r="J601" s="60"/>
      <c r="K601" s="58"/>
      <c r="L601" s="37" t="s">
        <v>681</v>
      </c>
      <c r="M601" s="61">
        <v>2</v>
      </c>
      <c r="N601" s="56">
        <v>240</v>
      </c>
      <c r="O601" s="37" t="s">
        <v>138</v>
      </c>
      <c r="P601" s="55">
        <v>18250</v>
      </c>
      <c r="Q601" s="62"/>
      <c r="R601" s="48" t="s">
        <v>502</v>
      </c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4380000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4380000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1" s="66">
        <f>IF(OR(NOTA[[#This Row],[QTY]]="",NOTA[[#This Row],[HARGA SATUAN]]="",),"",NOTA[[#This Row],[QTY]]*NOTA[[#This Row],[HARGA SATUAN]])</f>
        <v>4380000</v>
      </c>
      <c r="AI601" s="60">
        <f ca="1">IF(NOTA[ID_H]="","",INDEX(NOTA[TANGGAL],MATCH(,INDIRECT(ADDRESS(ROW(NOTA[TANGGAL]),COLUMN(NOTA[TANGGAL]))&amp;":"&amp;ADDRESS(ROW(),COLUMN(NOTA[TANGGAL]))),-1)))</f>
        <v>45226</v>
      </c>
      <c r="AJ601" s="55" t="str">
        <f ca="1">IF(NOTA[[#This Row],[NAMA BARANG]]="","",INDEX(NOTA[SUPPLIER],MATCH(,INDIRECT(ADDRESS(ROW(NOTA[ID]),COLUMN(NOTA[ID]))&amp;":"&amp;ADDRESS(ROW(),COLUMN(NOTA[ID]))),-1)))</f>
        <v>DB STATIONERY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10</v>
      </c>
      <c r="AN601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1087</v>
      </c>
      <c r="AT601" s="56" t="b">
        <f>IF(NOTA[[#This Row],[QTY/ CTN]]="","",TRUE)</f>
        <v>1</v>
      </c>
      <c r="AU601" s="56" t="str">
        <f ca="1">IF(NOTA[[#This Row],[ID_H]]="","",IF(NOTA[[#This Row],[Column3]]=TRUE,NOTA[[#This Row],[QTY/ CTN]],INDEX([3]!db[QTY/ CTN],NOTA[[#This Row],[//DB]])))</f>
        <v>120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122</v>
      </c>
      <c r="E602" s="57"/>
      <c r="F602" s="58"/>
      <c r="G602" s="58"/>
      <c r="H602" s="59"/>
      <c r="I602" s="58"/>
      <c r="J602" s="60"/>
      <c r="K602" s="58"/>
      <c r="L602" s="37" t="s">
        <v>682</v>
      </c>
      <c r="M602" s="61">
        <v>2</v>
      </c>
      <c r="N602" s="56">
        <v>240</v>
      </c>
      <c r="O602" s="37" t="s">
        <v>138</v>
      </c>
      <c r="P602" s="55">
        <v>18250</v>
      </c>
      <c r="Q602" s="62"/>
      <c r="R602" s="48" t="s">
        <v>502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4380000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4380000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2" s="66">
        <f>IF(OR(NOTA[[#This Row],[QTY]]="",NOTA[[#This Row],[HARGA SATUAN]]="",),"",NOTA[[#This Row],[QTY]]*NOTA[[#This Row],[HARGA SATUAN]])</f>
        <v>4380000</v>
      </c>
      <c r="AI602" s="60">
        <f ca="1">IF(NOTA[ID_H]="","",INDEX(NOTA[TANGGAL],MATCH(,INDIRECT(ADDRESS(ROW(NOTA[TANGGAL]),COLUMN(NOTA[TANGGAL]))&amp;":"&amp;ADDRESS(ROW(),COLUMN(NOTA[TANGGAL]))),-1)))</f>
        <v>45226</v>
      </c>
      <c r="AJ602" s="55" t="str">
        <f ca="1">IF(NOTA[[#This Row],[NAMA BARANG]]="","",INDEX(NOTA[SUPPLIER],MATCH(,INDIRECT(ADDRESS(ROW(NOTA[ID]),COLUMN(NOTA[ID]))&amp;":"&amp;ADDRESS(ROW(),COLUMN(NOTA[ID]))),-1)))</f>
        <v>DB STATIONERY</v>
      </c>
      <c r="AK602" s="55" t="str">
        <f ca="1">IF(NOTA[[#This Row],[ID_H]]="","",IF(NOTA[[#This Row],[FAKTUR]]="",INDIRECT(ADDRESS(ROW()-1,COLUMN())),NOTA[[#This Row],[FAKTUR]]))</f>
        <v>UNTANA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10</v>
      </c>
      <c r="AN602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1088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120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122</v>
      </c>
      <c r="E603" s="57"/>
      <c r="F603" s="58"/>
      <c r="G603" s="58"/>
      <c r="H603" s="59"/>
      <c r="I603" s="58"/>
      <c r="J603" s="60"/>
      <c r="K603" s="58"/>
      <c r="L603" s="37" t="s">
        <v>683</v>
      </c>
      <c r="M603" s="61">
        <v>2</v>
      </c>
      <c r="N603" s="56">
        <v>240</v>
      </c>
      <c r="O603" s="37" t="s">
        <v>138</v>
      </c>
      <c r="P603" s="55">
        <v>18250</v>
      </c>
      <c r="Q603" s="62"/>
      <c r="R603" s="48" t="s">
        <v>502</v>
      </c>
      <c r="S603" s="64"/>
      <c r="T603" s="65"/>
      <c r="U603" s="65"/>
      <c r="V603" s="66"/>
      <c r="W603" s="67"/>
      <c r="X603" s="66">
        <f>IF(NOTA[[#This Row],[HARGA/ CTN]]="",NOTA[[#This Row],[JUMLAH_H]],NOTA[[#This Row],[HARGA/ CTN]]*IF(NOTA[[#This Row],[C]]="",0,NOTA[[#This Row],[C]]))</f>
        <v>4380000</v>
      </c>
      <c r="Y603" s="66">
        <f>IF(NOTA[[#This Row],[JUMLAH]]="","",NOTA[[#This Row],[JUMLAH]]*NOTA[[#This Row],[DISC 1]])</f>
        <v>0</v>
      </c>
      <c r="Z603" s="66">
        <f>IF(NOTA[[#This Row],[JUMLAH]]="","",(NOTA[[#This Row],[JUMLAH]]-NOTA[[#This Row],[DISC 1-]])*NOTA[[#This Row],[DISC 2]])</f>
        <v>0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0</v>
      </c>
      <c r="AC603" s="66">
        <f>IF(NOTA[[#This Row],[JUMLAH]]="","",NOTA[[#This Row],[JUMLAH]]-NOTA[[#This Row],[DISC]])</f>
        <v>4380000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3" s="66">
        <f>IF(OR(NOTA[[#This Row],[QTY]]="",NOTA[[#This Row],[HARGA SATUAN]]="",),"",NOTA[[#This Row],[QTY]]*NOTA[[#This Row],[HARGA SATUAN]])</f>
        <v>4380000</v>
      </c>
      <c r="AI603" s="60">
        <f ca="1">IF(NOTA[ID_H]="","",INDEX(NOTA[TANGGAL],MATCH(,INDIRECT(ADDRESS(ROW(NOTA[TANGGAL]),COLUMN(NOTA[TANGGAL]))&amp;":"&amp;ADDRESS(ROW(),COLUMN(NOTA[TANGGAL]))),-1)))</f>
        <v>45226</v>
      </c>
      <c r="AJ603" s="55" t="str">
        <f ca="1">IF(NOTA[[#This Row],[NAMA BARANG]]="","",INDEX(NOTA[SUPPLIER],MATCH(,INDIRECT(ADDRESS(ROW(NOTA[ID]),COLUMN(NOTA[ID]))&amp;":"&amp;ADDRESS(ROW(),COLUMN(NOTA[ID]))),-1)))</f>
        <v>DB STATIONERY</v>
      </c>
      <c r="AK603" s="55" t="str">
        <f ca="1">IF(NOTA[[#This Row],[ID_H]]="","",IF(NOTA[[#This Row],[FAKTUR]]="",INDIRECT(ADDRESS(ROW()-1,COLUMN())),NOTA[[#This Row],[FAKTUR]]))</f>
        <v>UNTANA</v>
      </c>
      <c r="AL603" s="56" t="str">
        <f ca="1">IF(NOTA[[#This Row],[ID]]="","",COUNTIF(NOTA[ID_H],NOTA[[#This Row],[ID_H]]))</f>
        <v/>
      </c>
      <c r="AM603" s="56">
        <f ca="1">IF(NOTA[[#This Row],[TGL.NOTA]]="",IF(NOTA[[#This Row],[SUPPLIER_H]]="","",AM602),MONTH(NOTA[[#This Row],[TGL.NOTA]]))</f>
        <v>10</v>
      </c>
      <c r="AN603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>
        <f>IF(NOTA[[#This Row],[CONCAT1]]="","",MATCH(NOTA[[#This Row],[CONCAT1]],[3]!db[NB NOTA_C],0))</f>
        <v>1089</v>
      </c>
      <c r="AT603" s="56" t="b">
        <f>IF(NOTA[[#This Row],[QTY/ CTN]]="","",TRUE)</f>
        <v>1</v>
      </c>
      <c r="AU603" s="56" t="str">
        <f ca="1">IF(NOTA[[#This Row],[ID_H]]="","",IF(NOTA[[#This Row],[Column3]]=TRUE,NOTA[[#This Row],[QTY/ CTN]],INDEX([3]!db[QTY/ CTN],NOTA[[#This Row],[//DB]])))</f>
        <v>120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122</v>
      </c>
      <c r="E604" s="57"/>
      <c r="F604" s="58"/>
      <c r="G604" s="58"/>
      <c r="H604" s="59"/>
      <c r="I604" s="58"/>
      <c r="J604" s="60"/>
      <c r="K604" s="58"/>
      <c r="L604" s="37" t="s">
        <v>684</v>
      </c>
      <c r="M604" s="61">
        <v>2</v>
      </c>
      <c r="N604" s="56">
        <v>240</v>
      </c>
      <c r="O604" s="37" t="s">
        <v>138</v>
      </c>
      <c r="P604" s="55">
        <v>18250</v>
      </c>
      <c r="Q604" s="62"/>
      <c r="R604" s="48" t="s">
        <v>502</v>
      </c>
      <c r="S604" s="64"/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4380000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4380000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4" s="66">
        <f>IF(OR(NOTA[[#This Row],[QTY]]="",NOTA[[#This Row],[HARGA SATUAN]]="",),"",NOTA[[#This Row],[QTY]]*NOTA[[#This Row],[HARGA SATUAN]])</f>
        <v>4380000</v>
      </c>
      <c r="AI604" s="60">
        <f ca="1">IF(NOTA[ID_H]="","",INDEX(NOTA[TANGGAL],MATCH(,INDIRECT(ADDRESS(ROW(NOTA[TANGGAL]),COLUMN(NOTA[TANGGAL]))&amp;":"&amp;ADDRESS(ROW(),COLUMN(NOTA[TANGGAL]))),-1)))</f>
        <v>45226</v>
      </c>
      <c r="AJ604" s="55" t="str">
        <f ca="1">IF(NOTA[[#This Row],[NAMA BARANG]]="","",INDEX(NOTA[SUPPLIER],MATCH(,INDIRECT(ADDRESS(ROW(NOTA[ID]),COLUMN(NOTA[ID]))&amp;":"&amp;ADDRESS(ROW(),COLUMN(NOTA[ID]))),-1)))</f>
        <v>DB STATIONERY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10</v>
      </c>
      <c r="AN604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>
        <f>IF(NOTA[[#This Row],[CONCAT1]]="","",MATCH(NOTA[[#This Row],[CONCAT1]],[3]!db[NB NOTA_C],0))</f>
        <v>1090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120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122</v>
      </c>
      <c r="E605" s="57"/>
      <c r="F605" s="37"/>
      <c r="G605" s="37"/>
      <c r="H605" s="47"/>
      <c r="I605" s="58"/>
      <c r="J605" s="60"/>
      <c r="K605" s="58"/>
      <c r="L605" s="37" t="s">
        <v>685</v>
      </c>
      <c r="M605" s="61">
        <v>2</v>
      </c>
      <c r="N605" s="56">
        <v>240</v>
      </c>
      <c r="O605" s="37" t="s">
        <v>138</v>
      </c>
      <c r="P605" s="55">
        <v>18250</v>
      </c>
      <c r="Q605" s="62"/>
      <c r="R605" s="48" t="s">
        <v>502</v>
      </c>
      <c r="S605" s="64"/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4380000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4380000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5" s="66">
        <f>IF(OR(NOTA[[#This Row],[QTY]]="",NOTA[[#This Row],[HARGA SATUAN]]="",),"",NOTA[[#This Row],[QTY]]*NOTA[[#This Row],[HARGA SATUAN]])</f>
        <v>4380000</v>
      </c>
      <c r="AI605" s="60">
        <f ca="1">IF(NOTA[ID_H]="","",INDEX(NOTA[TANGGAL],MATCH(,INDIRECT(ADDRESS(ROW(NOTA[TANGGAL]),COLUMN(NOTA[TANGGAL]))&amp;":"&amp;ADDRESS(ROW(),COLUMN(NOTA[TANGGAL]))),-1)))</f>
        <v>45226</v>
      </c>
      <c r="AJ605" s="55" t="str">
        <f ca="1">IF(NOTA[[#This Row],[NAMA BARANG]]="","",INDEX(NOTA[SUPPLIER],MATCH(,INDIRECT(ADDRESS(ROW(NOTA[ID]),COLUMN(NOTA[ID]))&amp;":"&amp;ADDRESS(ROW(),COLUMN(NOTA[ID]))),-1)))</f>
        <v>DB STATIONERY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10</v>
      </c>
      <c r="AN605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1091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120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122</v>
      </c>
      <c r="E606" s="57"/>
      <c r="F606" s="58"/>
      <c r="G606" s="58"/>
      <c r="H606" s="59"/>
      <c r="I606" s="58"/>
      <c r="J606" s="60"/>
      <c r="K606" s="58"/>
      <c r="L606" s="37" t="s">
        <v>686</v>
      </c>
      <c r="M606" s="61">
        <v>2</v>
      </c>
      <c r="N606" s="56">
        <v>240</v>
      </c>
      <c r="O606" s="37" t="s">
        <v>138</v>
      </c>
      <c r="P606" s="55">
        <v>18250</v>
      </c>
      <c r="Q606" s="62"/>
      <c r="R606" s="48" t="s">
        <v>502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4380000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4380000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6" s="66">
        <f>IF(OR(NOTA[[#This Row],[QTY]]="",NOTA[[#This Row],[HARGA SATUAN]]="",),"",NOTA[[#This Row],[QTY]]*NOTA[[#This Row],[HARGA SATUAN]])</f>
        <v>4380000</v>
      </c>
      <c r="AI606" s="60">
        <f ca="1">IF(NOTA[ID_H]="","",INDEX(NOTA[TANGGAL],MATCH(,INDIRECT(ADDRESS(ROW(NOTA[TANGGAL]),COLUMN(NOTA[TANGGAL]))&amp;":"&amp;ADDRESS(ROW(),COLUMN(NOTA[TANGGAL]))),-1)))</f>
        <v>45226</v>
      </c>
      <c r="AJ606" s="55" t="str">
        <f ca="1">IF(NOTA[[#This Row],[NAMA BARANG]]="","",INDEX(NOTA[SUPPLIER],MATCH(,INDIRECT(ADDRESS(ROW(NOTA[ID]),COLUMN(NOTA[ID]))&amp;":"&amp;ADDRESS(ROW(),COLUMN(NOTA[ID]))),-1)))</f>
        <v>DB STATIONERY</v>
      </c>
      <c r="AK606" s="55" t="str">
        <f ca="1">IF(NOTA[[#This Row],[ID_H]]="","",IF(NOTA[[#This Row],[FAKTUR]]="",INDIRECT(ADDRESS(ROW()-1,COLUMN())),NOTA[[#This Row],[FAKTUR]]))</f>
        <v>UNTANA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10</v>
      </c>
      <c r="AN606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1092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120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122</v>
      </c>
      <c r="E607" s="57"/>
      <c r="F607" s="58"/>
      <c r="G607" s="58"/>
      <c r="H607" s="59"/>
      <c r="I607" s="58"/>
      <c r="J607" s="60"/>
      <c r="K607" s="58"/>
      <c r="L607" s="37" t="s">
        <v>687</v>
      </c>
      <c r="M607" s="61">
        <v>2</v>
      </c>
      <c r="N607" s="56">
        <v>240</v>
      </c>
      <c r="O607" s="37" t="s">
        <v>138</v>
      </c>
      <c r="P607" s="55">
        <v>18250</v>
      </c>
      <c r="Q607" s="62"/>
      <c r="R607" s="48" t="s">
        <v>502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4380000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4380000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7" s="66">
        <f>IF(OR(NOTA[[#This Row],[QTY]]="",NOTA[[#This Row],[HARGA SATUAN]]="",),"",NOTA[[#This Row],[QTY]]*NOTA[[#This Row],[HARGA SATUAN]])</f>
        <v>4380000</v>
      </c>
      <c r="AI607" s="60">
        <f ca="1">IF(NOTA[ID_H]="","",INDEX(NOTA[TANGGAL],MATCH(,INDIRECT(ADDRESS(ROW(NOTA[TANGGAL]),COLUMN(NOTA[TANGGAL]))&amp;":"&amp;ADDRESS(ROW(),COLUMN(NOTA[TANGGAL]))),-1)))</f>
        <v>45226</v>
      </c>
      <c r="AJ607" s="55" t="str">
        <f ca="1">IF(NOTA[[#This Row],[NAMA BARANG]]="","",INDEX(NOTA[SUPPLIER],MATCH(,INDIRECT(ADDRESS(ROW(NOTA[ID]),COLUMN(NOTA[ID]))&amp;":"&amp;ADDRESS(ROW(),COLUMN(NOTA[ID]))),-1)))</f>
        <v>DB STATIONERY</v>
      </c>
      <c r="AK607" s="55" t="str">
        <f ca="1">IF(NOTA[[#This Row],[ID_H]]="","",IF(NOTA[[#This Row],[FAKTUR]]="",INDIRECT(ADDRESS(ROW()-1,COLUMN())),NOTA[[#This Row],[FAKTUR]]))</f>
        <v>UNTANA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10</v>
      </c>
      <c r="AN607" s="56" t="str">
        <f>LOWER(SUBSTITUTE(SUBSTITUTE(SUBSTITUTE(SUBSTITUTE(SUBSTITUTE(SUBSTITUTE(SUBSTITUTE(SUBSTITUTE(SUBSTITUTE(NOTA[NAMA BARANG]," ",),".",""),"-",""),"(",""),")",""),",",""),"/",""),"""",""),"+",""))</f>
        <v>gelzhixinrefillg3163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gelzhixinrefillg31632190000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gelzhixinrefillg31632190000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1093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120 LSN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gelzhixinrefillg3163120lsnuntana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122</v>
      </c>
      <c r="E608" s="57"/>
      <c r="F608" s="37"/>
      <c r="G608" s="37"/>
      <c r="H608" s="47"/>
      <c r="I608" s="58"/>
      <c r="J608" s="60"/>
      <c r="K608" s="58"/>
      <c r="L608" s="37" t="s">
        <v>688</v>
      </c>
      <c r="M608" s="61">
        <v>1</v>
      </c>
      <c r="N608" s="56">
        <v>120</v>
      </c>
      <c r="O608" s="37" t="s">
        <v>138</v>
      </c>
      <c r="P608" s="55">
        <v>18250</v>
      </c>
      <c r="Q608" s="42"/>
      <c r="R608" s="63" t="s">
        <v>502</v>
      </c>
      <c r="S608" s="64"/>
      <c r="T608" s="65"/>
      <c r="U608" s="65"/>
      <c r="V608" s="66"/>
      <c r="W608" s="45"/>
      <c r="X608" s="66">
        <f>IF(NOTA[[#This Row],[HARGA/ CTN]]="",NOTA[[#This Row],[JUMLAH_H]],NOTA[[#This Row],[HARGA/ CTN]]*IF(NOTA[[#This Row],[C]]="",0,NOTA[[#This Row],[C]]))</f>
        <v>2190000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2190000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8" s="66">
        <f>IF(OR(NOTA[[#This Row],[QTY]]="",NOTA[[#This Row],[HARGA SATUAN]]="",),"",NOTA[[#This Row],[QTY]]*NOTA[[#This Row],[HARGA SATUAN]])</f>
        <v>2190000</v>
      </c>
      <c r="AI608" s="60">
        <f ca="1">IF(NOTA[ID_H]="","",INDEX(NOTA[TANGGAL],MATCH(,INDIRECT(ADDRESS(ROW(NOTA[TANGGAL]),COLUMN(NOTA[TANGGAL]))&amp;":"&amp;ADDRESS(ROW(),COLUMN(NOTA[TANGGAL]))),-1)))</f>
        <v>45226</v>
      </c>
      <c r="AJ608" s="55" t="str">
        <f ca="1">IF(NOTA[[#This Row],[NAMA BARANG]]="","",INDEX(NOTA[SUPPLIER],MATCH(,INDIRECT(ADDRESS(ROW(NOTA[ID]),COLUMN(NOTA[ID]))&amp;":"&amp;ADDRESS(ROW(),COLUMN(NOTA[ID]))),-1)))</f>
        <v>DB STATIONERY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10</v>
      </c>
      <c r="AN608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1078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120 LSN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122</v>
      </c>
      <c r="E609" s="57"/>
      <c r="F609" s="58"/>
      <c r="G609" s="58"/>
      <c r="H609" s="59"/>
      <c r="I609" s="58"/>
      <c r="J609" s="60"/>
      <c r="K609" s="58"/>
      <c r="L609" s="37" t="s">
        <v>688</v>
      </c>
      <c r="M609" s="61">
        <v>1</v>
      </c>
      <c r="N609" s="38">
        <v>120</v>
      </c>
      <c r="O609" s="37" t="s">
        <v>138</v>
      </c>
      <c r="P609" s="55"/>
      <c r="Q609" s="42"/>
      <c r="R609" s="63" t="s">
        <v>502</v>
      </c>
      <c r="S609" s="64"/>
      <c r="T609" s="65"/>
      <c r="U609" s="65"/>
      <c r="V609" s="66"/>
      <c r="W609" s="45" t="s">
        <v>217</v>
      </c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45226</v>
      </c>
      <c r="AJ609" s="55" t="str">
        <f ca="1">IF(NOTA[[#This Row],[NAMA BARANG]]="","",INDEX(NOTA[SUPPLIER],MATCH(,INDIRECT(ADDRESS(ROW(NOTA[ID]),COLUMN(NOTA[ID]))&amp;":"&amp;ADDRESS(ROW(),COLUMN(NOTA[ID]))),-1)))</f>
        <v>DB STATIONERY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10</v>
      </c>
      <c r="AN609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1078</v>
      </c>
      <c r="AT609" s="56" t="b">
        <f>IF(NOTA[[#This Row],[QTY/ CTN]]="","",TRUE)</f>
        <v>1</v>
      </c>
      <c r="AU609" s="56" t="str">
        <f ca="1">IF(NOTA[[#This Row],[ID_H]]="","",IF(NOTA[[#This Row],[Column3]]=TRUE,NOTA[[#This Row],[QTY/ CTN]],INDEX([3]!db[QTY/ CTN],NOTA[[#This Row],[//DB]])))</f>
        <v>120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HAN_2810_210-2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123</v>
      </c>
      <c r="E611" s="57">
        <v>45227</v>
      </c>
      <c r="F611" s="37" t="s">
        <v>268</v>
      </c>
      <c r="G611" s="37" t="s">
        <v>135</v>
      </c>
      <c r="H611" s="47" t="s">
        <v>689</v>
      </c>
      <c r="I611" s="58"/>
      <c r="J611" s="60">
        <v>45227</v>
      </c>
      <c r="K611" s="58"/>
      <c r="L611" s="37" t="s">
        <v>577</v>
      </c>
      <c r="M611" s="61"/>
      <c r="N611" s="56">
        <v>5</v>
      </c>
      <c r="O611" s="37" t="s">
        <v>138</v>
      </c>
      <c r="P611" s="55">
        <v>13000</v>
      </c>
      <c r="Q611" s="62"/>
      <c r="R611" s="48"/>
      <c r="S611" s="64"/>
      <c r="T611" s="65"/>
      <c r="U611" s="65"/>
      <c r="V611" s="66"/>
      <c r="W611" s="45" t="s">
        <v>690</v>
      </c>
      <c r="X611" s="66">
        <f>IF(NOTA[[#This Row],[HARGA/ CTN]]="",NOTA[[#This Row],[JUMLAH_H]],NOTA[[#This Row],[HARGA/ CTN]]*IF(NOTA[[#This Row],[C]]="",0,NOTA[[#This Row],[C]]))</f>
        <v>65000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65000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H611" s="66">
        <f>IF(OR(NOTA[[#This Row],[QTY]]="",NOTA[[#This Row],[HARGA SATUAN]]="",),"",NOTA[[#This Row],[QTY]]*NOTA[[#This Row],[HARGA SATUAN]])</f>
        <v>65000</v>
      </c>
      <c r="AI611" s="60">
        <f ca="1">IF(NOTA[ID_H]="","",INDEX(NOTA[TANGGAL],MATCH(,INDIRECT(ADDRESS(ROW(NOTA[TANGGAL]),COLUMN(NOTA[TANGGAL]))&amp;":"&amp;ADDRESS(ROW(),COLUMN(NOTA[TANGGAL]))),-1)))</f>
        <v>45227</v>
      </c>
      <c r="AJ611" s="55" t="str">
        <f ca="1">IF(NOTA[[#This Row],[NAMA BARANG]]="","",INDEX(NOTA[SUPPLIER],MATCH(,INDIRECT(ADDRESS(ROW(NOTA[ID]),COLUMN(NOTA[ID]))&amp;":"&amp;ADDRESS(ROW(),COLUMN(NOTA[ID]))),-1)))</f>
        <v>HANSA</v>
      </c>
      <c r="AK611" s="55" t="str">
        <f ca="1">IF(NOTA[[#This Row],[ID_H]]="","",IF(NOTA[[#This Row],[FAKTUR]]="",INDIRECT(ADDRESS(ROW()-1,COLUMN())),NOTA[[#This Row],[FAKTUR]]))</f>
        <v>UNTANA</v>
      </c>
      <c r="AL611" s="56">
        <f ca="1">IF(NOTA[[#This Row],[ID]]="","",COUNTIF(NOTA[ID_H],NOTA[[#This Row],[ID_H]]))</f>
        <v>2</v>
      </c>
      <c r="AM611" s="56">
        <f>IF(NOTA[[#This Row],[TGL.NOTA]]="",IF(NOTA[[#This Row],[SUPPLIER_H]]="","",#REF!),MONTH(NOTA[[#This Row],[TGL.NOTA]]))</f>
        <v>10</v>
      </c>
      <c r="AN611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HANSAUNTANAHN10202321045227lilinangkashintoeng</v>
      </c>
      <c r="AR611" s="56" t="e">
        <f>IF(NOTA[[#This Row],[CONCAT4]]="","",_xlfn.IFNA(MATCH(NOTA[[#This Row],[CONCAT4]],[2]!RAW[CONCAT_H],0),FALSE))</f>
        <v>#REF!</v>
      </c>
      <c r="AS611" s="56">
        <f>IF(NOTA[[#This Row],[CONCAT1]]="","",MATCH(NOTA[[#This Row],[CONCAT1]],[3]!db[NB NOTA_C],0))</f>
        <v>1702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100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123</v>
      </c>
      <c r="E612" s="57"/>
      <c r="F612" s="58"/>
      <c r="G612" s="58"/>
      <c r="H612" s="59"/>
      <c r="I612" s="58"/>
      <c r="J612" s="60"/>
      <c r="K612" s="58"/>
      <c r="L612" s="37" t="s">
        <v>393</v>
      </c>
      <c r="M612" s="61"/>
      <c r="N612" s="56">
        <v>12</v>
      </c>
      <c r="O612" s="37" t="s">
        <v>138</v>
      </c>
      <c r="P612" s="55">
        <v>13000</v>
      </c>
      <c r="Q612" s="62"/>
      <c r="R612" s="63"/>
      <c r="S612" s="64"/>
      <c r="T612" s="65"/>
      <c r="U612" s="65"/>
      <c r="V612" s="66"/>
      <c r="W612" s="45" t="s">
        <v>691</v>
      </c>
      <c r="X612" s="66">
        <f>IF(NOTA[[#This Row],[HARGA/ CTN]]="",NOTA[[#This Row],[JUMLAH_H]],NOTA[[#This Row],[HARGA/ CTN]]*IF(NOTA[[#This Row],[C]]="",0,NOTA[[#This Row],[C]]))</f>
        <v>156000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156000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612" s="66">
        <f>IF(OR(NOTA[[#This Row],[QTY]]="",NOTA[[#This Row],[HARGA SATUAN]]="",),"",NOTA[[#This Row],[QTY]]*NOTA[[#This Row],[HARGA SATUAN]])</f>
        <v>156000</v>
      </c>
      <c r="AI612" s="60">
        <f ca="1">IF(NOTA[ID_H]="","",INDEX(NOTA[TANGGAL],MATCH(,INDIRECT(ADDRESS(ROW(NOTA[TANGGAL]),COLUMN(NOTA[TANGGAL]))&amp;":"&amp;ADDRESS(ROW(),COLUMN(NOTA[TANGGAL]))),-1)))</f>
        <v>45227</v>
      </c>
      <c r="AJ612" s="55" t="str">
        <f ca="1">IF(NOTA[[#This Row],[NAMA BARANG]]="","",INDEX(NOTA[SUPPLIER],MATCH(,INDIRECT(ADDRESS(ROW(NOTA[ID]),COLUMN(NOTA[ID]))&amp;":"&amp;ADDRESS(ROW(),COLUMN(NOTA[ID]))),-1)))</f>
        <v>HANSA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10</v>
      </c>
      <c r="AN61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1702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100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ATA_0111_842-3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124</v>
      </c>
      <c r="E614" s="57">
        <v>45231</v>
      </c>
      <c r="F614" s="37" t="s">
        <v>24</v>
      </c>
      <c r="G614" s="37" t="s">
        <v>23</v>
      </c>
      <c r="H614" s="47" t="s">
        <v>696</v>
      </c>
      <c r="I614" s="58"/>
      <c r="J614" s="60">
        <v>45227</v>
      </c>
      <c r="K614" s="58"/>
      <c r="L614" s="37" t="s">
        <v>253</v>
      </c>
      <c r="M614" s="61">
        <v>1</v>
      </c>
      <c r="N614" s="56">
        <v>144</v>
      </c>
      <c r="O614" s="37" t="s">
        <v>254</v>
      </c>
      <c r="P614" s="55">
        <v>11900</v>
      </c>
      <c r="Q614" s="62"/>
      <c r="R614" s="48"/>
      <c r="S614" s="64">
        <v>0.125</v>
      </c>
      <c r="T614" s="65">
        <v>0.05</v>
      </c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1713600</v>
      </c>
      <c r="Y614" s="66">
        <f>IF(NOTA[[#This Row],[JUMLAH]]="","",NOTA[[#This Row],[JUMLAH]]*NOTA[[#This Row],[DISC 1]])</f>
        <v>214200</v>
      </c>
      <c r="Z614" s="66">
        <f>IF(NOTA[[#This Row],[JUMLAH]]="","",(NOTA[[#This Row],[JUMLAH]]-NOTA[[#This Row],[DISC 1-]])*NOTA[[#This Row],[DISC 2]])</f>
        <v>74970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289170</v>
      </c>
      <c r="AC614" s="66">
        <f>IF(NOTA[[#This Row],[JUMLAH]]="","",NOTA[[#This Row],[JUMLAH]]-NOTA[[#This Row],[DISC]])</f>
        <v>1424430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4" s="66">
        <f>IF(OR(NOTA[[#This Row],[QTY]]="",NOTA[[#This Row],[HARGA SATUAN]]="",),"",NOTA[[#This Row],[QTY]]*NOTA[[#This Row],[HARGA SATUAN]])</f>
        <v>1713600</v>
      </c>
      <c r="AI614" s="60">
        <f ca="1">IF(NOTA[ID_H]="","",INDEX(NOTA[TANGGAL],MATCH(,INDIRECT(ADDRESS(ROW(NOTA[TANGGAL]),COLUMN(NOTA[TANGGAL]))&amp;":"&amp;ADDRESS(ROW(),COLUMN(NOTA[TANGGAL]))),-1)))</f>
        <v>45231</v>
      </c>
      <c r="AJ614" s="55" t="str">
        <f ca="1">IF(NOTA[[#This Row],[NAMA BARANG]]="","",INDEX(NOTA[SUPPLIER],MATCH(,INDIRECT(ADDRESS(ROW(NOTA[ID]),COLUMN(NOTA[ID]))&amp;":"&amp;ADDRESS(ROW(),COLUMN(NOTA[ID]))),-1)))</f>
        <v>ATALI MAKMUR</v>
      </c>
      <c r="AK614" s="55" t="str">
        <f ca="1">IF(NOTA[[#This Row],[ID_H]]="","",IF(NOTA[[#This Row],[FAKTUR]]="",INDIRECT(ADDRESS(ROW()-1,COLUMN())),NOTA[[#This Row],[FAKTUR]]))</f>
        <v>ARTO MORO</v>
      </c>
      <c r="AL614" s="56">
        <f ca="1">IF(NOTA[[#This Row],[ID]]="","",COUNTIF(NOTA[ID_H],NOTA[[#This Row],[ID_H]]))</f>
        <v>3</v>
      </c>
      <c r="AM614" s="56">
        <f>IF(NOTA[[#This Row],[TGL.NOTA]]="",IF(NOTA[[#This Row],[SUPPLIER_H]]="","",AM613),MONTH(NOTA[[#This Row],[TGL.NOTA]]))</f>
        <v>10</v>
      </c>
      <c r="AN614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MOROSA23101884245227oilpastelop12sppcaseseaworldjk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1949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12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124</v>
      </c>
      <c r="E615" s="57"/>
      <c r="F615" s="58"/>
      <c r="G615" s="58"/>
      <c r="H615" s="59"/>
      <c r="I615" s="58"/>
      <c r="J615" s="60"/>
      <c r="K615" s="58"/>
      <c r="L615" s="37" t="s">
        <v>255</v>
      </c>
      <c r="M615" s="61">
        <v>2</v>
      </c>
      <c r="N615" s="56">
        <v>96</v>
      </c>
      <c r="O615" s="37" t="s">
        <v>254</v>
      </c>
      <c r="P615" s="55">
        <v>29600</v>
      </c>
      <c r="Q615" s="62"/>
      <c r="R615" s="63"/>
      <c r="S615" s="64">
        <v>0.125</v>
      </c>
      <c r="T615" s="65">
        <v>0.05</v>
      </c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2841600</v>
      </c>
      <c r="Y615" s="66">
        <f>IF(NOTA[[#This Row],[JUMLAH]]="","",NOTA[[#This Row],[JUMLAH]]*NOTA[[#This Row],[DISC 1]])</f>
        <v>355200</v>
      </c>
      <c r="Z615" s="66">
        <f>IF(NOTA[[#This Row],[JUMLAH]]="","",(NOTA[[#This Row],[JUMLAH]]-NOTA[[#This Row],[DISC 1-]])*NOTA[[#This Row],[DISC 2]])</f>
        <v>124320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479520</v>
      </c>
      <c r="AC615" s="66">
        <f>IF(NOTA[[#This Row],[JUMLAH]]="","",NOTA[[#This Row],[JUMLAH]]-NOTA[[#This Row],[DISC]])</f>
        <v>2362080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5" s="66">
        <f>IF(OR(NOTA[[#This Row],[QTY]]="",NOTA[[#This Row],[HARGA SATUAN]]="",),"",NOTA[[#This Row],[QTY]]*NOTA[[#This Row],[HARGA SATUAN]])</f>
        <v>2841600</v>
      </c>
      <c r="AI615" s="60">
        <f ca="1">IF(NOTA[ID_H]="","",INDEX(NOTA[TANGGAL],MATCH(,INDIRECT(ADDRESS(ROW(NOTA[TANGGAL]),COLUMN(NOTA[TANGGAL]))&amp;":"&amp;ADDRESS(ROW(),COLUMN(NOTA[TANGGAL]))),-1)))</f>
        <v>45231</v>
      </c>
      <c r="AJ615" s="55" t="str">
        <f ca="1">IF(NOTA[[#This Row],[NAMA BARANG]]="","",INDEX(NOTA[SUPPLIER],MATCH(,INDIRECT(ADDRESS(ROW(NOTA[ID]),COLUMN(NOTA[ID]))&amp;":"&amp;ADDRESS(ROW(),COLUMN(NOTA[ID]))),-1)))</f>
        <v>ATALI MAKMUR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10</v>
      </c>
      <c r="AN6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1951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8 BOX (6 SET)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124</v>
      </c>
      <c r="E616" s="57"/>
      <c r="F616" s="37"/>
      <c r="G616" s="37"/>
      <c r="H616" s="47"/>
      <c r="I616" s="58"/>
      <c r="J616" s="60"/>
      <c r="K616" s="58"/>
      <c r="L616" s="37" t="s">
        <v>256</v>
      </c>
      <c r="M616" s="61">
        <v>1</v>
      </c>
      <c r="N616" s="56">
        <v>36</v>
      </c>
      <c r="O616" s="37" t="s">
        <v>254</v>
      </c>
      <c r="P616" s="55">
        <v>41500</v>
      </c>
      <c r="Q616" s="62"/>
      <c r="R616" s="48"/>
      <c r="S616" s="64">
        <v>0.125</v>
      </c>
      <c r="T616" s="65">
        <v>0.05</v>
      </c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1494000</v>
      </c>
      <c r="Y616" s="66">
        <f>IF(NOTA[[#This Row],[JUMLAH]]="","",NOTA[[#This Row],[JUMLAH]]*NOTA[[#This Row],[DISC 1]])</f>
        <v>186750</v>
      </c>
      <c r="Z616" s="66">
        <f>IF(NOTA[[#This Row],[JUMLAH]]="","",(NOTA[[#This Row],[JUMLAH]]-NOTA[[#This Row],[DISC 1-]])*NOTA[[#This Row],[DISC 2]])</f>
        <v>65362.5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252112.5</v>
      </c>
      <c r="AC616" s="66">
        <f>IF(NOTA[[#This Row],[JUMLAH]]="","",NOTA[[#This Row],[JUMLAH]]-NOTA[[#This Row],[DISC]])</f>
        <v>1241887.5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1020802.5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5028397.5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6" s="66">
        <f>IF(OR(NOTA[[#This Row],[QTY]]="",NOTA[[#This Row],[HARGA SATUAN]]="",),"",NOTA[[#This Row],[QTY]]*NOTA[[#This Row],[HARGA SATUAN]])</f>
        <v>1494000</v>
      </c>
      <c r="AI616" s="60">
        <f ca="1">IF(NOTA[ID_H]="","",INDEX(NOTA[TANGGAL],MATCH(,INDIRECT(ADDRESS(ROW(NOTA[TANGGAL]),COLUMN(NOTA[TANGGAL]))&amp;":"&amp;ADDRESS(ROW(),COLUMN(NOTA[TANGGAL]))),-1)))</f>
        <v>45231</v>
      </c>
      <c r="AJ616" s="55" t="str">
        <f ca="1">IF(NOTA[[#This Row],[NAMA BARANG]]="","",INDEX(NOTA[SUPPLIER],MATCH(,INDIRECT(ADDRESS(ROW(NOTA[ID]),COLUMN(NOTA[ID]))&amp;":"&amp;ADDRESS(ROW(),COLUMN(NOTA[ID]))),-1)))</f>
        <v>ATALI MAKMUR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10</v>
      </c>
      <c r="AN6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1952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6 BOX (6 SET)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ATA_0111_872-4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125</v>
      </c>
      <c r="E618" s="57">
        <v>45231</v>
      </c>
      <c r="F618" s="37" t="s">
        <v>24</v>
      </c>
      <c r="G618" s="37" t="s">
        <v>23</v>
      </c>
      <c r="H618" s="47" t="s">
        <v>697</v>
      </c>
      <c r="I618" s="58"/>
      <c r="J618" s="60">
        <v>45227</v>
      </c>
      <c r="K618" s="58"/>
      <c r="L618" s="37" t="s">
        <v>256</v>
      </c>
      <c r="M618" s="61">
        <v>1</v>
      </c>
      <c r="N618" s="56">
        <v>36</v>
      </c>
      <c r="O618" s="37" t="s">
        <v>254</v>
      </c>
      <c r="P618" s="55">
        <v>41500</v>
      </c>
      <c r="Q618" s="62"/>
      <c r="R618" s="63"/>
      <c r="S618" s="64">
        <v>0.125</v>
      </c>
      <c r="T618" s="65">
        <v>0.05</v>
      </c>
      <c r="U618" s="65"/>
      <c r="V618" s="66"/>
      <c r="W618" s="67"/>
      <c r="X618" s="66">
        <f>IF(NOTA[[#This Row],[HARGA/ CTN]]="",NOTA[[#This Row],[JUMLAH_H]],NOTA[[#This Row],[HARGA/ CTN]]*IF(NOTA[[#This Row],[C]]="",0,NOTA[[#This Row],[C]]))</f>
        <v>1494000</v>
      </c>
      <c r="Y618" s="66">
        <f>IF(NOTA[[#This Row],[JUMLAH]]="","",NOTA[[#This Row],[JUMLAH]]*NOTA[[#This Row],[DISC 1]])</f>
        <v>186750</v>
      </c>
      <c r="Z618" s="66">
        <f>IF(NOTA[[#This Row],[JUMLAH]]="","",(NOTA[[#This Row],[JUMLAH]]-NOTA[[#This Row],[DISC 1-]])*NOTA[[#This Row],[DISC 2]])</f>
        <v>65362.5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252112.5</v>
      </c>
      <c r="AC618" s="66">
        <f>IF(NOTA[[#This Row],[JUMLAH]]="","",NOTA[[#This Row],[JUMLAH]]-NOTA[[#This Row],[DISC]])</f>
        <v>1241887.5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8" s="66">
        <f>IF(OR(NOTA[[#This Row],[QTY]]="",NOTA[[#This Row],[HARGA SATUAN]]="",),"",NOTA[[#This Row],[QTY]]*NOTA[[#This Row],[HARGA SATUAN]])</f>
        <v>1494000</v>
      </c>
      <c r="AI618" s="60">
        <f ca="1">IF(NOTA[ID_H]="","",INDEX(NOTA[TANGGAL],MATCH(,INDIRECT(ADDRESS(ROW(NOTA[TANGGAL]),COLUMN(NOTA[TANGGAL]))&amp;":"&amp;ADDRESS(ROW(),COLUMN(NOTA[TANGGAL]))),-1)))</f>
        <v>45231</v>
      </c>
      <c r="AJ618" s="55" t="str">
        <f ca="1">IF(NOTA[[#This Row],[NAMA BARANG]]="","",INDEX(NOTA[SUPPLIER],MATCH(,INDIRECT(ADDRESS(ROW(NOTA[ID]),COLUMN(NOTA[ID]))&amp;":"&amp;ADDRESS(ROW(),COLUMN(NOTA[ID]))),-1)))</f>
        <v>ATALI MAKMUR</v>
      </c>
      <c r="AK618" s="55" t="str">
        <f ca="1">IF(NOTA[[#This Row],[ID_H]]="","",IF(NOTA[[#This Row],[FAKTUR]]="",INDIRECT(ADDRESS(ROW()-1,COLUMN())),NOTA[[#This Row],[FAKTUR]]))</f>
        <v>ARTO MORO</v>
      </c>
      <c r="AL618" s="56">
        <f ca="1">IF(NOTA[[#This Row],[ID]]="","",COUNTIF(NOTA[ID_H],NOTA[[#This Row],[ID_H]]))</f>
        <v>4</v>
      </c>
      <c r="AM618" s="56">
        <f>IF(NOTA[[#This Row],[TGL.NOTA]]="",IF(NOTA[[#This Row],[SUPPLIER_H]]="","",AM617),MONTH(NOTA[[#This Row],[TGL.NOTA]]))</f>
        <v>10</v>
      </c>
      <c r="AN61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MOROSA23101887245227oilpastelop36sppcaseseaworldjk</v>
      </c>
      <c r="AR618" s="56" t="e">
        <f>IF(NOTA[[#This Row],[CONCAT4]]="","",_xlfn.IFNA(MATCH(NOTA[[#This Row],[CONCAT4]],[2]!RAW[CONCAT_H],0),FALSE))</f>
        <v>#REF!</v>
      </c>
      <c r="AS618" s="56">
        <f>IF(NOTA[[#This Row],[CONCAT1]]="","",MATCH(NOTA[[#This Row],[CONCAT1]],[3]!db[NB NOTA_C],0))</f>
        <v>1952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6 BOX (6 SET)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57"/>
      <c r="F619" s="37"/>
      <c r="G619" s="37"/>
      <c r="H619" s="37"/>
      <c r="I619" s="58"/>
      <c r="J619" s="60"/>
      <c r="K619" s="58"/>
      <c r="L619" s="37" t="s">
        <v>372</v>
      </c>
      <c r="M619" s="61">
        <v>1</v>
      </c>
      <c r="N619" s="56">
        <v>50</v>
      </c>
      <c r="O619" s="37" t="s">
        <v>328</v>
      </c>
      <c r="P619" s="55">
        <v>28300</v>
      </c>
      <c r="Q619" s="62"/>
      <c r="R619" s="48"/>
      <c r="S619" s="64">
        <v>0.125</v>
      </c>
      <c r="T619" s="65">
        <v>0.05</v>
      </c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1415000</v>
      </c>
      <c r="Y619" s="66">
        <f>IF(NOTA[[#This Row],[JUMLAH]]="","",NOTA[[#This Row],[JUMLAH]]*NOTA[[#This Row],[DISC 1]])</f>
        <v>176875</v>
      </c>
      <c r="Z619" s="66">
        <f>IF(NOTA[[#This Row],[JUMLAH]]="","",(NOTA[[#This Row],[JUMLAH]]-NOTA[[#This Row],[DISC 1-]])*NOTA[[#This Row],[DISC 2]])</f>
        <v>61906.25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238781.25</v>
      </c>
      <c r="AC619" s="66">
        <f>IF(NOTA[[#This Row],[JUMLAH]]="","",NOTA[[#This Row],[JUMLAH]]-NOTA[[#This Row],[DISC]])</f>
        <v>1176218.75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9" s="66">
        <f>IF(OR(NOTA[[#This Row],[QTY]]="",NOTA[[#This Row],[HARGA SATUAN]]="",),"",NOTA[[#This Row],[QTY]]*NOTA[[#This Row],[HARGA SATUAN]])</f>
        <v>1415000</v>
      </c>
      <c r="AI619" s="60">
        <f ca="1">IF(NOTA[ID_H]="","",INDEX(NOTA[TANGGAL],MATCH(,INDIRECT(ADDRESS(ROW(NOTA[TANGGAL]),COLUMN(NOTA[TANGGAL]))&amp;":"&amp;ADDRESS(ROW(),COLUMN(NOTA[TANGGAL]))),-1)))</f>
        <v>45231</v>
      </c>
      <c r="AJ619" s="55" t="str">
        <f ca="1">IF(NOTA[[#This Row],[NAMA BARANG]]="","",INDEX(NOTA[SUPPLIER],MATCH(,INDIRECT(ADDRESS(ROW(NOTA[ID]),COLUMN(NOTA[ID]))&amp;":"&amp;ADDRESS(ROW(),COLUMN(NOTA[ID]))),-1)))</f>
        <v>ATALI MAKMUR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10</v>
      </c>
      <c r="AN61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849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BOX (40 PCS)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125</v>
      </c>
      <c r="E620" s="57"/>
      <c r="F620" s="58"/>
      <c r="G620" s="58"/>
      <c r="H620" s="59"/>
      <c r="I620" s="58"/>
      <c r="J620" s="60"/>
      <c r="K620" s="58"/>
      <c r="L620" s="37" t="s">
        <v>341</v>
      </c>
      <c r="M620" s="61">
        <v>1</v>
      </c>
      <c r="N620" s="56">
        <v>24</v>
      </c>
      <c r="O620" s="37" t="s">
        <v>138</v>
      </c>
      <c r="P620" s="55">
        <v>162000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3888000</v>
      </c>
      <c r="Y620" s="66">
        <f>IF(NOTA[[#This Row],[JUMLAH]]="","",NOTA[[#This Row],[JUMLAH]]*NOTA[[#This Row],[DISC 1]])</f>
        <v>486000</v>
      </c>
      <c r="Z620" s="66">
        <f>IF(NOTA[[#This Row],[JUMLAH]]="","",(NOTA[[#This Row],[JUMLAH]]-NOTA[[#This Row],[DISC 1-]])*NOTA[[#This Row],[DISC 2]])</f>
        <v>170100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656100</v>
      </c>
      <c r="AC620" s="66">
        <f>IF(NOTA[[#This Row],[JUMLAH]]="","",NOTA[[#This Row],[JUMLAH]]-NOTA[[#This Row],[DISC]])</f>
        <v>3231900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0" s="66">
        <f>IF(OR(NOTA[[#This Row],[QTY]]="",NOTA[[#This Row],[HARGA SATUAN]]="",),"",NOTA[[#This Row],[QTY]]*NOTA[[#This Row],[HARGA SATUAN]])</f>
        <v>3888000</v>
      </c>
      <c r="AI620" s="60">
        <f ca="1">IF(NOTA[ID_H]="","",INDEX(NOTA[TANGGAL],MATCH(,INDIRECT(ADDRESS(ROW(NOTA[TANGGAL]),COLUMN(NOTA[TANGGAL]))&amp;":"&amp;ADDRESS(ROW(),COLUMN(NOTA[TANGGAL]))),-1)))</f>
        <v>45231</v>
      </c>
      <c r="AJ620" s="55" t="str">
        <f ca="1">IF(NOTA[[#This Row],[NAMA BARANG]]="","",INDEX(NOTA[SUPPLIER],MATCH(,INDIRECT(ADDRESS(ROW(NOTA[ID]),COLUMN(NOTA[ID]))&amp;":"&amp;ADDRESS(ROW(),COLUMN(NOTA[ID]))),-1)))</f>
        <v>ATALI MAKMUR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10</v>
      </c>
      <c r="AN620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701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24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125</v>
      </c>
      <c r="E621" s="57"/>
      <c r="F621" s="37"/>
      <c r="G621" s="37"/>
      <c r="H621" s="47"/>
      <c r="I621" s="58"/>
      <c r="J621" s="60"/>
      <c r="K621" s="58"/>
      <c r="L621" s="37" t="s">
        <v>698</v>
      </c>
      <c r="M621" s="61"/>
      <c r="N621" s="56">
        <v>24</v>
      </c>
      <c r="O621" s="37" t="s">
        <v>138</v>
      </c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1146993.75</v>
      </c>
      <c r="AF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5650006.25</v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45231</v>
      </c>
      <c r="AJ621" s="55" t="str">
        <f ca="1">IF(NOTA[[#This Row],[NAMA BARANG]]="","",INDEX(NOTA[SUPPLIER],MATCH(,INDIRECT(ADDRESS(ROW(NOTA[ID]),COLUMN(NOTA[ID]))&amp;":"&amp;ADDRESS(ROW(),COLUMN(NOTA[ID]))),-1)))</f>
        <v>ATALI MAKMUR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10</v>
      </c>
      <c r="AN621" s="5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693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40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PAR_0111_-2</v>
      </c>
      <c r="C623" s="56" t="e">
        <f ca="1">IF(NOTA[[#This Row],[ID_P]]="","",MATCH(NOTA[[#This Row],[ID_P]],[1]!B_MSK[N_ID],0))</f>
        <v>#REF!</v>
      </c>
      <c r="D623" s="56">
        <f ca="1">IF(NOTA[[#This Row],[NAMA BARANG]]="","",INDEX(NOTA[ID],MATCH(,INDIRECT(ADDRESS(ROW(NOTA[ID]),COLUMN(NOTA[ID]))&amp;":"&amp;ADDRESS(ROW(),COLUMN(NOTA[ID]))),-1)))</f>
        <v>126</v>
      </c>
      <c r="E623" s="46" t="s">
        <v>699</v>
      </c>
      <c r="F623" s="37" t="s">
        <v>95</v>
      </c>
      <c r="G623" s="37" t="s">
        <v>23</v>
      </c>
      <c r="H623" s="59"/>
      <c r="I623" s="58"/>
      <c r="J623" s="60">
        <v>45230</v>
      </c>
      <c r="K623" s="58"/>
      <c r="L623" s="37" t="s">
        <v>703</v>
      </c>
      <c r="M623" s="61">
        <v>5</v>
      </c>
      <c r="N623" s="56">
        <v>4500</v>
      </c>
      <c r="O623" s="37" t="s">
        <v>144</v>
      </c>
      <c r="P623" s="55">
        <f>1980000/900</f>
        <v>2200</v>
      </c>
      <c r="Q623" s="62"/>
      <c r="R623" s="63"/>
      <c r="S623" s="64">
        <v>0.1</v>
      </c>
      <c r="T623" s="65">
        <v>0.1</v>
      </c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9900000</v>
      </c>
      <c r="Y623" s="66">
        <f>IF(NOTA[[#This Row],[JUMLAH]]="","",NOTA[[#This Row],[JUMLAH]]*NOTA[[#This Row],[DISC 1]])</f>
        <v>990000</v>
      </c>
      <c r="Z623" s="66">
        <f>IF(NOTA[[#This Row],[JUMLAH]]="","",(NOTA[[#This Row],[JUMLAH]]-NOTA[[#This Row],[DISC 1-]])*NOTA[[#This Row],[DISC 2]])</f>
        <v>891000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1881000</v>
      </c>
      <c r="AC623" s="66">
        <f>IF(NOTA[[#This Row],[JUMLAH]]="","",NOTA[[#This Row],[JUMLAH]]-NOTA[[#This Row],[DISC]])</f>
        <v>8019000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623" s="66">
        <f>IF(OR(NOTA[[#This Row],[QTY]]="",NOTA[[#This Row],[HARGA SATUAN]]="",),"",NOTA[[#This Row],[QTY]]*NOTA[[#This Row],[HARGA SATUAN]])</f>
        <v>9900000</v>
      </c>
      <c r="AI623" s="60">
        <f ca="1">IF(NOTA[ID_H]="","",INDEX(NOTA[TANGGAL],MATCH(,INDIRECT(ADDRESS(ROW(NOTA[TANGGAL]),COLUMN(NOTA[TANGGAL]))&amp;":"&amp;ADDRESS(ROW(),COLUMN(NOTA[TANGGAL]))),-1)))</f>
        <v>45231</v>
      </c>
      <c r="AJ623" s="55" t="str">
        <f ca="1">IF(NOTA[[#This Row],[NAMA BARANG]]="","",INDEX(NOTA[SUPPLIER],MATCH(,INDIRECT(ADDRESS(ROW(NOTA[ID]),COLUMN(NOTA[ID]))&amp;":"&amp;ADDRESS(ROW(),COLUMN(NOTA[ID]))),-1)))</f>
        <v>PARAMA</v>
      </c>
      <c r="AK623" s="55" t="str">
        <f ca="1">IF(NOTA[[#This Row],[ID_H]]="","",IF(NOTA[[#This Row],[FAKTUR]]="",INDIRECT(ADDRESS(ROW()-1,COLUMN())),NOTA[[#This Row],[FAKTUR]]))</f>
        <v>ARTO MORO</v>
      </c>
      <c r="AL623" s="56">
        <f ca="1">IF(NOTA[[#This Row],[ID]]="","",COUNTIF(NOTA[ID_H],NOTA[[#This Row],[ID_H]]))</f>
        <v>2</v>
      </c>
      <c r="AM623" s="56">
        <f>IF(NOTA[[#This Row],[TGL.NOTA]]="",IF(NOTA[[#This Row],[SUPPLIER_H]]="","",AM622),MONTH(NOTA[[#This Row],[TGL.NOTA]]))</f>
        <v>10</v>
      </c>
      <c r="AN623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MORO45230origamifluorescentalfa14x14</v>
      </c>
      <c r="AR623" s="56" t="e">
        <f>IF(NOTA[[#This Row],[CONCAT4]]="","",_xlfn.IFNA(MATCH(NOTA[[#This Row],[CONCAT4]],[2]!RAW[CONCAT_H],0),FALSE))</f>
        <v>#REF!</v>
      </c>
      <c r="AS623" s="56">
        <f>IF(NOTA[[#This Row],[CONCAT1]]="","",MATCH(NOTA[[#This Row],[CONCAT1]],[3]!db[NB NOTA_C],0))</f>
        <v>1967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900 PCS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126</v>
      </c>
      <c r="E624" s="57"/>
      <c r="F624" s="37"/>
      <c r="G624" s="37"/>
      <c r="H624" s="47"/>
      <c r="I624" s="58"/>
      <c r="J624" s="60"/>
      <c r="K624" s="58"/>
      <c r="L624" s="37" t="s">
        <v>704</v>
      </c>
      <c r="M624" s="61">
        <v>5</v>
      </c>
      <c r="N624" s="56">
        <f>750*5</f>
        <v>3750</v>
      </c>
      <c r="O624" s="37" t="s">
        <v>144</v>
      </c>
      <c r="P624" s="55">
        <f>1950000/750</f>
        <v>2600</v>
      </c>
      <c r="Q624" s="62"/>
      <c r="R624" s="48"/>
      <c r="S624" s="64">
        <v>0.1</v>
      </c>
      <c r="T624" s="65">
        <v>0.1</v>
      </c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9750000</v>
      </c>
      <c r="Y624" s="66">
        <f>IF(NOTA[[#This Row],[JUMLAH]]="","",NOTA[[#This Row],[JUMLAH]]*NOTA[[#This Row],[DISC 1]])</f>
        <v>975000</v>
      </c>
      <c r="Z624" s="66">
        <f>IF(NOTA[[#This Row],[JUMLAH]]="","",(NOTA[[#This Row],[JUMLAH]]-NOTA[[#This Row],[DISC 1-]])*NOTA[[#This Row],[DISC 2]])</f>
        <v>877500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1852500</v>
      </c>
      <c r="AC624" s="66">
        <f>IF(NOTA[[#This Row],[JUMLAH]]="","",NOTA[[#This Row],[JUMLAH]]-NOTA[[#This Row],[DISC]])</f>
        <v>7897500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3733500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15916500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624" s="66">
        <f>IF(OR(NOTA[[#This Row],[QTY]]="",NOTA[[#This Row],[HARGA SATUAN]]="",),"",NOTA[[#This Row],[QTY]]*NOTA[[#This Row],[HARGA SATUAN]])</f>
        <v>9750000</v>
      </c>
      <c r="AI624" s="60">
        <f ca="1">IF(NOTA[ID_H]="","",INDEX(NOTA[TANGGAL],MATCH(,INDIRECT(ADDRESS(ROW(NOTA[TANGGAL]),COLUMN(NOTA[TANGGAL]))&amp;":"&amp;ADDRESS(ROW(),COLUMN(NOTA[TANGGAL]))),-1)))</f>
        <v>45231</v>
      </c>
      <c r="AJ624" s="55" t="str">
        <f ca="1">IF(NOTA[[#This Row],[NAMA BARANG]]="","",INDEX(NOTA[SUPPLIER],MATCH(,INDIRECT(ADDRESS(ROW(NOTA[ID]),COLUMN(NOTA[ID]))&amp;":"&amp;ADDRESS(ROW(),COLUMN(NOTA[ID]))),-1)))</f>
        <v>PARAMA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10</v>
      </c>
      <c r="AN624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1968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750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COM_3110_024-1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127</v>
      </c>
      <c r="E626" s="57">
        <v>45230</v>
      </c>
      <c r="F626" s="37" t="s">
        <v>161</v>
      </c>
      <c r="G626" s="37" t="s">
        <v>135</v>
      </c>
      <c r="H626" s="47" t="s">
        <v>700</v>
      </c>
      <c r="I626" s="58"/>
      <c r="J626" s="60">
        <v>45230</v>
      </c>
      <c r="K626" s="58"/>
      <c r="L626" s="37" t="s">
        <v>701</v>
      </c>
      <c r="M626" s="61"/>
      <c r="N626" s="56">
        <v>34</v>
      </c>
      <c r="O626" s="37" t="s">
        <v>138</v>
      </c>
      <c r="P626" s="55">
        <v>260000</v>
      </c>
      <c r="Q626" s="62"/>
      <c r="R626" s="48"/>
      <c r="S626" s="64"/>
      <c r="T626" s="65"/>
      <c r="U626" s="65"/>
      <c r="V626" s="66"/>
      <c r="W626" s="45" t="s">
        <v>702</v>
      </c>
      <c r="X626" s="66">
        <f>IF(NOTA[[#This Row],[HARGA/ CTN]]="",NOTA[[#This Row],[JUMLAH_H]],NOTA[[#This Row],[HARGA/ CTN]]*IF(NOTA[[#This Row],[C]]="",0,NOTA[[#This Row],[C]]))</f>
        <v>8840000</v>
      </c>
      <c r="Y626" s="66">
        <f>IF(NOTA[[#This Row],[JUMLAH]]="","",NOTA[[#This Row],[JUMLAH]]*NOTA[[#This Row],[DISC 1]])</f>
        <v>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0</v>
      </c>
      <c r="AC626" s="66">
        <f>IF(NOTA[[#This Row],[JUMLAH]]="","",NOTA[[#This Row],[JUMLAH]]-NOTA[[#This Row],[DISC]])</f>
        <v>8840000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8840000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8840000</v>
      </c>
      <c r="AH626" s="66">
        <f>IF(OR(NOTA[[#This Row],[QTY]]="",NOTA[[#This Row],[HARGA SATUAN]]="",),"",NOTA[[#This Row],[QTY]]*NOTA[[#This Row],[HARGA SATUAN]])</f>
        <v>8840000</v>
      </c>
      <c r="AI626" s="60">
        <f ca="1">IF(NOTA[ID_H]="","",INDEX(NOTA[TANGGAL],MATCH(,INDIRECT(ADDRESS(ROW(NOTA[TANGGAL]),COLUMN(NOTA[TANGGAL]))&amp;":"&amp;ADDRESS(ROW(),COLUMN(NOTA[TANGGAL]))),-1)))</f>
        <v>45230</v>
      </c>
      <c r="AJ626" s="55" t="str">
        <f ca="1">IF(NOTA[[#This Row],[NAMA BARANG]]="","",INDEX(NOTA[SUPPLIER],MATCH(,INDIRECT(ADDRESS(ROW(NOTA[ID]),COLUMN(NOTA[ID]))&amp;":"&amp;ADDRESS(ROW(),COLUMN(NOTA[ID]))),-1)))</f>
        <v>COMBI</v>
      </c>
      <c r="AK626" s="55" t="str">
        <f ca="1">IF(NOTA[[#This Row],[ID_H]]="","",IF(NOTA[[#This Row],[FAKTUR]]="",INDIRECT(ADDRESS(ROW()-1,COLUMN())),NOTA[[#This Row],[FAKTUR]]))</f>
        <v>UNTANA</v>
      </c>
      <c r="AL626" s="56">
        <f ca="1">IF(NOTA[[#This Row],[ID]]="","",COUNTIF(NOTA[ID_H],NOTA[[#This Row],[ID_H]]))</f>
        <v>1</v>
      </c>
      <c r="AM626" s="56">
        <f>IF(NOTA[[#This Row],[TGL.NOTA]]="",IF(NOTA[[#This Row],[SUPPLIER_H]]="","",AM625),MONTH(NOTA[[#This Row],[TGL.NOTA]]))</f>
        <v>10</v>
      </c>
      <c r="AN626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docritoptima8840000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COMBIUNTANA102445230docritoptima</v>
      </c>
      <c r="AR626" s="56" t="e">
        <f>IF(NOTA[[#This Row],[CONCAT4]]="","",_xlfn.IFNA(MATCH(NOTA[[#This Row],[CONCAT4]],[2]!RAW[CONCAT_H],0),FALSE))</f>
        <v>#REF!</v>
      </c>
      <c r="AS626" s="56">
        <f>IF(NOTA[[#This Row],[CONCAT1]]="","",MATCH(NOTA[[#This Row],[CONCAT1]],[3]!db[NB NOTA_C],0))</f>
        <v>754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5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ATA_0211_992-1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128</v>
      </c>
      <c r="E628" s="39">
        <v>45232</v>
      </c>
      <c r="F628" s="37" t="s">
        <v>24</v>
      </c>
      <c r="G628" s="37" t="s">
        <v>23</v>
      </c>
      <c r="H628" s="47" t="s">
        <v>706</v>
      </c>
      <c r="I628" s="37"/>
      <c r="J628" s="39">
        <v>45230</v>
      </c>
      <c r="K628" s="37"/>
      <c r="L628" s="37" t="s">
        <v>707</v>
      </c>
      <c r="M628" s="40">
        <v>1</v>
      </c>
      <c r="N628" s="38">
        <v>1000</v>
      </c>
      <c r="O628" s="37" t="s">
        <v>319</v>
      </c>
      <c r="P628" s="41">
        <v>2050</v>
      </c>
      <c r="Q628" s="42"/>
      <c r="R628" s="48"/>
      <c r="S628" s="49">
        <v>0.125</v>
      </c>
      <c r="T628" s="44">
        <v>0.05</v>
      </c>
      <c r="U628" s="44"/>
      <c r="V628" s="50"/>
      <c r="W628" s="45"/>
      <c r="X628" s="66">
        <f>IF(NOTA[[#This Row],[HARGA/ CTN]]="",NOTA[[#This Row],[JUMLAH_H]],NOTA[[#This Row],[HARGA/ CTN]]*IF(NOTA[[#This Row],[C]]="",0,NOTA[[#This Row],[C]]))</f>
        <v>2050000</v>
      </c>
      <c r="Y628" s="66">
        <f>IF(NOTA[[#This Row],[JUMLAH]]="","",NOTA[[#This Row],[JUMLAH]]*NOTA[[#This Row],[DISC 1]])</f>
        <v>256250</v>
      </c>
      <c r="Z628" s="66">
        <f>IF(NOTA[[#This Row],[JUMLAH]]="","",(NOTA[[#This Row],[JUMLAH]]-NOTA[[#This Row],[DISC 1-]])*NOTA[[#This Row],[DISC 2]])</f>
        <v>89687.5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345937.5</v>
      </c>
      <c r="AC628" s="66">
        <f>IF(NOTA[[#This Row],[JUMLAH]]="","",NOTA[[#This Row],[JUMLAH]]-NOTA[[#This Row],[DISC]])</f>
        <v>1704062.5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28" s="66">
        <f>IF(OR(NOTA[[#This Row],[QTY]]="",NOTA[[#This Row],[HARGA SATUAN]]="",),"",NOTA[[#This Row],[QTY]]*NOTA[[#This Row],[HARGA SATUAN]])</f>
        <v>2050000</v>
      </c>
      <c r="AI628" s="60">
        <f ca="1">IF(NOTA[ID_H]="","",INDEX(NOTA[TANGGAL],MATCH(,INDIRECT(ADDRESS(ROW(NOTA[TANGGAL]),COLUMN(NOTA[TANGGAL]))&amp;":"&amp;ADDRESS(ROW(),COLUMN(NOTA[TANGGAL]))),-1)))</f>
        <v>45232</v>
      </c>
      <c r="AJ628" s="55" t="str">
        <f ca="1">IF(NOTA[[#This Row],[NAMA BARANG]]="","",INDEX(NOTA[SUPPLIER],MATCH(,INDIRECT(ADDRESS(ROW(NOTA[ID]),COLUMN(NOTA[ID]))&amp;":"&amp;ADDRESS(ROW(),COLUMN(NOTA[ID]))),-1)))</f>
        <v>ATALI MAKMUR</v>
      </c>
      <c r="AK628" s="55" t="str">
        <f ca="1">IF(NOTA[[#This Row],[ID_H]]="","",IF(NOTA[[#This Row],[FAKTUR]]="",INDIRECT(ADDRESS(ROW()-1,COLUMN())),NOTA[[#This Row],[FAKTUR]]))</f>
        <v>ARTO MORO</v>
      </c>
      <c r="AL628" s="56">
        <f ca="1">IF(NOTA[[#This Row],[ID]]="","",COUNTIF(NOTA[ID_H],NOTA[[#This Row],[ID_H]]))</f>
        <v>1</v>
      </c>
      <c r="AM628" s="56">
        <f>IF(NOTA[[#This Row],[TGL.NOTA]]="",IF(NOTA[[#This Row],[SUPPLIER_H]]="","",AM627),MONTH(NOTA[[#This Row],[TGL.NOTA]]))</f>
        <v>10</v>
      </c>
      <c r="AN62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MOROSA23101899245230labellb2rl1barisjk</v>
      </c>
      <c r="AR628" s="56" t="e">
        <f>IF(NOTA[[#This Row],[CONCAT4]]="","",_xlfn.IFNA(MATCH(NOTA[[#This Row],[CONCAT4]],[2]!RAW[CONCAT_H],0),FALSE))</f>
        <v>#REF!</v>
      </c>
      <c r="AS628" s="56">
        <f>IF(NOTA[[#This Row],[CONCAT1]]="","",MATCH(NOTA[[#This Row],[CONCAT1]],[3]!db[NB NOTA_C],0))</f>
        <v>1671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100 PAK (10 ROL)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</sheetData>
  <conditionalFormatting sqref="B23:C1048576 B1:C20">
    <cfRule type="duplicateValues" dxfId="308" priority="1635"/>
    <cfRule type="duplicateValues" dxfId="307" priority="1636"/>
  </conditionalFormatting>
  <conditionalFormatting sqref="B23:B1048576 B1:B20">
    <cfRule type="duplicateValues" dxfId="306" priority="1641"/>
  </conditionalFormatting>
  <conditionalFormatting sqref="H620:H627 H33 H1:H12 H40:H306 H308:H493 H495:H573 H575:H618 H669:H1048576">
    <cfRule type="duplicateValues" dxfId="305" priority="1703"/>
  </conditionalFormatting>
  <conditionalFormatting sqref="H13:H20 H23:H32">
    <cfRule type="duplicateValues" dxfId="304" priority="18"/>
  </conditionalFormatting>
  <conditionalFormatting sqref="H34:H39">
    <cfRule type="duplicateValues" dxfId="303" priority="17"/>
  </conditionalFormatting>
  <conditionalFormatting sqref="L430">
    <cfRule type="duplicateValues" dxfId="302" priority="16"/>
  </conditionalFormatting>
  <conditionalFormatting sqref="L434">
    <cfRule type="duplicateValues" dxfId="301" priority="14"/>
  </conditionalFormatting>
  <conditionalFormatting sqref="L460">
    <cfRule type="duplicateValues" dxfId="300" priority="12"/>
  </conditionalFormatting>
  <conditionalFormatting sqref="L461">
    <cfRule type="duplicateValues" dxfId="299" priority="10"/>
  </conditionalFormatting>
  <conditionalFormatting sqref="L462">
    <cfRule type="duplicateValues" dxfId="298" priority="8"/>
  </conditionalFormatting>
  <conditionalFormatting sqref="B21:C22">
    <cfRule type="duplicateValues" dxfId="297" priority="2"/>
    <cfRule type="duplicateValues" dxfId="296" priority="3"/>
  </conditionalFormatting>
  <conditionalFormatting sqref="B21:B22">
    <cfRule type="duplicateValues" dxfId="295" priority="4"/>
  </conditionalFormatting>
  <conditionalFormatting sqref="H21:H22">
    <cfRule type="duplicateValues" dxfId="294" priority="5"/>
  </conditionalFormatting>
  <conditionalFormatting sqref="AR21:AR22">
    <cfRule type="duplicateValues" dxfId="293" priority="6"/>
  </conditionalFormatting>
  <conditionalFormatting sqref="AQ23:AQ942 AQ3:AQ20">
    <cfRule type="duplicateValues" dxfId="292" priority="1788"/>
  </conditionalFormatting>
  <conditionalFormatting sqref="H628">
    <cfRule type="duplicateValues" dxfId="29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623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61</v>
      </c>
      <c r="C3" s="12">
        <f ca="1">HYPERLINK("[NOTA_.xlsx]PAJAK!b"&amp;PARAMA[[#This Row],[//PAJAK]],IF(PARAMA[[#This Row],[//PAJAK]]="","",INDEX(INDIRECT("PAJAK["&amp;PARAMA[#Headers]&amp;"]"),PARAMA[[#This Row],[//PAJAK]]-1)))</f>
        <v>126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45231</v>
      </c>
      <c r="F3" s="2">
        <f ca="1">IF(PARAMA[[#This Row],[//PAJAK]]="","",INDEX(INDIRECT("PAJAK["&amp;PARAMA[#Headers]&amp;"]"),PARAMA[[#This Row],[//PAJAK]]-1))</f>
        <v>45230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628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56" sqref="J5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KEN_0210_011-11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KEN_0210_021-11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45</v>
      </c>
      <c r="B4" s="15">
        <f ca="1">HYPERLINK("[NOTA_.XLSX]NOTA!c"&amp;PAJAK[[#This Row],[//]],IF(PAJAK[[#This Row],[//]]="","",INDEX(INDIRECT("NOTA["&amp;PAJAK[#Headers]&amp;"]"),PAJAK[[#This Row],[//]]-2)))</f>
        <v>8</v>
      </c>
      <c r="C4" s="15" t="str">
        <f ca="1">IF(PAJAK[[#This Row],[//]]="","",INDEX(INDIRECT("NOTA["&amp;PAJAK[#Headers]&amp;"]"),PAJAK[[#This Row],[//]]-2))</f>
        <v>KEN_0410_162-8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21">
        <f ca="1">HYPERLINK("[NOTA_.XLSX]NOTA!c"&amp;PAJAK[[#This Row],[//]],IF(PAJAK[[#This Row],[//]]="","",INDEX(INDIRECT("NOTA["&amp;PAJAK[#Headers]&amp;"]"),PAJAK[[#This Row],[//]]-2)))</f>
        <v>9</v>
      </c>
      <c r="C5" s="19" t="str">
        <f ca="1">IF(PAJAK[[#This Row],[//]]="","",INDEX(INDIRECT("NOTA["&amp;PAJAK[#Headers]&amp;"]"),PAJAK[[#This Row],[//]]-2))</f>
        <v>KEN_0410_129-2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57</v>
      </c>
      <c r="B6" s="21">
        <f ca="1">HYPERLINK("[NOTA_.XLSX]NOTA!c"&amp;PAJAK[[#This Row],[//]],IF(PAJAK[[#This Row],[//]]="","",INDEX(INDIRECT("NOTA["&amp;PAJAK[#Headers]&amp;"]"),PAJAK[[#This Row],[//]]-2)))</f>
        <v>10</v>
      </c>
      <c r="C6" s="19" t="str">
        <f ca="1">IF(PAJAK[[#This Row],[//]]="","",INDEX(INDIRECT("NOTA["&amp;PAJAK[#Headers]&amp;"]"),PAJAK[[#This Row],[//]]-2))</f>
        <v>KEN_0410_201-1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1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45203</v>
      </c>
      <c r="H6" s="17">
        <f ca="1">IF(PAJAK[[#This Row],[//]]="","",INDEX(INDIRECT("NOTA["&amp;PAJAK[#Headers]&amp;"]"),PAJAK[[#This Row],[//]]-2))</f>
        <v>45203</v>
      </c>
      <c r="I6" s="16" t="str">
        <f ca="1">IF(PAJAK[[#This Row],[//]]="","",INDEX(INDIRECT("NOTA["&amp;PAJAK[#Headers]&amp;"]"),PAJAK[[#This Row],[//]]-2))</f>
        <v>23100201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11808000</v>
      </c>
      <c r="L6" s="23">
        <f ca="1">IF(PAJAK[[#This Row],[//]]="","",SUMIF(NOTA[ID_H],PAJAK[[#This Row],[ID]],NOTA[DISC]))</f>
        <v>2007360.0000000002</v>
      </c>
      <c r="M6" s="23">
        <f ca="1">PAJAK[[#This Row],[SUB TOTAL]]-PAJAK[[#This Row],[DISKON]]</f>
        <v>9800640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8829405.405405404</v>
      </c>
      <c r="P6" s="23">
        <f ca="1">PAJAK[[#This Row],[DPP]]*PAJAK[[#This Row],[PPN]]</f>
        <v>971234.59459459444</v>
      </c>
      <c r="Q6" s="23">
        <f ca="1">PAJAK[[#This Row],[DPP]]+PAJAK[[#This Row],[PPN 11%]]</f>
        <v>9800639.9999999981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22">
        <f ca="1">HYPERLINK("[NOTA_.XLSX]NOTA!c"&amp;PAJAK[[#This Row],[//]],IF(PAJAK[[#This Row],[//]]="","",INDEX(INDIRECT("NOTA["&amp;PAJAK[#Headers]&amp;"]"),PAJAK[[#This Row],[//]]-2)))</f>
        <v>11</v>
      </c>
      <c r="C7" s="15" t="str">
        <f ca="1">IF(PAJAK[[#This Row],[//]]="","",INDEX(INDIRECT("NOTA["&amp;PAJAK[#Headers]&amp;"]"),PAJAK[[#This Row],[//]]-2))</f>
        <v>KEN_0910_438-7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7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23100438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45630000</v>
      </c>
      <c r="L7" s="23">
        <f ca="1">IF(PAJAK[[#This Row],[//]]="","",SUMIF(NOTA[ID_H],PAJAK[[#This Row],[ID]],NOTA[DISC]))</f>
        <v>7757100</v>
      </c>
      <c r="M7" s="23">
        <f ca="1">PAJAK[[#This Row],[SUB TOTAL]]-PAJAK[[#This Row],[DISKON]]</f>
        <v>37872900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34119729.729729727</v>
      </c>
      <c r="P7" s="23">
        <f ca="1">PAJAK[[#This Row],[DPP]]*PAJAK[[#This Row],[PPN]]</f>
        <v>3753170.2702702698</v>
      </c>
      <c r="Q7" s="23">
        <f ca="1">PAJAK[[#This Row],[DPP]]+PAJAK[[#This Row],[PPN 11%]]</f>
        <v>37872900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21">
        <f ca="1">HYPERLINK("[NOTA_.XLSX]NOTA!c"&amp;PAJAK[[#This Row],[//]],IF(PAJAK[[#This Row],[//]]="","",INDEX(INDIRECT("NOTA["&amp;PAJAK[#Headers]&amp;"]"),PAJAK[[#This Row],[//]]-2)))</f>
        <v>12</v>
      </c>
      <c r="C8" s="19" t="str">
        <f ca="1">IF(PAJAK[[#This Row],[//]]="","",INDEX(INDIRECT("NOTA["&amp;PAJAK[#Headers]&amp;"]"),PAJAK[[#This Row],[//]]-2))</f>
        <v>KEN_0910_400-5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45205</v>
      </c>
      <c r="I8" s="16" t="str">
        <f ca="1">IF(PAJAK[[#This Row],[//]]="","",INDEX(INDIRECT("NOTA["&amp;PAJAK[#Headers]&amp;"]"),PAJAK[[#This Row],[//]]-2))</f>
        <v>23100400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37830000</v>
      </c>
      <c r="L8" s="23">
        <f ca="1">IF(PAJAK[[#This Row],[//]]="","",SUMIF(NOTA[ID_H],PAJAK[[#This Row],[ID]],NOTA[DISC]))</f>
        <v>6431100</v>
      </c>
      <c r="M8" s="23">
        <f ca="1">PAJAK[[#This Row],[SUB TOTAL]]-PAJAK[[#This Row],[DISKON]]</f>
        <v>31398900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28287297.297297295</v>
      </c>
      <c r="P8" s="23">
        <f ca="1">PAJAK[[#This Row],[DPP]]*PAJAK[[#This Row],[PPN]]</f>
        <v>3111602.7027027025</v>
      </c>
      <c r="Q8" s="23">
        <f ca="1">PAJAK[[#This Row],[DPP]]+PAJAK[[#This Row],[PPN 11%]]</f>
        <v>31398899.999999996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73</v>
      </c>
      <c r="B9" s="21">
        <f ca="1">HYPERLINK("[NOTA_.XLSX]NOTA!c"&amp;PAJAK[[#This Row],[//]],IF(PAJAK[[#This Row],[//]]="","",INDEX(INDIRECT("NOTA["&amp;PAJAK[#Headers]&amp;"]"),PAJAK[[#This Row],[//]]-2)))</f>
        <v>13</v>
      </c>
      <c r="C9" s="19" t="str">
        <f ca="1">IF(PAJAK[[#This Row],[//]]="","",INDEX(INDIRECT("NOTA["&amp;PAJAK[#Headers]&amp;"]"),PAJAK[[#This Row],[//]]-2))</f>
        <v>KEN_0910_286-5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45204</v>
      </c>
      <c r="I9" s="16" t="str">
        <f ca="1">IF(PAJAK[[#This Row],[//]]="","",INDEX(INDIRECT("NOTA["&amp;PAJAK[#Headers]&amp;"]"),PAJAK[[#This Row],[//]]-2))</f>
        <v>23100286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25560000</v>
      </c>
      <c r="L9" s="23">
        <f ca="1">IF(PAJAK[[#This Row],[//]]="","",SUMIF(NOTA[ID_H],PAJAK[[#This Row],[ID]],NOTA[DISC]))</f>
        <v>4345200</v>
      </c>
      <c r="M9" s="23">
        <f ca="1">PAJAK[[#This Row],[SUB TOTAL]]-PAJAK[[#This Row],[DISKON]]</f>
        <v>21214800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19112432.432432432</v>
      </c>
      <c r="P9" s="23">
        <f ca="1">PAJAK[[#This Row],[DPP]]*PAJAK[[#This Row],[PPN]]</f>
        <v>2102367.5675675673</v>
      </c>
      <c r="Q9" s="23">
        <f ca="1">PAJAK[[#This Row],[DPP]]+PAJAK[[#This Row],[PPN 11%]]</f>
        <v>21214800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21">
        <f ca="1">HYPERLINK("[NOTA_.XLSX]NOTA!c"&amp;PAJAK[[#This Row],[//]],IF(PAJAK[[#This Row],[//]]="","",INDEX(INDIRECT("NOTA["&amp;PAJAK[#Headers]&amp;"]"),PAJAK[[#This Row],[//]]-2)))</f>
        <v>14</v>
      </c>
      <c r="C10" s="19" t="str">
        <f ca="1">IF(PAJAK[[#This Row],[//]]="","",INDEX(INDIRECT("NOTA["&amp;PAJAK[#Headers]&amp;"]"),PAJAK[[#This Row],[//]]-2))</f>
        <v>ATA_0910_569-3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45174</v>
      </c>
      <c r="I10" s="16" t="str">
        <f ca="1">IF(PAJAK[[#This Row],[//]]="","",INDEX(INDIRECT("NOTA["&amp;PAJAK[#Headers]&amp;"]"),PAJAK[[#This Row],[//]]-2))</f>
        <v>SA231017569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2860800</v>
      </c>
      <c r="L10" s="23">
        <f ca="1">IF(PAJAK[[#This Row],[//]]="","",SUMIF(NOTA[ID_H],PAJAK[[#This Row],[ID]],NOTA[DISC]))</f>
        <v>482760</v>
      </c>
      <c r="M10" s="23">
        <f ca="1">PAJAK[[#This Row],[SUB TOTAL]]-PAJAK[[#This Row],[DISKON]]</f>
        <v>2378040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2142378.3783783782</v>
      </c>
      <c r="P10" s="23">
        <f ca="1">PAJAK[[#This Row],[DPP]]*PAJAK[[#This Row],[PPN]]</f>
        <v>235661.6216216216</v>
      </c>
      <c r="Q10" s="23">
        <f ca="1">PAJAK[[#This Row],[DPP]]+PAJAK[[#This Row],[PPN 11%]]</f>
        <v>2378040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15</v>
      </c>
      <c r="C11" s="19" t="str">
        <f ca="1">IF(PAJAK[[#This Row],[//]]="","",INDEX(INDIRECT("NOTA["&amp;PAJAK[#Headers]&amp;"]"),PAJAK[[#This Row],[//]]-2))</f>
        <v>ATA_0910_597-6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45205</v>
      </c>
      <c r="I11" s="16" t="str">
        <f ca="1">IF(PAJAK[[#This Row],[//]]="","",INDEX(INDIRECT("NOTA["&amp;PAJAK[#Headers]&amp;"]"),PAJAK[[#This Row],[//]]-2))</f>
        <v>SA231017597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3463200</v>
      </c>
      <c r="L11" s="23">
        <f ca="1">IF(PAJAK[[#This Row],[//]]="","",SUMIF(NOTA[ID_H],PAJAK[[#This Row],[ID]],NOTA[DISC]))</f>
        <v>584415</v>
      </c>
      <c r="M11" s="23">
        <f ca="1">PAJAK[[#This Row],[SUB TOTAL]]-PAJAK[[#This Row],[DISKON]]</f>
        <v>2878785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2593500</v>
      </c>
      <c r="P11" s="23">
        <f ca="1">PAJAK[[#This Row],[DPP]]*PAJAK[[#This Row],[PPN]]</f>
        <v>285285</v>
      </c>
      <c r="Q11" s="23">
        <f ca="1">PAJAK[[#This Row],[DPP]]+PAJAK[[#This Row],[PPN 11%]]</f>
        <v>2878785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90</v>
      </c>
      <c r="B12" s="21">
        <f ca="1">HYPERLINK("[NOTA_.XLSX]NOTA!c"&amp;PAJAK[[#This Row],[//]],IF(PAJAK[[#This Row],[//]]="","",INDEX(INDIRECT("NOTA["&amp;PAJAK[#Headers]&amp;"]"),PAJAK[[#This Row],[//]]-2)))</f>
        <v>16</v>
      </c>
      <c r="C12" s="19" t="str">
        <f ca="1">IF(PAJAK[[#This Row],[//]]="","",INDEX(INDIRECT("NOTA["&amp;PAJAK[#Headers]&amp;"]"),PAJAK[[#This Row],[//]]-2))</f>
        <v>ATA_0910_483-3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45203</v>
      </c>
      <c r="I12" s="16" t="str">
        <f ca="1">IF(PAJAK[[#This Row],[//]]="","",INDEX(INDIRECT("NOTA["&amp;PAJAK[#Headers]&amp;"]"),PAJAK[[#This Row],[//]]-2))</f>
        <v>SA231017483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2300400</v>
      </c>
      <c r="L12" s="23">
        <f ca="1">IF(PAJAK[[#This Row],[//]]="","",SUMIF(NOTA[ID_H],PAJAK[[#This Row],[ID]],NOTA[DISC]))</f>
        <v>388192.5</v>
      </c>
      <c r="M12" s="23">
        <f ca="1">PAJAK[[#This Row],[SUB TOTAL]]-PAJAK[[#This Row],[DISKON]]</f>
        <v>1912207.5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1722709.4594594594</v>
      </c>
      <c r="P12" s="23">
        <f ca="1">PAJAK[[#This Row],[DPP]]*PAJAK[[#This Row],[PPN]]</f>
        <v>189498.04054054053</v>
      </c>
      <c r="Q12" s="23">
        <f ca="1">PAJAK[[#This Row],[DPP]]+PAJAK[[#This Row],[PPN 11%]]</f>
        <v>1912207.5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94</v>
      </c>
      <c r="B13" s="22">
        <f ca="1">HYPERLINK("[NOTA_.XLSX]NOTA!c"&amp;PAJAK[[#This Row],[//]],IF(PAJAK[[#This Row],[//]]="","",INDEX(INDIRECT("NOTA["&amp;PAJAK[#Headers]&amp;"]"),PAJAK[[#This Row],[//]]-2)))</f>
        <v>17</v>
      </c>
      <c r="C13" s="15" t="str">
        <f ca="1">IF(PAJAK[[#This Row],[//]]="","",INDEX(INDIRECT("NOTA["&amp;PAJAK[#Headers]&amp;"]"),PAJAK[[#This Row],[//]]-2))</f>
        <v>KEN_0910_513-3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45208</v>
      </c>
      <c r="H13" s="17">
        <f ca="1">IF(PAJAK[[#This Row],[//]]="","",INDEX(INDIRECT("NOTA["&amp;PAJAK[#Headers]&amp;"]"),PAJAK[[#This Row],[//]]-2))</f>
        <v>45206</v>
      </c>
      <c r="I13" s="16" t="str">
        <f ca="1">IF(PAJAK[[#This Row],[//]]="","",INDEX(INDIRECT("NOTA["&amp;PAJAK[#Headers]&amp;"]"),PAJAK[[#This Row],[//]]-2))</f>
        <v>23100513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25944000</v>
      </c>
      <c r="L13" s="23">
        <f ca="1">IF(PAJAK[[#This Row],[//]]="","",SUMIF(NOTA[ID_H],PAJAK[[#This Row],[ID]],NOTA[DISC]))</f>
        <v>4410480</v>
      </c>
      <c r="M13" s="23">
        <f ca="1">PAJAK[[#This Row],[SUB TOTAL]]-PAJAK[[#This Row],[DISKON]]</f>
        <v>21533520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19399567.567567565</v>
      </c>
      <c r="P13" s="23">
        <f ca="1">PAJAK[[#This Row],[DPP]]*PAJAK[[#This Row],[PPN]]</f>
        <v>2133952.4324324322</v>
      </c>
      <c r="Q13" s="23">
        <f ca="1">PAJAK[[#This Row],[DPP]]+PAJAK[[#This Row],[PPN 11%]]</f>
        <v>21533519.999999996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124</v>
      </c>
      <c r="B14" s="15">
        <f ca="1">HYPERLINK("[NOTA_.XLSX]NOTA!c"&amp;PAJAK[[#This Row],[//]],IF(PAJAK[[#This Row],[//]]="","",INDEX(INDIRECT("NOTA["&amp;PAJAK[#Headers]&amp;"]"),PAJAK[[#This Row],[//]]-2)))</f>
        <v>24</v>
      </c>
      <c r="C14" s="15" t="str">
        <f ca="1">IF(PAJAK[[#This Row],[//]]="","",INDEX(INDIRECT("NOTA["&amp;PAJAK[#Headers]&amp;"]"),PAJAK[[#This Row],[//]]-2))</f>
        <v>KEN_1110_625-5</v>
      </c>
      <c r="D14" s="15" t="e">
        <f ca="1">MATCH(PAJAK[[#This Row],[ID]],[6]!Table1[ID],0)</f>
        <v>#REF!</v>
      </c>
      <c r="E14" s="16">
        <f ca="1">IF(PAJAK[[#This Row],[ID]]="","",COUNTIF(NOTA[ID_H],PAJAK[[#This Row],[ID]]))</f>
        <v>5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45208</v>
      </c>
      <c r="I14" s="16" t="str">
        <f ca="1">IF(PAJAK[[#This Row],[//]]="","",INDEX(INDIRECT("NOTA["&amp;PAJAK[#Headers]&amp;"]"),PAJAK[[#This Row],[//]]-2))</f>
        <v>23100625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27669600</v>
      </c>
      <c r="L14" s="23">
        <f ca="1">IF(PAJAK[[#This Row],[//]]="","",SUMIF(NOTA[ID_H],PAJAK[[#This Row],[ID]],NOTA[DISC]))</f>
        <v>4703832</v>
      </c>
      <c r="M14" s="23">
        <f ca="1">PAJAK[[#This Row],[SUB TOTAL]]-PAJAK[[#This Row],[DISKON]]</f>
        <v>22965768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20689881.081081077</v>
      </c>
      <c r="P14" s="23">
        <f ca="1">PAJAK[[#This Row],[DPP]]*PAJAK[[#This Row],[PPN]]</f>
        <v>2275886.9189189184</v>
      </c>
      <c r="Q14" s="23">
        <f ca="1">PAJAK[[#This Row],[DPP]]+PAJAK[[#This Row],[PPN 11%]]</f>
        <v>22965767.999999996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130</v>
      </c>
      <c r="B15" s="21">
        <f ca="1">HYPERLINK("[NOTA_.XLSX]NOTA!c"&amp;PAJAK[[#This Row],[//]],IF(PAJAK[[#This Row],[//]]="","",INDEX(INDIRECT("NOTA["&amp;PAJAK[#Headers]&amp;"]"),PAJAK[[#This Row],[//]]-2)))</f>
        <v>25</v>
      </c>
      <c r="C15" s="19" t="str">
        <f ca="1">IF(PAJAK[[#This Row],[//]]="","",INDEX(INDIRECT("NOTA["&amp;PAJAK[#Headers]&amp;"]"),PAJAK[[#This Row],[//]]-2))</f>
        <v>KEN_1110_698-4</v>
      </c>
      <c r="D15" s="19" t="e">
        <f ca="1">MATCH(PAJAK[[#This Row],[ID]],[6]!Table1[ID],0)</f>
        <v>#REF!</v>
      </c>
      <c r="E15" s="20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45209</v>
      </c>
      <c r="I15" s="16" t="str">
        <f ca="1">IF(PAJAK[[#This Row],[//]]="","",INDEX(INDIRECT("NOTA["&amp;PAJAK[#Headers]&amp;"]"),PAJAK[[#This Row],[//]]-2))</f>
        <v>23100698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22382400</v>
      </c>
      <c r="L15" s="23">
        <f ca="1">IF(PAJAK[[#This Row],[//]]="","",SUMIF(NOTA[ID_H],PAJAK[[#This Row],[ID]],NOTA[DISC]))</f>
        <v>3805008</v>
      </c>
      <c r="M15" s="23">
        <f ca="1">PAJAK[[#This Row],[SUB TOTAL]]-PAJAK[[#This Row],[DISKON]]</f>
        <v>18577392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16736389.189189188</v>
      </c>
      <c r="P15" s="23">
        <f ca="1">PAJAK[[#This Row],[DPP]]*PAJAK[[#This Row],[PPN]]</f>
        <v>1841002.8108108107</v>
      </c>
      <c r="Q15" s="23">
        <f ca="1">PAJAK[[#This Row],[DPP]]+PAJAK[[#This Row],[PPN 11%]]</f>
        <v>18577392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135</v>
      </c>
      <c r="B16" s="22">
        <f ca="1">HYPERLINK("[NOTA_.XLSX]NOTA!c"&amp;PAJAK[[#This Row],[//]],IF(PAJAK[[#This Row],[//]]="","",INDEX(INDIRECT("NOTA["&amp;PAJAK[#Headers]&amp;"]"),PAJAK[[#This Row],[//]]-2)))</f>
        <v>26</v>
      </c>
      <c r="C16" s="15" t="str">
        <f ca="1">IF(PAJAK[[#This Row],[//]]="","",INDEX(INDIRECT("NOTA["&amp;PAJAK[#Headers]&amp;"]"),PAJAK[[#This Row],[//]]-2))</f>
        <v>ATA_1110_756-5</v>
      </c>
      <c r="D16" s="15" t="e">
        <f ca="1">MATCH(PAJAK[[#This Row],[ID]],[6]!Table1[ID],0)</f>
        <v>#REF!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SA231017756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6825600</v>
      </c>
      <c r="L16" s="23">
        <f ca="1">IF(PAJAK[[#This Row],[//]]="","",SUMIF(NOTA[ID_H],PAJAK[[#This Row],[ID]],NOTA[DISC]))</f>
        <v>1151820</v>
      </c>
      <c r="M16" s="23">
        <f ca="1">PAJAK[[#This Row],[SUB TOTAL]]-PAJAK[[#This Row],[DISKON]]</f>
        <v>5673780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5111513.5135135129</v>
      </c>
      <c r="P16" s="23">
        <f ca="1">PAJAK[[#This Row],[DPP]]*PAJAK[[#This Row],[PPN]]</f>
        <v>562266.48648648639</v>
      </c>
      <c r="Q16" s="23">
        <f ca="1">PAJAK[[#This Row],[DPP]]+PAJAK[[#This Row],[PPN 11%]]</f>
        <v>5673779.9999999991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141</v>
      </c>
      <c r="B17" s="15">
        <f ca="1">HYPERLINK("[NOTA_.XLSX]NOTA!c"&amp;PAJAK[[#This Row],[//]],IF(PAJAK[[#This Row],[//]]="","",INDEX(INDIRECT("NOTA["&amp;PAJAK[#Headers]&amp;"]"),PAJAK[[#This Row],[//]]-2)))</f>
        <v>27</v>
      </c>
      <c r="C17" s="15" t="str">
        <f ca="1">IF(PAJAK[[#This Row],[//]]="","",INDEX(INDIRECT("NOTA["&amp;PAJAK[#Headers]&amp;"]"),PAJAK[[#This Row],[//]]-2))</f>
        <v>ATA_1110_784-10</v>
      </c>
      <c r="D17" s="15" t="e">
        <f ca="1">MATCH(PAJAK[[#This Row],[ID]],[6]!Table1[ID],0)</f>
        <v>#REF!</v>
      </c>
      <c r="E17" s="16">
        <f ca="1">IF(PAJAK[[#This Row],[ID]]="","",COUNTIF(NOTA[ID_H],PAJAK[[#This Row],[ID]]))</f>
        <v>10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45210</v>
      </c>
      <c r="H17" s="17">
        <f ca="1">IF(PAJAK[[#This Row],[//]]="","",INDEX(INDIRECT("NOTA["&amp;PAJAK[#Headers]&amp;"]"),PAJAK[[#This Row],[//]]-2))</f>
        <v>45208</v>
      </c>
      <c r="I17" s="16" t="str">
        <f ca="1">IF(PAJAK[[#This Row],[//]]="","",INDEX(INDIRECT("NOTA["&amp;PAJAK[#Headers]&amp;"]"),PAJAK[[#This Row],[//]]-2))</f>
        <v>SA231017784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59368800</v>
      </c>
      <c r="L17" s="23">
        <f ca="1">IF(PAJAK[[#This Row],[//]]="","",SUMIF(NOTA[ID_H],PAJAK[[#This Row],[ID]],NOTA[DISC]))</f>
        <v>10014723</v>
      </c>
      <c r="M17" s="23">
        <f ca="1">PAJAK[[#This Row],[SUB TOTAL]]-PAJAK[[#This Row],[DISKON]]</f>
        <v>49354077</v>
      </c>
      <c r="N17" s="23">
        <f ca="1">IF(PAJAK[[#This Row],[//]]="","",INDEX(INDIRECT("NOTA["&amp;PAJAK[#Headers]&amp;"]"),PAJAK[[#This Row],[//]]-2+PAJAK[[#This Row],[QB]]-1))</f>
        <v>135432</v>
      </c>
      <c r="O17" s="23">
        <f ca="1">(PAJAK[[#This Row],[SUB T-DISC]]-PAJAK[[#This Row],[DISC DLL]])/111%</f>
        <v>44341121.621621616</v>
      </c>
      <c r="P17" s="23">
        <f ca="1">PAJAK[[#This Row],[DPP]]*PAJAK[[#This Row],[PPN]]</f>
        <v>4877523.3783783782</v>
      </c>
      <c r="Q17" s="23">
        <f ca="1">PAJAK[[#This Row],[DPP]]+PAJAK[[#This Row],[PPN 11%]]</f>
        <v>49218644.999999993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172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LAY_1410_015-2</v>
      </c>
      <c r="D18" s="19" t="e">
        <f ca="1">MATCH(PAJAK[[#This Row],[ID]],[6]!Table1[ID],0)</f>
        <v>#REF!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PT MITRA GLOBAL NIAGA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L:210015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29200000</v>
      </c>
      <c r="L18" s="23">
        <f ca="1">IF(PAJAK[[#This Row],[//]]="","",SUMIF(NOTA[ID_H],PAJAK[[#This Row],[ID]],NOTA[DISC]))</f>
        <v>2800000</v>
      </c>
      <c r="M18" s="23">
        <f ca="1">PAJAK[[#This Row],[SUB TOTAL]]-PAJAK[[#This Row],[DISKON]]</f>
        <v>26400000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23783783.783783782</v>
      </c>
      <c r="P18" s="23">
        <f ca="1">PAJAK[[#This Row],[DPP]]*PAJAK[[#This Row],[PPN]]</f>
        <v>2616216.2162162159</v>
      </c>
      <c r="Q18" s="23">
        <f ca="1">PAJAK[[#This Row],[DPP]]+PAJAK[[#This Row],[PPN 11%]]</f>
        <v>26400000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KEN_1410_992-1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45211</v>
      </c>
      <c r="I19" s="16" t="str">
        <f ca="1">IF(PAJAK[[#This Row],[//]]="","",INDEX(INDIRECT("NOTA["&amp;PAJAK[#Headers]&amp;"]"),PAJAK[[#This Row],[//]]-2))</f>
        <v>23100992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3909600</v>
      </c>
      <c r="L19" s="23">
        <f ca="1">IF(PAJAK[[#This Row],[//]]="","",SUMIF(NOTA[ID_H],PAJAK[[#This Row],[ID]],NOTA[DISC]))</f>
        <v>664632</v>
      </c>
      <c r="M19" s="23">
        <f ca="1">PAJAK[[#This Row],[SUB TOTAL]]-PAJAK[[#This Row],[DISKON]]</f>
        <v>3244968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2923394.5945945946</v>
      </c>
      <c r="P19" s="23">
        <f ca="1">PAJAK[[#This Row],[DPP]]*PAJAK[[#This Row],[PPN]]</f>
        <v>321573.40540540538</v>
      </c>
      <c r="Q19" s="23">
        <f ca="1">PAJAK[[#This Row],[DPP]]+PAJAK[[#This Row],[PPN 11%]]</f>
        <v>3244968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177</v>
      </c>
      <c r="B20" s="22">
        <f ca="1">HYPERLINK("[NOTA_.XLSX]NOTA!c"&amp;PAJAK[[#This Row],[//]],IF(PAJAK[[#This Row],[//]]="","",INDEX(INDIRECT("NOTA["&amp;PAJAK[#Headers]&amp;"]"),PAJAK[[#This Row],[//]]-2)))</f>
        <v>36</v>
      </c>
      <c r="C20" s="15" t="str">
        <f ca="1">IF(PAJAK[[#This Row],[//]]="","",INDEX(INDIRECT("NOTA["&amp;PAJAK[#Headers]&amp;"]"),PAJAK[[#This Row],[//]]-2))</f>
        <v>KEN_1410_872-1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23100872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1728000</v>
      </c>
      <c r="L20" s="23">
        <f ca="1">IF(PAJAK[[#This Row],[//]]="","",SUMIF(NOTA[ID_H],PAJAK[[#This Row],[ID]],NOTA[DISC]))</f>
        <v>293760</v>
      </c>
      <c r="M20" s="23">
        <f ca="1">PAJAK[[#This Row],[SUB TOTAL]]-PAJAK[[#This Row],[DISKON]]</f>
        <v>1434240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1292108.1081081079</v>
      </c>
      <c r="P20" s="23">
        <f ca="1">PAJAK[[#This Row],[DPP]]*PAJAK[[#This Row],[PPN]]</f>
        <v>142131.89189189186</v>
      </c>
      <c r="Q20" s="23">
        <f ca="1">PAJAK[[#This Row],[DPP]]+PAJAK[[#This Row],[PPN 11%]]</f>
        <v>1434239.9999999998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179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KEN_1410_839-4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45210</v>
      </c>
      <c r="I21" s="16" t="str">
        <f ca="1">IF(PAJAK[[#This Row],[//]]="","",INDEX(INDIRECT("NOTA["&amp;PAJAK[#Headers]&amp;"]"),PAJAK[[#This Row],[//]]-2))</f>
        <v>23100839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13548000</v>
      </c>
      <c r="L21" s="23">
        <f ca="1">IF(PAJAK[[#This Row],[//]]="","",SUMIF(NOTA[ID_H],PAJAK[[#This Row],[ID]],NOTA[DISC]))</f>
        <v>2303160</v>
      </c>
      <c r="M21" s="23">
        <f ca="1">PAJAK[[#This Row],[SUB TOTAL]]-PAJAK[[#This Row],[DISKON]]</f>
        <v>11244840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10130486.486486485</v>
      </c>
      <c r="P21" s="23">
        <f ca="1">PAJAK[[#This Row],[DPP]]*PAJAK[[#This Row],[PPN]]</f>
        <v>1114353.5135135134</v>
      </c>
      <c r="Q21" s="23">
        <f ca="1">PAJAK[[#This Row],[DPP]]+PAJAK[[#This Row],[PPN 11%]]</f>
        <v>11244839.999999998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184</v>
      </c>
      <c r="B22" s="15">
        <f ca="1">HYPERLINK("[NOTA_.XLSX]NOTA!c"&amp;PAJAK[[#This Row],[//]],IF(PAJAK[[#This Row],[//]]="","",INDEX(INDIRECT("NOTA["&amp;PAJAK[#Headers]&amp;"]"),PAJAK[[#This Row],[//]]-2)))</f>
        <v>38</v>
      </c>
      <c r="C22" s="15" t="str">
        <f ca="1">IF(PAJAK[[#This Row],[//]]="","",INDEX(INDIRECT("NOTA["&amp;PAJAK[#Headers]&amp;"]"),PAJAK[[#This Row],[//]]-2))</f>
        <v>ATA_1410_806-6</v>
      </c>
      <c r="D22" s="15" t="e">
        <f ca="1">MATCH(PAJAK[[#This Row],[ID]],[6]!Table1[ID],0)</f>
        <v>#REF!</v>
      </c>
      <c r="E22" s="16">
        <f ca="1">IF(PAJAK[[#This Row],[ID]]="","",COUNTIF(NOTA[ID_H],PAJAK[[#This Row],[ID]]))</f>
        <v>6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45209</v>
      </c>
      <c r="I22" s="16" t="str">
        <f ca="1">IF(PAJAK[[#This Row],[//]]="","",INDEX(INDIRECT("NOTA["&amp;PAJAK[#Headers]&amp;"]"),PAJAK[[#This Row],[//]]-2))</f>
        <v>SA231017806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6724800</v>
      </c>
      <c r="L22" s="23">
        <f ca="1">IF(PAJAK[[#This Row],[//]]="","",SUMIF(NOTA[ID_H],PAJAK[[#This Row],[ID]],NOTA[DISC]))</f>
        <v>1134810</v>
      </c>
      <c r="M22" s="23">
        <f ca="1">PAJAK[[#This Row],[SUB TOTAL]]-PAJAK[[#This Row],[DISKON]]</f>
        <v>5589990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5036027.0270270268</v>
      </c>
      <c r="P22" s="23">
        <f ca="1">PAJAK[[#This Row],[DPP]]*PAJAK[[#This Row],[PPN]]</f>
        <v>553962.9729729729</v>
      </c>
      <c r="Q22" s="23">
        <f ca="1">PAJAK[[#This Row],[DPP]]+PAJAK[[#This Row],[PPN 11%]]</f>
        <v>5589990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15">
        <f ca="1">HYPERLINK("[NOTA_.XLSX]NOTA!c"&amp;PAJAK[[#This Row],[//]],IF(PAJAK[[#This Row],[//]]="","",INDEX(INDIRECT("NOTA["&amp;PAJAK[#Headers]&amp;"]"),PAJAK[[#This Row],[//]]-2)))</f>
        <v>39</v>
      </c>
      <c r="C23" s="15" t="str">
        <f ca="1">IF(PAJAK[[#This Row],[//]]="","",INDEX(INDIRECT("NOTA["&amp;PAJAK[#Headers]&amp;"]"),PAJAK[[#This Row],[//]]-2))</f>
        <v>ATA_1410_890-2</v>
      </c>
      <c r="D23" s="15" t="e">
        <f ca="1">MATCH(PAJAK[[#This Row],[ID]],[6]!Table1[ID],0)</f>
        <v>#REF!</v>
      </c>
      <c r="E23" s="16">
        <f ca="1">IF(PAJAK[[#This Row],[ID]]="","",COUNTIF(NOTA[ID_H],PAJAK[[#This Row],[ID]]))</f>
        <v>2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SA231017890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2328000</v>
      </c>
      <c r="L23" s="23">
        <f ca="1">IF(PAJAK[[#This Row],[//]]="","",SUMIF(NOTA[ID_H],PAJAK[[#This Row],[ID]],NOTA[DISC]))</f>
        <v>392850</v>
      </c>
      <c r="M23" s="23">
        <f ca="1">PAJAK[[#This Row],[SUB TOTAL]]-PAJAK[[#This Row],[DISKON]]</f>
        <v>1935150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1743378.3783783782</v>
      </c>
      <c r="P23" s="23">
        <f ca="1">PAJAK[[#This Row],[DPP]]*PAJAK[[#This Row],[PPN]]</f>
        <v>191771.6216216216</v>
      </c>
      <c r="Q23" s="23">
        <f ca="1">PAJAK[[#This Row],[DPP]]+PAJAK[[#This Row],[PPN 11%]]</f>
        <v>1935149.9999999998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194</v>
      </c>
      <c r="B24" s="15">
        <f ca="1">HYPERLINK("[NOTA_.XLSX]NOTA!c"&amp;PAJAK[[#This Row],[//]],IF(PAJAK[[#This Row],[//]]="","",INDEX(INDIRECT("NOTA["&amp;PAJAK[#Headers]&amp;"]"),PAJAK[[#This Row],[//]]-2)))</f>
        <v>40</v>
      </c>
      <c r="C24" s="15" t="str">
        <f ca="1">IF(PAJAK[[#This Row],[//]]="","",INDEX(INDIRECT("NOTA["&amp;PAJAK[#Headers]&amp;"]"),PAJAK[[#This Row],[//]]-2))</f>
        <v>ATA_1410_853-6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6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45213</v>
      </c>
      <c r="H24" s="17">
        <f ca="1">IF(PAJAK[[#This Row],[//]]="","",INDEX(INDIRECT("NOTA["&amp;PAJAK[#Headers]&amp;"]"),PAJAK[[#This Row],[//]]-2))</f>
        <v>45210</v>
      </c>
      <c r="I24" s="16" t="str">
        <f ca="1">IF(PAJAK[[#This Row],[//]]="","",INDEX(INDIRECT("NOTA["&amp;PAJAK[#Headers]&amp;"]"),PAJAK[[#This Row],[//]]-2))</f>
        <v>SA231017853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9556800</v>
      </c>
      <c r="L24" s="23">
        <f ca="1">IF(PAJAK[[#This Row],[//]]="","",SUMIF(NOTA[ID_H],PAJAK[[#This Row],[ID]],NOTA[DISC]))</f>
        <v>1608948</v>
      </c>
      <c r="M24" s="23">
        <f ca="1">PAJAK[[#This Row],[SUB TOTAL]]-PAJAK[[#This Row],[DISKON]]</f>
        <v>7947852</v>
      </c>
      <c r="N24" s="23">
        <f ca="1">IF(PAJAK[[#This Row],[//]]="","",INDEX(INDIRECT("NOTA["&amp;PAJAK[#Headers]&amp;"]"),PAJAK[[#This Row],[//]]-2+PAJAK[[#This Row],[QB]]-1))</f>
        <v>135432</v>
      </c>
      <c r="O24" s="23">
        <f ca="1">(PAJAK[[#This Row],[SUB T-DISC]]-PAJAK[[#This Row],[DISC DLL]])/111%</f>
        <v>7038216.2162162159</v>
      </c>
      <c r="P24" s="23">
        <f ca="1">PAJAK[[#This Row],[DPP]]*PAJAK[[#This Row],[PPN]]</f>
        <v>774203.78378378379</v>
      </c>
      <c r="Q24" s="23">
        <f ca="1">PAJAK[[#This Row],[DPP]]+PAJAK[[#This Row],[PPN 11%]]</f>
        <v>7812420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212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LAU_1710_071-1</v>
      </c>
      <c r="D25" s="19" t="e">
        <f ca="1">MATCH(PAJAK[[#This Row],[ID]],[6]!Table1[ID],0)</f>
        <v>#REF!</v>
      </c>
      <c r="E25" s="20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LAUTAN MAS ASIA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45215</v>
      </c>
      <c r="I25" s="16" t="str">
        <f ca="1">IF(PAJAK[[#This Row],[//]]="","",INDEX(INDIRECT("NOTA["&amp;PAJAK[#Headers]&amp;"]"),PAJAK[[#This Row],[//]]-2))</f>
        <v>LMA 2023-10-071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53154000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53154000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47886486.48648648</v>
      </c>
      <c r="P25" s="23">
        <f ca="1">PAJAK[[#This Row],[DPP]]*PAJAK[[#This Row],[PPN]]</f>
        <v>5267513.5135135129</v>
      </c>
      <c r="Q25" s="23">
        <f ca="1">PAJAK[[#This Row],[DPP]]+PAJAK[[#This Row],[PPN 11%]]</f>
        <v>53153999.999999993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ATA_1710_062-7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7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45216</v>
      </c>
      <c r="H26" s="17">
        <f ca="1">IF(PAJAK[[#This Row],[//]]="","",INDEX(INDIRECT("NOTA["&amp;PAJAK[#Headers]&amp;"]"),PAJAK[[#This Row],[//]]-2))</f>
        <v>45213</v>
      </c>
      <c r="I26" s="16" t="str">
        <f ca="1">IF(PAJAK[[#This Row],[//]]="","",INDEX(INDIRECT("NOTA["&amp;PAJAK[#Headers]&amp;"]"),PAJAK[[#This Row],[//]]-2))</f>
        <v>SA231018062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25881600</v>
      </c>
      <c r="L26" s="23">
        <f ca="1">IF(PAJAK[[#This Row],[//]]="","",SUMIF(NOTA[ID_H],PAJAK[[#This Row],[ID]],NOTA[DISC]))</f>
        <v>4363758</v>
      </c>
      <c r="M26" s="23">
        <f ca="1">PAJAK[[#This Row],[SUB TOTAL]]-PAJAK[[#This Row],[DISKON]]</f>
        <v>21517842</v>
      </c>
      <c r="N26" s="23">
        <f ca="1">IF(PAJAK[[#This Row],[//]]="","",INDEX(INDIRECT("NOTA["&amp;PAJAK[#Headers]&amp;"]"),PAJAK[[#This Row],[//]]-2+PAJAK[[#This Row],[QB]]-1))</f>
        <v>135432</v>
      </c>
      <c r="O26" s="23">
        <f ca="1">(PAJAK[[#This Row],[SUB T-DISC]]-PAJAK[[#This Row],[DISC DLL]])/111%</f>
        <v>19263432.432432432</v>
      </c>
      <c r="P26" s="23">
        <f ca="1">PAJAK[[#This Row],[DPP]]*PAJAK[[#This Row],[PPN]]</f>
        <v>2118977.5675675673</v>
      </c>
      <c r="Q26" s="23">
        <f ca="1">PAJAK[[#This Row],[DPP]]+PAJAK[[#This Row],[PPN 11%]]</f>
        <v>21382410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222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ATA_1610_939-8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8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45215</v>
      </c>
      <c r="H27" s="17">
        <f ca="1">IF(PAJAK[[#This Row],[//]]="","",INDEX(INDIRECT("NOTA["&amp;PAJAK[#Headers]&amp;"]"),PAJAK[[#This Row],[//]]-2))</f>
        <v>45211</v>
      </c>
      <c r="I27" s="16" t="str">
        <f ca="1">IF(PAJAK[[#This Row],[//]]="","",INDEX(INDIRECT("NOTA["&amp;PAJAK[#Headers]&amp;"]"),PAJAK[[#This Row],[//]]-2))</f>
        <v>SA231017939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20991600</v>
      </c>
      <c r="L27" s="23">
        <f ca="1">IF(PAJAK[[#This Row],[//]]="","",SUMIF(NOTA[ID_H],PAJAK[[#This Row],[ID]],NOTA[DISC]))</f>
        <v>3534808.5</v>
      </c>
      <c r="M27" s="23">
        <f ca="1">PAJAK[[#This Row],[SUB TOTAL]]-PAJAK[[#This Row],[DISKON]]</f>
        <v>17456791.5</v>
      </c>
      <c r="N27" s="23">
        <f ca="1">IF(PAJAK[[#This Row],[//]]="","",INDEX(INDIRECT("NOTA["&amp;PAJAK[#Headers]&amp;"]"),PAJAK[[#This Row],[//]]-2+PAJAK[[#This Row],[QB]]-1))</f>
        <v>270864</v>
      </c>
      <c r="O27" s="23">
        <f ca="1">(PAJAK[[#This Row],[SUB T-DISC]]-PAJAK[[#This Row],[DISC DLL]])/111%</f>
        <v>15482817.567567566</v>
      </c>
      <c r="P27" s="23">
        <f ca="1">PAJAK[[#This Row],[DPP]]*PAJAK[[#This Row],[PPN]]</f>
        <v>1703109.9324324324</v>
      </c>
      <c r="Q27" s="23">
        <f ca="1">PAJAK[[#This Row],[DPP]]+PAJAK[[#This Row],[PPN 11%]]</f>
        <v>17185927.5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231</v>
      </c>
      <c r="B28" s="15">
        <f ca="1">HYPERLINK("[NOTA_.XLSX]NOTA!c"&amp;PAJAK[[#This Row],[//]],IF(PAJAK[[#This Row],[//]]="","",INDEX(INDIRECT("NOTA["&amp;PAJAK[#Headers]&amp;"]"),PAJAK[[#This Row],[//]]-2)))</f>
        <v>48</v>
      </c>
      <c r="C28" s="15" t="str">
        <f ca="1">IF(PAJAK[[#This Row],[//]]="","",INDEX(INDIRECT("NOTA["&amp;PAJAK[#Headers]&amp;"]"),PAJAK[[#This Row],[//]]-2))</f>
        <v>KEN_1710_189-5</v>
      </c>
      <c r="D28" s="15" t="e">
        <f ca="1">MATCH(PAJAK[[#This Row],[ID]],[6]!Table1[ID],0)</f>
        <v>#REF!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45213</v>
      </c>
      <c r="I28" s="16" t="str">
        <f ca="1">IF(PAJAK[[#This Row],[//]]="","",INDEX(INDIRECT("NOTA["&amp;PAJAK[#Headers]&amp;"]"),PAJAK[[#This Row],[//]]-2))</f>
        <v>23101189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11760000</v>
      </c>
      <c r="L28" s="23">
        <f ca="1">IF(PAJAK[[#This Row],[//]]="","",SUMIF(NOTA[ID_H],PAJAK[[#This Row],[ID]],NOTA[DISC]))</f>
        <v>1999200</v>
      </c>
      <c r="M28" s="23">
        <f ca="1">PAJAK[[#This Row],[SUB TOTAL]]-PAJAK[[#This Row],[DISKON]]</f>
        <v>9760800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8793513.5135135129</v>
      </c>
      <c r="P28" s="23">
        <f ca="1">PAJAK[[#This Row],[DPP]]*PAJAK[[#This Row],[PPN]]</f>
        <v>967286.48648648639</v>
      </c>
      <c r="Q28" s="23">
        <f ca="1">PAJAK[[#This Row],[DPP]]+PAJAK[[#This Row],[PPN 11%]]</f>
        <v>9760800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237</v>
      </c>
      <c r="B29" s="21">
        <f ca="1">HYPERLINK("[NOTA_.XLSX]NOTA!c"&amp;PAJAK[[#This Row],[//]],IF(PAJAK[[#This Row],[//]]="","",INDEX(INDIRECT("NOTA["&amp;PAJAK[#Headers]&amp;"]"),PAJAK[[#This Row],[//]]-2)))</f>
        <v>49</v>
      </c>
      <c r="C29" s="19" t="str">
        <f ca="1">IF(PAJAK[[#This Row],[//]]="","",INDEX(INDIRECT("NOTA["&amp;PAJAK[#Headers]&amp;"]"),PAJAK[[#This Row],[//]]-2))</f>
        <v>KEN_1710_274-5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5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45216</v>
      </c>
      <c r="H29" s="17">
        <f ca="1">IF(PAJAK[[#This Row],[//]]="","",INDEX(INDIRECT("NOTA["&amp;PAJAK[#Headers]&amp;"]"),PAJAK[[#This Row],[//]]-2))</f>
        <v>45215</v>
      </c>
      <c r="I29" s="16" t="str">
        <f ca="1">IF(PAJAK[[#This Row],[//]]="","",INDEX(INDIRECT("NOTA["&amp;PAJAK[#Headers]&amp;"]"),PAJAK[[#This Row],[//]]-2))</f>
        <v>23101274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15516000</v>
      </c>
      <c r="L29" s="23">
        <f ca="1">IF(PAJAK[[#This Row],[//]]="","",SUMIF(NOTA[ID_H],PAJAK[[#This Row],[ID]],NOTA[DISC]))</f>
        <v>2637720</v>
      </c>
      <c r="M29" s="23">
        <f ca="1">PAJAK[[#This Row],[SUB TOTAL]]-PAJAK[[#This Row],[DISKON]]</f>
        <v>12878280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11602054.054054054</v>
      </c>
      <c r="P29" s="23">
        <f ca="1">PAJAK[[#This Row],[DPP]]*PAJAK[[#This Row],[PPN]]</f>
        <v>1276225.9459459458</v>
      </c>
      <c r="Q29" s="23">
        <f ca="1">PAJAK[[#This Row],[DPP]]+PAJAK[[#This Row],[PPN 11%]]</f>
        <v>12878280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243</v>
      </c>
      <c r="B30" s="21">
        <f ca="1">HYPERLINK("[NOTA_.XLSX]NOTA!c"&amp;PAJAK[[#This Row],[//]],IF(PAJAK[[#This Row],[//]]="","",INDEX(INDIRECT("NOTA["&amp;PAJAK[#Headers]&amp;"]"),PAJAK[[#This Row],[//]]-2)))</f>
        <v>50</v>
      </c>
      <c r="C30" s="19" t="str">
        <f ca="1">IF(PAJAK[[#This Row],[//]]="","",INDEX(INDIRECT("NOTA["&amp;PAJAK[#Headers]&amp;"]"),PAJAK[[#This Row],[//]]-2))</f>
        <v>KEN_1610_114-11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45215</v>
      </c>
      <c r="H30" s="17">
        <f ca="1">IF(PAJAK[[#This Row],[//]]="","",INDEX(INDIRECT("NOTA["&amp;PAJAK[#Headers]&amp;"]"),PAJAK[[#This Row],[//]]-2))</f>
        <v>45212</v>
      </c>
      <c r="I30" s="16" t="str">
        <f ca="1">IF(PAJAK[[#This Row],[//]]="","",INDEX(INDIRECT("NOTA["&amp;PAJAK[#Headers]&amp;"]"),PAJAK[[#This Row],[//]]-2))</f>
        <v>23101114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46254000</v>
      </c>
      <c r="L30" s="23">
        <f ca="1">IF(PAJAK[[#This Row],[//]]="","",SUMIF(NOTA[ID_H],PAJAK[[#This Row],[ID]],NOTA[DISC]))</f>
        <v>7863180</v>
      </c>
      <c r="M30" s="23">
        <f ca="1">PAJAK[[#This Row],[SUB TOTAL]]-PAJAK[[#This Row],[DISKON]]</f>
        <v>38390820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34586324.324324325</v>
      </c>
      <c r="P30" s="23">
        <f ca="1">PAJAK[[#This Row],[DPP]]*PAJAK[[#This Row],[PPN]]</f>
        <v>3804495.6756756757</v>
      </c>
      <c r="Q30" s="23">
        <f ca="1">PAJAK[[#This Row],[DPP]]+PAJAK[[#This Row],[PPN 11%]]</f>
        <v>38390820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255</v>
      </c>
      <c r="B31" s="15">
        <f ca="1">HYPERLINK("[NOTA_.XLSX]NOTA!c"&amp;PAJAK[[#This Row],[//]],IF(PAJAK[[#This Row],[//]]="","",INDEX(INDIRECT("NOTA["&amp;PAJAK[#Headers]&amp;"]"),PAJAK[[#This Row],[//]]-2)))</f>
        <v>51</v>
      </c>
      <c r="C31" s="15" t="str">
        <f ca="1">IF(PAJAK[[#This Row],[//]]="","",INDEX(INDIRECT("NOTA["&amp;PAJAK[#Headers]&amp;"]"),PAJAK[[#This Row],[//]]-2))</f>
        <v>KEN_1910_340-1</v>
      </c>
      <c r="D31" s="15" t="e">
        <f ca="1">MATCH(PAJAK[[#This Row],[ID]],[6]!Table1[ID],0)</f>
        <v>#REF!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23101340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5130000</v>
      </c>
      <c r="L31" s="23">
        <f ca="1">IF(PAJAK[[#This Row],[//]]="","",SUMIF(NOTA[ID_H],PAJAK[[#This Row],[ID]],NOTA[DISC]))</f>
        <v>872100.00000000012</v>
      </c>
      <c r="M31" s="23">
        <f ca="1">PAJAK[[#This Row],[SUB TOTAL]]-PAJAK[[#This Row],[DISKON]]</f>
        <v>4257900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3835945.9459459456</v>
      </c>
      <c r="P31" s="23">
        <f ca="1">PAJAK[[#This Row],[DPP]]*PAJAK[[#This Row],[PPN]]</f>
        <v>421954.05405405402</v>
      </c>
      <c r="Q31" s="23">
        <f ca="1">PAJAK[[#This Row],[DPP]]+PAJAK[[#This Row],[PPN 11%]]</f>
        <v>4257900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257</v>
      </c>
      <c r="B32" s="21">
        <f ca="1">HYPERLINK("[NOTA_.XLSX]NOTA!c"&amp;PAJAK[[#This Row],[//]],IF(PAJAK[[#This Row],[//]]="","",INDEX(INDIRECT("NOTA["&amp;PAJAK[#Headers]&amp;"]"),PAJAK[[#This Row],[//]]-2)))</f>
        <v>52</v>
      </c>
      <c r="C32" s="19" t="str">
        <f ca="1">IF(PAJAK[[#This Row],[//]]="","",INDEX(INDIRECT("NOTA["&amp;PAJAK[#Headers]&amp;"]"),PAJAK[[#This Row],[//]]-2))</f>
        <v>KEN_1910_365-3</v>
      </c>
      <c r="D32" s="19" t="e">
        <f ca="1">MATCH(PAJAK[[#This Row],[ID]],[6]!Table1[ID],0)</f>
        <v>#REF!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45216</v>
      </c>
      <c r="I32" s="16" t="str">
        <f ca="1">IF(PAJAK[[#This Row],[//]]="","",INDEX(INDIRECT("NOTA["&amp;PAJAK[#Headers]&amp;"]"),PAJAK[[#This Row],[//]]-2))</f>
        <v>23101365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4204800</v>
      </c>
      <c r="L32" s="23">
        <f ca="1">IF(PAJAK[[#This Row],[//]]="","",SUMIF(NOTA[ID_H],PAJAK[[#This Row],[ID]],NOTA[DISC]))</f>
        <v>714816</v>
      </c>
      <c r="M32" s="23">
        <f ca="1">PAJAK[[#This Row],[SUB TOTAL]]-PAJAK[[#This Row],[DISKON]]</f>
        <v>3489984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3144129.7297297292</v>
      </c>
      <c r="P32" s="23">
        <f ca="1">PAJAK[[#This Row],[DPP]]*PAJAK[[#This Row],[PPN]]</f>
        <v>345854.27027027024</v>
      </c>
      <c r="Q32" s="23">
        <f ca="1">PAJAK[[#This Row],[DPP]]+PAJAK[[#This Row],[PPN 11%]]</f>
        <v>3489983.9999999995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261</v>
      </c>
      <c r="B33" s="21">
        <f ca="1">HYPERLINK("[NOTA_.XLSX]NOTA!c"&amp;PAJAK[[#This Row],[//]],IF(PAJAK[[#This Row],[//]]="","",INDEX(INDIRECT("NOTA["&amp;PAJAK[#Headers]&amp;"]"),PAJAK[[#This Row],[//]]-2)))</f>
        <v>53</v>
      </c>
      <c r="C33" s="19" t="str">
        <f ca="1">IF(PAJAK[[#This Row],[//]]="","",INDEX(INDIRECT("NOTA["&amp;PAJAK[#Headers]&amp;"]"),PAJAK[[#This Row],[//]]-2))</f>
        <v>KEN_1910_406-9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23101406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49422000</v>
      </c>
      <c r="L33" s="23">
        <f ca="1">IF(PAJAK[[#This Row],[//]]="","",SUMIF(NOTA[ID_H],PAJAK[[#This Row],[ID]],NOTA[DISC]))</f>
        <v>8401740</v>
      </c>
      <c r="M33" s="23">
        <f ca="1">PAJAK[[#This Row],[SUB TOTAL]]-PAJAK[[#This Row],[DISKON]]</f>
        <v>41020260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36955189.189189188</v>
      </c>
      <c r="P33" s="23">
        <f ca="1">PAJAK[[#This Row],[DPP]]*PAJAK[[#This Row],[PPN]]</f>
        <v>4065070.8108108109</v>
      </c>
      <c r="Q33" s="23">
        <f ca="1">PAJAK[[#This Row],[DPP]]+PAJAK[[#This Row],[PPN 11%]]</f>
        <v>41020260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271</v>
      </c>
      <c r="B34" s="15">
        <f ca="1">HYPERLINK("[NOTA_.XLSX]NOTA!c"&amp;PAJAK[[#This Row],[//]],IF(PAJAK[[#This Row],[//]]="","",INDEX(INDIRECT("NOTA["&amp;PAJAK[#Headers]&amp;"]"),PAJAK[[#This Row],[//]]-2)))</f>
        <v>54</v>
      </c>
      <c r="C34" s="15" t="str">
        <f ca="1">IF(PAJAK[[#This Row],[//]]="","",INDEX(INDIRECT("NOTA["&amp;PAJAK[#Headers]&amp;"]"),PAJAK[[#This Row],[//]]-2))</f>
        <v>KEN_1910_449-5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5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45217</v>
      </c>
      <c r="I34" s="16" t="str">
        <f ca="1">IF(PAJAK[[#This Row],[//]]="","",INDEX(INDIRECT("NOTA["&amp;PAJAK[#Headers]&amp;"]"),PAJAK[[#This Row],[//]]-2))</f>
        <v>23101449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16428000</v>
      </c>
      <c r="L34" s="23">
        <f ca="1">IF(PAJAK[[#This Row],[//]]="","",SUMIF(NOTA[ID_H],PAJAK[[#This Row],[ID]],NOTA[DISC]))</f>
        <v>2792760</v>
      </c>
      <c r="M34" s="23">
        <f ca="1">PAJAK[[#This Row],[SUB TOTAL]]-PAJAK[[#This Row],[DISKON]]</f>
        <v>13635240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12283999.999999998</v>
      </c>
      <c r="P34" s="23">
        <f ca="1">PAJAK[[#This Row],[DPP]]*PAJAK[[#This Row],[PPN]]</f>
        <v>1351239.9999999998</v>
      </c>
      <c r="Q34" s="23">
        <f ca="1">PAJAK[[#This Row],[DPP]]+PAJAK[[#This Row],[PPN 11%]]</f>
        <v>13635239.999999998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277</v>
      </c>
      <c r="B35" s="15">
        <f ca="1">HYPERLINK("[NOTA_.XLSX]NOTA!c"&amp;PAJAK[[#This Row],[//]],IF(PAJAK[[#This Row],[//]]="","",INDEX(INDIRECT("NOTA["&amp;PAJAK[#Headers]&amp;"]"),PAJAK[[#This Row],[//]]-2)))</f>
        <v>55</v>
      </c>
      <c r="C35" s="15" t="str">
        <f ca="1">IF(PAJAK[[#This Row],[//]]="","",INDEX(INDIRECT("NOTA["&amp;PAJAK[#Headers]&amp;"]"),PAJAK[[#This Row],[//]]-2))</f>
        <v>ATA_1910_111-2</v>
      </c>
      <c r="D35" s="15" t="e">
        <f ca="1">MATCH(PAJAK[[#This Row],[ID]],[6]!Table1[ID],0)</f>
        <v>#REF!</v>
      </c>
      <c r="E35" s="16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45215</v>
      </c>
      <c r="I35" s="16" t="str">
        <f ca="1">IF(PAJAK[[#This Row],[//]]="","",INDEX(INDIRECT("NOTA["&amp;PAJAK[#Headers]&amp;"]"),PAJAK[[#This Row],[//]]-2))</f>
        <v>SA231018111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4334400</v>
      </c>
      <c r="L35" s="23">
        <f ca="1">IF(PAJAK[[#This Row],[//]]="","",SUMIF(NOTA[ID_H],PAJAK[[#This Row],[ID]],NOTA[DISC]))</f>
        <v>731430</v>
      </c>
      <c r="M35" s="23">
        <f ca="1">PAJAK[[#This Row],[SUB TOTAL]]-PAJAK[[#This Row],[DISKON]]</f>
        <v>3602970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3245918.9189189188</v>
      </c>
      <c r="P35" s="23">
        <f ca="1">PAJAK[[#This Row],[DPP]]*PAJAK[[#This Row],[PPN]]</f>
        <v>357051.08108108107</v>
      </c>
      <c r="Q35" s="23">
        <f ca="1">PAJAK[[#This Row],[DPP]]+PAJAK[[#This Row],[PPN 11%]]</f>
        <v>3602970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280</v>
      </c>
      <c r="B36" s="15">
        <f ca="1">HYPERLINK("[NOTA_.XLSX]NOTA!c"&amp;PAJAK[[#This Row],[//]],IF(PAJAK[[#This Row],[//]]="","",INDEX(INDIRECT("NOTA["&amp;PAJAK[#Headers]&amp;"]"),PAJAK[[#This Row],[//]]-2)))</f>
        <v>56</v>
      </c>
      <c r="C36" s="15" t="str">
        <f ca="1">IF(PAJAK[[#This Row],[//]]="","",INDEX(INDIRECT("NOTA["&amp;PAJAK[#Headers]&amp;"]"),PAJAK[[#This Row],[//]]-2))</f>
        <v>ATA_1910_228-9</v>
      </c>
      <c r="D36" s="15" t="e">
        <f ca="1">MATCH(PAJAK[[#This Row],[ID]],[6]!Table1[ID],0)</f>
        <v>#REF!</v>
      </c>
      <c r="E36" s="16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29197200</v>
      </c>
      <c r="L36" s="23">
        <f ca="1">IF(PAJAK[[#This Row],[//]]="","",SUMIF(NOTA[ID_H],PAJAK[[#This Row],[ID]],NOTA[DISC]))</f>
        <v>4927027.5</v>
      </c>
      <c r="M36" s="23">
        <f ca="1">PAJAK[[#This Row],[SUB TOTAL]]-PAJAK[[#This Row],[DISKON]]</f>
        <v>24270172.5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21865020.270270269</v>
      </c>
      <c r="P36" s="23">
        <f ca="1">PAJAK[[#This Row],[DPP]]*PAJAK[[#This Row],[PPN]]</f>
        <v>2405152.2297297297</v>
      </c>
      <c r="Q36" s="23">
        <f ca="1">PAJAK[[#This Row],[DPP]]+PAJAK[[#This Row],[PPN 11%]]</f>
        <v>24270172.5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290</v>
      </c>
      <c r="B37" s="21">
        <f ca="1">HYPERLINK("[NOTA_.XLSX]NOTA!c"&amp;PAJAK[[#This Row],[//]],IF(PAJAK[[#This Row],[//]]="","",INDEX(INDIRECT("NOTA["&amp;PAJAK[#Headers]&amp;"]"),PAJAK[[#This Row],[//]]-2)))</f>
        <v>57</v>
      </c>
      <c r="C37" s="19" t="str">
        <f ca="1">IF(PAJAK[[#This Row],[//]]="","",INDEX(INDIRECT("NOTA["&amp;PAJAK[#Headers]&amp;"]"),PAJAK[[#This Row],[//]]-2))</f>
        <v>ATA_1910_227-12</v>
      </c>
      <c r="D37" s="19" t="e">
        <f ca="1">MATCH(PAJAK[[#This Row],[ID]],[6]!Table1[ID],0)</f>
        <v>#REF!</v>
      </c>
      <c r="E37" s="20">
        <f ca="1">IF(PAJAK[[#This Row],[ID]]="","",COUNTIF(NOTA[ID_H],PAJAK[[#This Row],[ID]]))</f>
        <v>12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45216</v>
      </c>
      <c r="I37" s="16" t="str">
        <f ca="1">IF(PAJAK[[#This Row],[//]]="","",INDEX(INDIRECT("NOTA["&amp;PAJAK[#Headers]&amp;"]"),PAJAK[[#This Row],[//]]-2))</f>
        <v>SA231018227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41246400</v>
      </c>
      <c r="L37" s="23">
        <f ca="1">IF(PAJAK[[#This Row],[//]]="","",SUMIF(NOTA[ID_H],PAJAK[[#This Row],[ID]],NOTA[DISC]))</f>
        <v>6960330</v>
      </c>
      <c r="M37" s="23">
        <f ca="1">PAJAK[[#This Row],[SUB TOTAL]]-PAJAK[[#This Row],[DISKON]]</f>
        <v>34286070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30888351.351351347</v>
      </c>
      <c r="P37" s="23">
        <f ca="1">PAJAK[[#This Row],[DPP]]*PAJAK[[#This Row],[PPN]]</f>
        <v>3397718.6486486481</v>
      </c>
      <c r="Q37" s="23">
        <f ca="1">PAJAK[[#This Row],[DPP]]+PAJAK[[#This Row],[PPN 11%]]</f>
        <v>34286069.999999993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303</v>
      </c>
      <c r="B38" s="21">
        <f ca="1">HYPERLINK("[NOTA_.XLSX]NOTA!c"&amp;PAJAK[[#This Row],[//]],IF(PAJAK[[#This Row],[//]]="","",INDEX(INDIRECT("NOTA["&amp;PAJAK[#Headers]&amp;"]"),PAJAK[[#This Row],[//]]-2)))</f>
        <v>58</v>
      </c>
      <c r="C38" s="19" t="str">
        <f ca="1">IF(PAJAK[[#This Row],[//]]="","",INDEX(INDIRECT("NOTA["&amp;PAJAK[#Headers]&amp;"]"),PAJAK[[#This Row],[//]]-2))</f>
        <v>LAY_1910_046-1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45218</v>
      </c>
      <c r="H38" s="17">
        <f ca="1">IF(PAJAK[[#This Row],[//]]="","",INDEX(INDIRECT("NOTA["&amp;PAJAK[#Headers]&amp;"]"),PAJAK[[#This Row],[//]]-2))</f>
        <v>45217</v>
      </c>
      <c r="I38" s="16" t="str">
        <f ca="1">IF(PAJAK[[#This Row],[//]]="","",INDEX(INDIRECT("NOTA["&amp;PAJAK[#Headers]&amp;"]"),PAJAK[[#This Row],[//]]-2))</f>
        <v>L 210046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28000000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25200000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22702702.702702701</v>
      </c>
      <c r="P38" s="23">
        <f ca="1">PAJAK[[#This Row],[DPP]]*PAJAK[[#This Row],[PPN]]</f>
        <v>2497297.297297297</v>
      </c>
      <c r="Q38" s="23">
        <f ca="1">PAJAK[[#This Row],[DPP]]+PAJAK[[#This Row],[PPN 11%]]</f>
        <v>25200000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423</v>
      </c>
      <c r="B39" s="21">
        <f ca="1">HYPERLINK("[NOTA_.XLSX]NOTA!c"&amp;PAJAK[[#This Row],[//]],IF(PAJAK[[#This Row],[//]]="","",INDEX(INDIRECT("NOTA["&amp;PAJAK[#Headers]&amp;"]"),PAJAK[[#This Row],[//]]-2)))</f>
        <v>86</v>
      </c>
      <c r="C39" s="19" t="str">
        <f ca="1">IF(PAJAK[[#This Row],[//]]="","",INDEX(INDIRECT("NOTA["&amp;PAJAK[#Headers]&amp;"]"),PAJAK[[#This Row],[//]]-2))</f>
        <v>ATA_2310_432-3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45222</v>
      </c>
      <c r="H39" s="17">
        <f ca="1">IF(PAJAK[[#This Row],[//]]="","",INDEX(INDIRECT("NOTA["&amp;PAJAK[#Headers]&amp;"]"),PAJAK[[#This Row],[//]]-2))</f>
        <v>45219</v>
      </c>
      <c r="I39" s="16" t="str">
        <f ca="1">IF(PAJAK[[#This Row],[//]]="","",INDEX(INDIRECT("NOTA["&amp;PAJAK[#Headers]&amp;"]"),PAJAK[[#This Row],[//]]-2))</f>
        <v>SA231018432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4939200</v>
      </c>
      <c r="L39" s="23">
        <f ca="1">IF(PAJAK[[#This Row],[//]]="","",SUMIF(NOTA[ID_H],PAJAK[[#This Row],[ID]],NOTA[DISC]))</f>
        <v>833490</v>
      </c>
      <c r="M39" s="23">
        <f ca="1">PAJAK[[#This Row],[SUB TOTAL]]-PAJAK[[#This Row],[DISKON]]</f>
        <v>4105710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3698837.8378378376</v>
      </c>
      <c r="P39" s="23">
        <f ca="1">PAJAK[[#This Row],[DPP]]*PAJAK[[#This Row],[PPN]]</f>
        <v>406872.16216216213</v>
      </c>
      <c r="Q39" s="23">
        <f ca="1">PAJAK[[#This Row],[DPP]]+PAJAK[[#This Row],[PPN 11%]]</f>
        <v>4105710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427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ATA_2310_363-6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6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45222</v>
      </c>
      <c r="H40" s="17">
        <f ca="1">IF(PAJAK[[#This Row],[//]]="","",INDEX(INDIRECT("NOTA["&amp;PAJAK[#Headers]&amp;"]"),PAJAK[[#This Row],[//]]-2))</f>
        <v>45218</v>
      </c>
      <c r="I40" s="16" t="str">
        <f ca="1">IF(PAJAK[[#This Row],[//]]="","",INDEX(INDIRECT("NOTA["&amp;PAJAK[#Headers]&amp;"]"),PAJAK[[#This Row],[//]]-2))</f>
        <v>SA231018363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17596800</v>
      </c>
      <c r="L40" s="23">
        <f ca="1">IF(PAJAK[[#This Row],[//]]="","",SUMIF(NOTA[ID_H],PAJAK[[#This Row],[ID]],NOTA[DISC]))</f>
        <v>2969460</v>
      </c>
      <c r="M40" s="23">
        <f ca="1">PAJAK[[#This Row],[SUB TOTAL]]-PAJAK[[#This Row],[DISKON]]</f>
        <v>14627340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13177783.783783782</v>
      </c>
      <c r="P40" s="23">
        <f ca="1">PAJAK[[#This Row],[DPP]]*PAJAK[[#This Row],[PPN]]</f>
        <v>1449556.2162162161</v>
      </c>
      <c r="Q40" s="23">
        <f ca="1">PAJAK[[#This Row],[DPP]]+PAJAK[[#This Row],[PPN 11%]]</f>
        <v>14627339.999999998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434</v>
      </c>
      <c r="B41" s="15">
        <f ca="1">HYPERLINK("[NOTA_.XLSX]NOTA!c"&amp;PAJAK[[#This Row],[//]],IF(PAJAK[[#This Row],[//]]="","",INDEX(INDIRECT("NOTA["&amp;PAJAK[#Headers]&amp;"]"),PAJAK[[#This Row],[//]]-2)))</f>
        <v>88</v>
      </c>
      <c r="C41" s="15" t="str">
        <f ca="1">IF(PAJAK[[#This Row],[//]]="","",INDEX(INDIRECT("NOTA["&amp;PAJAK[#Headers]&amp;"]"),PAJAK[[#This Row],[//]]-2))</f>
        <v>ATA_2310_362-12</v>
      </c>
      <c r="D41" s="15" t="e">
        <f ca="1">MATCH(PAJAK[[#This Row],[ID]],[6]!Table1[ID],0)</f>
        <v>#REF!</v>
      </c>
      <c r="E41" s="16">
        <f ca="1">IF(PAJAK[[#This Row],[ID]]="","",COUNTIF(NOTA[ID_H],PAJAK[[#This Row],[ID]]))</f>
        <v>12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45222</v>
      </c>
      <c r="H41" s="17">
        <f ca="1">IF(PAJAK[[#This Row],[//]]="","",INDEX(INDIRECT("NOTA["&amp;PAJAK[#Headers]&amp;"]"),PAJAK[[#This Row],[//]]-2))</f>
        <v>45218</v>
      </c>
      <c r="I41" s="16" t="str">
        <f ca="1">IF(PAJAK[[#This Row],[//]]="","",INDEX(INDIRECT("NOTA["&amp;PAJAK[#Headers]&amp;"]"),PAJAK[[#This Row],[//]]-2))</f>
        <v>SA231018362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48711000</v>
      </c>
      <c r="L41" s="23">
        <f ca="1">IF(PAJAK[[#This Row],[//]]="","",SUMIF(NOTA[ID_H],PAJAK[[#This Row],[ID]],NOTA[DISC]))</f>
        <v>8219981.25</v>
      </c>
      <c r="M41" s="23">
        <f ca="1">PAJAK[[#This Row],[SUB TOTAL]]-PAJAK[[#This Row],[DISKON]]</f>
        <v>40491018.75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36478395.270270266</v>
      </c>
      <c r="P41" s="23">
        <f ca="1">PAJAK[[#This Row],[DPP]]*PAJAK[[#This Row],[PPN]]</f>
        <v>4012623.4797297292</v>
      </c>
      <c r="Q41" s="23">
        <f ca="1">PAJAK[[#This Row],[DPP]]+PAJAK[[#This Row],[PPN 11%]]</f>
        <v>40491018.749999993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447</v>
      </c>
      <c r="B42" s="22">
        <f ca="1">HYPERLINK("[NOTA_.XLSX]NOTA!c"&amp;PAJAK[[#This Row],[//]],IF(PAJAK[[#This Row],[//]]="","",INDEX(INDIRECT("NOTA["&amp;PAJAK[#Headers]&amp;"]"),PAJAK[[#This Row],[//]]-2)))</f>
        <v>89</v>
      </c>
      <c r="C42" s="15" t="str">
        <f ca="1">IF(PAJAK[[#This Row],[//]]="","",INDEX(INDIRECT("NOTA["&amp;PAJAK[#Headers]&amp;"]"),PAJAK[[#This Row],[//]]-2))</f>
        <v>KEN_2310_602-4</v>
      </c>
      <c r="D42" s="15" t="e">
        <f ca="1">MATCH(PAJAK[[#This Row],[ID]],[6]!Table1[ID],0)</f>
        <v>#REF!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45222</v>
      </c>
      <c r="H42" s="17">
        <f ca="1">IF(PAJAK[[#This Row],[//]]="","",INDEX(INDIRECT("NOTA["&amp;PAJAK[#Headers]&amp;"]"),PAJAK[[#This Row],[//]]-2))</f>
        <v>45219</v>
      </c>
      <c r="I42" s="16" t="str">
        <f ca="1">IF(PAJAK[[#This Row],[//]]="","",INDEX(INDIRECT("NOTA["&amp;PAJAK[#Headers]&amp;"]"),PAJAK[[#This Row],[//]]-2))</f>
        <v>23101602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14720400</v>
      </c>
      <c r="L42" s="23">
        <f ca="1">IF(PAJAK[[#This Row],[//]]="","",SUMIF(NOTA[ID_H],PAJAK[[#This Row],[ID]],NOTA[DISC]))</f>
        <v>2502468</v>
      </c>
      <c r="M42" s="23">
        <f ca="1">PAJAK[[#This Row],[SUB TOTAL]]-PAJAK[[#This Row],[DISKON]]</f>
        <v>12217932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11007145.945945945</v>
      </c>
      <c r="P42" s="23">
        <f ca="1">PAJAK[[#This Row],[DPP]]*PAJAK[[#This Row],[PPN]]</f>
        <v>1210786.054054054</v>
      </c>
      <c r="Q42" s="23">
        <f ca="1">PAJAK[[#This Row],[DPP]]+PAJAK[[#This Row],[PPN 11%]]</f>
        <v>12217931.999999998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452</v>
      </c>
      <c r="B43" s="21">
        <f ca="1">HYPERLINK("[NOTA_.XLSX]NOTA!c"&amp;PAJAK[[#This Row],[//]],IF(PAJAK[[#This Row],[//]]="","",INDEX(INDIRECT("NOTA["&amp;PAJAK[#Headers]&amp;"]"),PAJAK[[#This Row],[//]]-2)))</f>
        <v>90</v>
      </c>
      <c r="C43" s="19" t="str">
        <f ca="1">IF(PAJAK[[#This Row],[//]]="","",INDEX(INDIRECT("NOTA["&amp;PAJAK[#Headers]&amp;"]"),PAJAK[[#This Row],[//]]-2))</f>
        <v>KEN_2310_712-5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45222</v>
      </c>
      <c r="H43" s="17">
        <f ca="1">IF(PAJAK[[#This Row],[//]]="","",INDEX(INDIRECT("NOTA["&amp;PAJAK[#Headers]&amp;"]"),PAJAK[[#This Row],[//]]-2))</f>
        <v>45220</v>
      </c>
      <c r="I43" s="16" t="str">
        <f ca="1">IF(PAJAK[[#This Row],[//]]="","",INDEX(INDIRECT("NOTA["&amp;PAJAK[#Headers]&amp;"]"),PAJAK[[#This Row],[//]]-2))</f>
        <v>23101712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25891200</v>
      </c>
      <c r="L43" s="23">
        <f ca="1">IF(PAJAK[[#This Row],[//]]="","",SUMIF(NOTA[ID_H],PAJAK[[#This Row],[ID]],NOTA[DISC]))</f>
        <v>4401504</v>
      </c>
      <c r="M43" s="23">
        <f ca="1">PAJAK[[#This Row],[SUB TOTAL]]-PAJAK[[#This Row],[DISKON]]</f>
        <v>21489696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19360086.486486483</v>
      </c>
      <c r="P43" s="23">
        <f ca="1">PAJAK[[#This Row],[DPP]]*PAJAK[[#This Row],[PPN]]</f>
        <v>2129609.5135135134</v>
      </c>
      <c r="Q43" s="23">
        <f ca="1">PAJAK[[#This Row],[DPP]]+PAJAK[[#This Row],[PPN 11%]]</f>
        <v>21489695.999999996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458</v>
      </c>
      <c r="B44" s="21">
        <f ca="1">HYPERLINK("[NOTA_.XLSX]NOTA!c"&amp;PAJAK[[#This Row],[//]],IF(PAJAK[[#This Row],[//]]="","",INDEX(INDIRECT("NOTA["&amp;PAJAK[#Headers]&amp;"]"),PAJAK[[#This Row],[//]]-2)))</f>
        <v>91</v>
      </c>
      <c r="C44" s="19" t="str">
        <f ca="1">IF(PAJAK[[#This Row],[//]]="","",INDEX(INDIRECT("NOTA["&amp;PAJAK[#Headers]&amp;"]"),PAJAK[[#This Row],[//]]-2))</f>
        <v>KEN_2310_678-3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3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45222</v>
      </c>
      <c r="H44" s="17">
        <f ca="1">IF(PAJAK[[#This Row],[//]]="","",INDEX(INDIRECT("NOTA["&amp;PAJAK[#Headers]&amp;"]"),PAJAK[[#This Row],[//]]-2))</f>
        <v>45220</v>
      </c>
      <c r="I44" s="16" t="str">
        <f ca="1">IF(PAJAK[[#This Row],[//]]="","",INDEX(INDIRECT("NOTA["&amp;PAJAK[#Headers]&amp;"]"),PAJAK[[#This Row],[//]]-2))</f>
        <v>23101678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19752000</v>
      </c>
      <c r="L44" s="23">
        <f ca="1">IF(PAJAK[[#This Row],[//]]="","",SUMIF(NOTA[ID_H],PAJAK[[#This Row],[ID]],NOTA[DISC]))</f>
        <v>3357840</v>
      </c>
      <c r="M44" s="23">
        <f ca="1">PAJAK[[#This Row],[SUB TOTAL]]-PAJAK[[#This Row],[DISKON]]</f>
        <v>16394160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14769513.513513513</v>
      </c>
      <c r="P44" s="23">
        <f ca="1">PAJAK[[#This Row],[DPP]]*PAJAK[[#This Row],[PPN]]</f>
        <v>1624646.4864864864</v>
      </c>
      <c r="Q44" s="23">
        <f ca="1">PAJAK[[#This Row],[DPP]]+PAJAK[[#This Row],[PPN 11%]]</f>
        <v>16394160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476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KEN_2610_825-4</v>
      </c>
      <c r="D45" s="19" t="e">
        <f ca="1">MATCH(PAJAK[[#This Row],[ID]],[6]!Table1[ID],0)</f>
        <v>#REF!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45225</v>
      </c>
      <c r="H45" s="17">
        <f ca="1">IF(PAJAK[[#This Row],[//]]="","",INDEX(INDIRECT("NOTA["&amp;PAJAK[#Headers]&amp;"]"),PAJAK[[#This Row],[//]]-2))</f>
        <v>45223</v>
      </c>
      <c r="I45" s="16" t="str">
        <f ca="1">IF(PAJAK[[#This Row],[//]]="","",INDEX(INDIRECT("NOTA["&amp;PAJAK[#Headers]&amp;"]"),PAJAK[[#This Row],[//]]-2))</f>
        <v>23101825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35107200</v>
      </c>
      <c r="L45" s="23">
        <f ca="1">IF(PAJAK[[#This Row],[//]]="","",SUMIF(NOTA[ID_H],PAJAK[[#This Row],[ID]],NOTA[DISC]))</f>
        <v>5968224</v>
      </c>
      <c r="M45" s="23">
        <f ca="1">PAJAK[[#This Row],[SUB TOTAL]]-PAJAK[[#This Row],[DISKON]]</f>
        <v>29138976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26251329.729729727</v>
      </c>
      <c r="P45" s="23">
        <f ca="1">PAJAK[[#This Row],[DPP]]*PAJAK[[#This Row],[PPN]]</f>
        <v>2887646.2702702698</v>
      </c>
      <c r="Q45" s="23">
        <f ca="1">PAJAK[[#This Row],[DPP]]+PAJAK[[#This Row],[PPN 11%]]</f>
        <v>29138975.999999996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481</v>
      </c>
      <c r="B46" s="15">
        <f ca="1">HYPERLINK("[NOTA_.XLSX]NOTA!c"&amp;PAJAK[[#This Row],[//]],IF(PAJAK[[#This Row],[//]]="","",INDEX(INDIRECT("NOTA["&amp;PAJAK[#Headers]&amp;"]"),PAJAK[[#This Row],[//]]-2)))</f>
        <v>98</v>
      </c>
      <c r="C46" s="15" t="str">
        <f ca="1">IF(PAJAK[[#This Row],[//]]="","",INDEX(INDIRECT("NOTA["&amp;PAJAK[#Headers]&amp;"]"),PAJAK[[#This Row],[//]]-2))</f>
        <v>ATA_2610_484-4</v>
      </c>
      <c r="D46" s="15" t="e">
        <f ca="1">MATCH(PAJAK[[#This Row],[ID]],[6]!Table1[ID],0)</f>
        <v>#REF!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45225</v>
      </c>
      <c r="H46" s="17">
        <f ca="1">IF(PAJAK[[#This Row],[//]]="","",INDEX(INDIRECT("NOTA["&amp;PAJAK[#Headers]&amp;"]"),PAJAK[[#This Row],[//]]-2))</f>
        <v>45220</v>
      </c>
      <c r="I46" s="16" t="str">
        <f ca="1">IF(PAJAK[[#This Row],[//]]="","",INDEX(INDIRECT("NOTA["&amp;PAJAK[#Headers]&amp;"]"),PAJAK[[#This Row],[//]]-2))</f>
        <v>SA231018484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8980000</v>
      </c>
      <c r="L46" s="23">
        <f ca="1">IF(PAJAK[[#This Row],[//]]="","",SUMIF(NOTA[ID_H],PAJAK[[#This Row],[ID]],NOTA[DISC]))</f>
        <v>1515375</v>
      </c>
      <c r="M46" s="23">
        <f ca="1">PAJAK[[#This Row],[SUB TOTAL]]-PAJAK[[#This Row],[DISKON]]</f>
        <v>7464625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6724887.3873873865</v>
      </c>
      <c r="P46" s="23">
        <f ca="1">PAJAK[[#This Row],[DPP]]*PAJAK[[#This Row],[PPN]]</f>
        <v>739737.61261261255</v>
      </c>
      <c r="Q46" s="23">
        <f ca="1">PAJAK[[#This Row],[DPP]]+PAJAK[[#This Row],[PPN 11%]]</f>
        <v>7464624.9999999991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486</v>
      </c>
      <c r="B47" s="21">
        <f ca="1">HYPERLINK("[NOTA_.XLSX]NOTA!c"&amp;PAJAK[[#This Row],[//]],IF(PAJAK[[#This Row],[//]]="","",INDEX(INDIRECT("NOTA["&amp;PAJAK[#Headers]&amp;"]"),PAJAK[[#This Row],[//]]-2)))</f>
        <v>99</v>
      </c>
      <c r="C47" s="19" t="str">
        <f ca="1">IF(PAJAK[[#This Row],[//]]="","",INDEX(INDIRECT("NOTA["&amp;PAJAK[#Headers]&amp;"]"),PAJAK[[#This Row],[//]]-2))</f>
        <v>ATA_2610_054-3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3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45225</v>
      </c>
      <c r="H47" s="17">
        <f ca="1">IF(PAJAK[[#This Row],[//]]="","",INDEX(INDIRECT("NOTA["&amp;PAJAK[#Headers]&amp;"]"),PAJAK[[#This Row],[//]]-2))</f>
        <v>45222</v>
      </c>
      <c r="I47" s="16" t="str">
        <f ca="1">IF(PAJAK[[#This Row],[//]]="","",INDEX(INDIRECT("NOTA["&amp;PAJAK[#Headers]&amp;"]"),PAJAK[[#This Row],[//]]-2))</f>
        <v>SL231000054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17755200</v>
      </c>
      <c r="L47" s="23">
        <f ca="1">IF(PAJAK[[#This Row],[//]]="","",SUMIF(NOTA[ID_H],PAJAK[[#This Row],[ID]],NOTA[DISC]))</f>
        <v>2984904</v>
      </c>
      <c r="M47" s="23">
        <f ca="1">PAJAK[[#This Row],[SUB TOTAL]]-PAJAK[[#This Row],[DISKON]]</f>
        <v>14770296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12940540.540540539</v>
      </c>
      <c r="P47" s="23">
        <f ca="1">PAJAK[[#This Row],[DPP]]*PAJAK[[#This Row],[PPN]]</f>
        <v>1423459.4594594592</v>
      </c>
      <c r="Q47" s="23">
        <f ca="1">PAJAK[[#This Row],[DPP]]+PAJAK[[#This Row],[PPN 11%]]</f>
        <v>14363999.999999998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500</v>
      </c>
      <c r="B48" s="22">
        <f ca="1">HYPERLINK("[NOTA_.XLSX]NOTA!c"&amp;PAJAK[[#This Row],[//]],IF(PAJAK[[#This Row],[//]]="","",INDEX(INDIRECT("NOTA["&amp;PAJAK[#Headers]&amp;"]"),PAJAK[[#This Row],[//]]-2)))</f>
        <v>105</v>
      </c>
      <c r="C48" s="15" t="str">
        <f ca="1">IF(PAJAK[[#This Row],[//]]="","",INDEX(INDIRECT("NOTA["&amp;PAJAK[#Headers]&amp;"]"),PAJAK[[#This Row],[//]]-2))</f>
        <v>KEN_3010_999-9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9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45229</v>
      </c>
      <c r="H48" s="17">
        <f ca="1">IF(PAJAK[[#This Row],[//]]="","",INDEX(INDIRECT("NOTA["&amp;PAJAK[#Headers]&amp;"]"),PAJAK[[#This Row],[//]]-2))</f>
        <v>45225</v>
      </c>
      <c r="I48" s="16" t="str">
        <f ca="1">IF(PAJAK[[#This Row],[//]]="","",INDEX(INDIRECT("NOTA["&amp;PAJAK[#Headers]&amp;"]"),PAJAK[[#This Row],[//]]-2))</f>
        <v>23101999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18657200</v>
      </c>
      <c r="L48" s="23">
        <f ca="1">IF(PAJAK[[#This Row],[//]]="","",SUMIF(NOTA[ID_H],PAJAK[[#This Row],[ID]],NOTA[DISC]))</f>
        <v>3171724</v>
      </c>
      <c r="M48" s="23">
        <f ca="1">PAJAK[[#This Row],[SUB TOTAL]]-PAJAK[[#This Row],[DISKON]]</f>
        <v>15485476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13950879.279279279</v>
      </c>
      <c r="P48" s="23">
        <f ca="1">PAJAK[[#This Row],[DPP]]*PAJAK[[#This Row],[PPN]]</f>
        <v>1534596.7207207207</v>
      </c>
      <c r="Q48" s="23">
        <f ca="1">PAJAK[[#This Row],[DPP]]+PAJAK[[#This Row],[PPN 11%]]</f>
        <v>15485476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510</v>
      </c>
      <c r="B49" s="21">
        <f ca="1">HYPERLINK("[NOTA_.XLSX]NOTA!c"&amp;PAJAK[[#This Row],[//]],IF(PAJAK[[#This Row],[//]]="","",INDEX(INDIRECT("NOTA["&amp;PAJAK[#Headers]&amp;"]"),PAJAK[[#This Row],[//]]-2)))</f>
        <v>106</v>
      </c>
      <c r="C49" s="19" t="str">
        <f ca="1">IF(PAJAK[[#This Row],[//]]="","",INDEX(INDIRECT("NOTA["&amp;PAJAK[#Headers]&amp;"]"),PAJAK[[#This Row],[//]]-2))</f>
        <v>KEN_3010_143-2</v>
      </c>
      <c r="D49" s="19" t="e">
        <f ca="1">MATCH(PAJAK[[#This Row],[ID]],[6]!Table1[ID],0)</f>
        <v>#REF!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45229</v>
      </c>
      <c r="H49" s="17">
        <f ca="1">IF(PAJAK[[#This Row],[//]]="","",INDEX(INDIRECT("NOTA["&amp;PAJAK[#Headers]&amp;"]"),PAJAK[[#This Row],[//]]-2))</f>
        <v>45227</v>
      </c>
      <c r="I49" s="16" t="str">
        <f ca="1">IF(PAJAK[[#This Row],[//]]="","",INDEX(INDIRECT("NOTA["&amp;PAJAK[#Headers]&amp;"]"),PAJAK[[#This Row],[//]]-2))</f>
        <v>23102143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25833600</v>
      </c>
      <c r="L49" s="23">
        <f ca="1">IF(PAJAK[[#This Row],[//]]="","",SUMIF(NOTA[ID_H],PAJAK[[#This Row],[ID]],NOTA[DISC]))</f>
        <v>4391712</v>
      </c>
      <c r="M49" s="23">
        <f ca="1">PAJAK[[#This Row],[SUB TOTAL]]-PAJAK[[#This Row],[DISKON]]</f>
        <v>21441888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19317016.216216214</v>
      </c>
      <c r="P49" s="23">
        <f ca="1">PAJAK[[#This Row],[DPP]]*PAJAK[[#This Row],[PPN]]</f>
        <v>2124871.7837837837</v>
      </c>
      <c r="Q49" s="23">
        <f ca="1">PAJAK[[#This Row],[DPP]]+PAJAK[[#This Row],[PPN 11%]]</f>
        <v>21441887.999999996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513</v>
      </c>
      <c r="B50" s="21">
        <f ca="1">HYPERLINK("[NOTA_.XLSX]NOTA!c"&amp;PAJAK[[#This Row],[//]],IF(PAJAK[[#This Row],[//]]="","",INDEX(INDIRECT("NOTA["&amp;PAJAK[#Headers]&amp;"]"),PAJAK[[#This Row],[//]]-2)))</f>
        <v>107</v>
      </c>
      <c r="C50" s="19" t="str">
        <f ca="1">IF(PAJAK[[#This Row],[//]]="","",INDEX(INDIRECT("NOTA["&amp;PAJAK[#Headers]&amp;"]"),PAJAK[[#This Row],[//]]-2))</f>
        <v>KEN_3010_077-5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45229</v>
      </c>
      <c r="H50" s="17">
        <f ca="1">IF(PAJAK[[#This Row],[//]]="","",INDEX(INDIRECT("NOTA["&amp;PAJAK[#Headers]&amp;"]"),PAJAK[[#This Row],[//]]-2))</f>
        <v>45226</v>
      </c>
      <c r="I50" s="16" t="str">
        <f ca="1">IF(PAJAK[[#This Row],[//]]="","",INDEX(INDIRECT("NOTA["&amp;PAJAK[#Headers]&amp;"]"),PAJAK[[#This Row],[//]]-2))</f>
        <v>23102077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147700800</v>
      </c>
      <c r="L50" s="23">
        <f ca="1">IF(PAJAK[[#This Row],[//]]="","",SUMIF(NOTA[ID_H],PAJAK[[#This Row],[ID]],NOTA[DISC]))</f>
        <v>28013472.000000004</v>
      </c>
      <c r="M50" s="23">
        <f ca="1">PAJAK[[#This Row],[SUB TOTAL]]-PAJAK[[#This Row],[DISKON]]</f>
        <v>119687328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107826421.62162161</v>
      </c>
      <c r="P50" s="23">
        <f ca="1">PAJAK[[#This Row],[DPP]]*PAJAK[[#This Row],[PPN]]</f>
        <v>11860906.378378376</v>
      </c>
      <c r="Q50" s="23">
        <f ca="1">PAJAK[[#This Row],[DPP]]+PAJAK[[#This Row],[PPN 11%]]</f>
        <v>119687327.99999999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519</v>
      </c>
      <c r="B51" s="15">
        <f ca="1">HYPERLINK("[NOTA_.XLSX]NOTA!c"&amp;PAJAK[[#This Row],[//]],IF(PAJAK[[#This Row],[//]]="","",INDEX(INDIRECT("NOTA["&amp;PAJAK[#Headers]&amp;"]"),PAJAK[[#This Row],[//]]-2)))</f>
        <v>108</v>
      </c>
      <c r="C51" s="15" t="str">
        <f ca="1">IF(PAJAK[[#This Row],[//]]="","",INDEX(INDIRECT("NOTA["&amp;PAJAK[#Headers]&amp;"]"),PAJAK[[#This Row],[//]]-2))</f>
        <v>ATA_3010_753-2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45229</v>
      </c>
      <c r="H51" s="17">
        <f ca="1">IF(PAJAK[[#This Row],[//]]="","",INDEX(INDIRECT("NOTA["&amp;PAJAK[#Headers]&amp;"]"),PAJAK[[#This Row],[//]]-2))</f>
        <v>45225</v>
      </c>
      <c r="I51" s="16" t="str">
        <f ca="1">IF(PAJAK[[#This Row],[//]]="","",INDEX(INDIRECT("NOTA["&amp;PAJAK[#Headers]&amp;"]"),PAJAK[[#This Row],[//]]-2))</f>
        <v>SA231018753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2980800</v>
      </c>
      <c r="L51" s="23">
        <f ca="1">IF(PAJAK[[#This Row],[//]]="","",SUMIF(NOTA[ID_H],PAJAK[[#This Row],[ID]],NOTA[DISC]))</f>
        <v>503010</v>
      </c>
      <c r="M51" s="23">
        <f ca="1">PAJAK[[#This Row],[SUB TOTAL]]-PAJAK[[#This Row],[DISKON]]</f>
        <v>2477790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2232243.2432432431</v>
      </c>
      <c r="P51" s="23">
        <f ca="1">PAJAK[[#This Row],[DPP]]*PAJAK[[#This Row],[PPN]]</f>
        <v>245546.75675675675</v>
      </c>
      <c r="Q51" s="23">
        <f ca="1">PAJAK[[#This Row],[DPP]]+PAJAK[[#This Row],[PPN 11%]]</f>
        <v>2477790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522</v>
      </c>
      <c r="B52" s="21">
        <f ca="1">HYPERLINK("[NOTA_.XLSX]NOTA!c"&amp;PAJAK[[#This Row],[//]],IF(PAJAK[[#This Row],[//]]="","",INDEX(INDIRECT("NOTA["&amp;PAJAK[#Headers]&amp;"]"),PAJAK[[#This Row],[//]]-2)))</f>
        <v>109</v>
      </c>
      <c r="C52" s="19" t="str">
        <f ca="1">IF(PAJAK[[#This Row],[//]]="","",INDEX(INDIRECT("NOTA["&amp;PAJAK[#Headers]&amp;"]"),PAJAK[[#This Row],[//]]-2))</f>
        <v>ATA_3010_758-12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45229</v>
      </c>
      <c r="H52" s="17">
        <f ca="1">IF(PAJAK[[#This Row],[//]]="","",INDEX(INDIRECT("NOTA["&amp;PAJAK[#Headers]&amp;"]"),PAJAK[[#This Row],[//]]-2))</f>
        <v>45225</v>
      </c>
      <c r="I52" s="16" t="str">
        <f ca="1">IF(PAJAK[[#This Row],[//]]="","",INDEX(INDIRECT("NOTA["&amp;PAJAK[#Headers]&amp;"]"),PAJAK[[#This Row],[//]]-2))</f>
        <v>SA231018758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3412800</v>
      </c>
      <c r="L52" s="23">
        <f ca="1">IF(PAJAK[[#This Row],[//]]="","",SUMIF(NOTA[ID_H],PAJAK[[#This Row],[ID]],NOTA[DISC]))</f>
        <v>575910</v>
      </c>
      <c r="M52" s="23">
        <f ca="1">PAJAK[[#This Row],[SUB TOTAL]]-PAJAK[[#This Row],[DISKON]]</f>
        <v>2836890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2555756.7567567565</v>
      </c>
      <c r="P52" s="23">
        <f ca="1">PAJAK[[#This Row],[DPP]]*PAJAK[[#This Row],[PPN]]</f>
        <v>281133.2432432432</v>
      </c>
      <c r="Q52" s="23">
        <f ca="1">PAJAK[[#This Row],[DPP]]+PAJAK[[#This Row],[PPN 11%]]</f>
        <v>2836889.9999999995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535</v>
      </c>
      <c r="B53" s="15">
        <f ca="1">HYPERLINK("[NOTA_.XLSX]NOTA!c"&amp;PAJAK[[#This Row],[//]],IF(PAJAK[[#This Row],[//]]="","",INDEX(INDIRECT("NOTA["&amp;PAJAK[#Headers]&amp;"]"),PAJAK[[#This Row],[//]]-2)))</f>
        <v>110</v>
      </c>
      <c r="C53" s="15" t="str">
        <f ca="1">IF(PAJAK[[#This Row],[//]]="","",INDEX(INDIRECT("NOTA["&amp;PAJAK[#Headers]&amp;"]"),PAJAK[[#This Row],[//]]-2))</f>
        <v>ATA_3010_759-12</v>
      </c>
      <c r="D53" s="15" t="e">
        <f ca="1">MATCH(PAJAK[[#This Row],[ID]],[6]!Table1[ID],0)</f>
        <v>#REF!</v>
      </c>
      <c r="E53" s="16">
        <f ca="1">IF(PAJAK[[#This Row],[ID]]="","",COUNTIF(NOTA[ID_H],PAJAK[[#This Row],[ID]]))</f>
        <v>12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45229</v>
      </c>
      <c r="H53" s="17">
        <f ca="1">IF(PAJAK[[#This Row],[//]]="","",INDEX(INDIRECT("NOTA["&amp;PAJAK[#Headers]&amp;"]"),PAJAK[[#This Row],[//]]-2))</f>
        <v>45225</v>
      </c>
      <c r="I53" s="16" t="str">
        <f ca="1">IF(PAJAK[[#This Row],[//]]="","",INDEX(INDIRECT("NOTA["&amp;PAJAK[#Headers]&amp;"]"),PAJAK[[#This Row],[//]]-2))</f>
        <v>SA231018759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4471200</v>
      </c>
      <c r="L53" s="23">
        <f ca="1">IF(PAJAK[[#This Row],[//]]="","",SUMIF(NOTA[ID_H],PAJAK[[#This Row],[ID]],NOTA[DISC]))</f>
        <v>754515</v>
      </c>
      <c r="M53" s="23">
        <f ca="1">PAJAK[[#This Row],[SUB TOTAL]]-PAJAK[[#This Row],[DISKON]]</f>
        <v>3716685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3348364.8648648644</v>
      </c>
      <c r="P53" s="23">
        <f ca="1">PAJAK[[#This Row],[DPP]]*PAJAK[[#This Row],[PPN]]</f>
        <v>368320.13513513509</v>
      </c>
      <c r="Q53" s="23">
        <f ca="1">PAJAK[[#This Row],[DPP]]+PAJAK[[#This Row],[PPN 11%]]</f>
        <v>3716684.9999999995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548</v>
      </c>
      <c r="B54" s="21">
        <f ca="1">HYPERLINK("[NOTA_.XLSX]NOTA!c"&amp;PAJAK[[#This Row],[//]],IF(PAJAK[[#This Row],[//]]="","",INDEX(INDIRECT("NOTA["&amp;PAJAK[#Headers]&amp;"]"),PAJAK[[#This Row],[//]]-2)))</f>
        <v>111</v>
      </c>
      <c r="C54" s="19" t="str">
        <f ca="1">IF(PAJAK[[#This Row],[//]]="","",INDEX(INDIRECT("NOTA["&amp;PAJAK[#Headers]&amp;"]"),PAJAK[[#This Row],[//]]-2))</f>
        <v>ATA_3010_757-12</v>
      </c>
      <c r="D54" s="19" t="e">
        <f ca="1">MATCH(PAJAK[[#This Row],[ID]],[6]!Table1[ID],0)</f>
        <v>#REF!</v>
      </c>
      <c r="E54" s="20">
        <f ca="1">IF(PAJAK[[#This Row],[ID]]="","",COUNTIF(NOTA[ID_H],PAJAK[[#This Row],[ID]]))</f>
        <v>12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45229</v>
      </c>
      <c r="H54" s="17">
        <f ca="1">IF(PAJAK[[#This Row],[//]]="","",INDEX(INDIRECT("NOTA["&amp;PAJAK[#Headers]&amp;"]"),PAJAK[[#This Row],[//]]-2))</f>
        <v>45225</v>
      </c>
      <c r="I54" s="16" t="str">
        <f ca="1">IF(PAJAK[[#This Row],[//]]="","",INDEX(INDIRECT("NOTA["&amp;PAJAK[#Headers]&amp;"]"),PAJAK[[#This Row],[//]]-2))</f>
        <v>SA231018757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44330400</v>
      </c>
      <c r="L54" s="23">
        <f ca="1">IF(PAJAK[[#This Row],[//]]="","",SUMIF(NOTA[ID_H],PAJAK[[#This Row],[ID]],NOTA[DISC]))</f>
        <v>7480755</v>
      </c>
      <c r="M54" s="23">
        <f ca="1">PAJAK[[#This Row],[SUB TOTAL]]-PAJAK[[#This Row],[DISKON]]</f>
        <v>36849645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33197878.378378376</v>
      </c>
      <c r="P54" s="23">
        <f ca="1">PAJAK[[#This Row],[DPP]]*PAJAK[[#This Row],[PPN]]</f>
        <v>3651766.6216216213</v>
      </c>
      <c r="Q54" s="23">
        <f ca="1">PAJAK[[#This Row],[DPP]]+PAJAK[[#This Row],[PPN 11%]]</f>
        <v>36849645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561</v>
      </c>
      <c r="B55" s="15">
        <f ca="1">HYPERLINK("[NOTA_.XLSX]NOTA!c"&amp;PAJAK[[#This Row],[//]],IF(PAJAK[[#This Row],[//]]="","",INDEX(INDIRECT("NOTA["&amp;PAJAK[#Headers]&amp;"]"),PAJAK[[#This Row],[//]]-2)))</f>
        <v>112</v>
      </c>
      <c r="C55" s="15" t="str">
        <f ca="1">IF(PAJAK[[#This Row],[//]]="","",INDEX(INDIRECT("NOTA["&amp;PAJAK[#Headers]&amp;"]"),PAJAK[[#This Row],[//]]-2))</f>
        <v>KEN_2810_924-3</v>
      </c>
      <c r="D55" s="15" t="e">
        <f ca="1">MATCH(PAJAK[[#This Row],[ID]],[6]!Table1[ID],0)</f>
        <v>#REF!</v>
      </c>
      <c r="E55" s="16">
        <f ca="1">IF(PAJAK[[#This Row],[ID]]="","",COUNTIF(NOTA[ID_H],PAJAK[[#This Row],[ID]]))</f>
        <v>3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45227</v>
      </c>
      <c r="H55" s="17">
        <f ca="1">IF(PAJAK[[#This Row],[//]]="","",INDEX(INDIRECT("NOTA["&amp;PAJAK[#Headers]&amp;"]"),PAJAK[[#This Row],[//]]-2))</f>
        <v>45224</v>
      </c>
      <c r="I55" s="16" t="str">
        <f ca="1">IF(PAJAK[[#This Row],[//]]="","",INDEX(INDIRECT("NOTA["&amp;PAJAK[#Headers]&amp;"]"),PAJAK[[#This Row],[//]]-2))</f>
        <v>23101924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13536000</v>
      </c>
      <c r="L55" s="23">
        <f ca="1">IF(PAJAK[[#This Row],[//]]="","",SUMIF(NOTA[ID_H],PAJAK[[#This Row],[ID]],NOTA[DISC]))</f>
        <v>2301120.0000000005</v>
      </c>
      <c r="M55" s="23">
        <f ca="1">PAJAK[[#This Row],[SUB TOTAL]]-PAJAK[[#This Row],[DISKON]]</f>
        <v>11234880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10121513.513513513</v>
      </c>
      <c r="P55" s="23">
        <f ca="1">PAJAK[[#This Row],[DPP]]*PAJAK[[#This Row],[PPN]]</f>
        <v>1113366.4864864864</v>
      </c>
      <c r="Q55" s="23">
        <f ca="1">PAJAK[[#This Row],[DPP]]+PAJAK[[#This Row],[PPN 11%]]</f>
        <v>11234880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565</v>
      </c>
      <c r="B56" s="21">
        <f ca="1">HYPERLINK("[NOTA_.XLSX]NOTA!c"&amp;PAJAK[[#This Row],[//]],IF(PAJAK[[#This Row],[//]]="","",INDEX(INDIRECT("NOTA["&amp;PAJAK[#Headers]&amp;"]"),PAJAK[[#This Row],[//]]-2)))</f>
        <v>113</v>
      </c>
      <c r="C56" s="19" t="str">
        <f ca="1">IF(PAJAK[[#This Row],[//]]="","",INDEX(INDIRECT("NOTA["&amp;PAJAK[#Headers]&amp;"]"),PAJAK[[#This Row],[//]]-2))</f>
        <v>ATA_2810_572-2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45227</v>
      </c>
      <c r="H56" s="17">
        <f ca="1">IF(PAJAK[[#This Row],[//]]="","",INDEX(INDIRECT("NOTA["&amp;PAJAK[#Headers]&amp;"]"),PAJAK[[#This Row],[//]]-2))</f>
        <v>45223</v>
      </c>
      <c r="I56" s="16" t="str">
        <f ca="1">IF(PAJAK[[#This Row],[//]]="","",INDEX(INDIRECT("NOTA["&amp;PAJAK[#Headers]&amp;"]"),PAJAK[[#This Row],[//]]-2))</f>
        <v>SA231018572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1382400</v>
      </c>
      <c r="L56" s="23">
        <f ca="1">IF(PAJAK[[#This Row],[//]]="","",SUMIF(NOTA[ID_H],PAJAK[[#This Row],[ID]],NOTA[DISC]))</f>
        <v>233280</v>
      </c>
      <c r="M56" s="23">
        <f ca="1">PAJAK[[#This Row],[SUB TOTAL]]-PAJAK[[#This Row],[DISKON]]</f>
        <v>1149120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1035243.2432432432</v>
      </c>
      <c r="P56" s="23">
        <f ca="1">PAJAK[[#This Row],[DPP]]*PAJAK[[#This Row],[PPN]]</f>
        <v>113876.75675675675</v>
      </c>
      <c r="Q56" s="23">
        <f ca="1">PAJAK[[#This Row],[DPP]]+PAJAK[[#This Row],[PPN 11%]]</f>
        <v>1149120</v>
      </c>
      <c r="R56" s="18" t="str">
        <f ca="1">IF(ISNUMBER(PAJAK[[#This Row],[//]]),PPN,"")</f>
        <v>11%</v>
      </c>
    </row>
    <row r="57" spans="1:18" x14ac:dyDescent="0.25">
      <c r="A57" s="2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568</v>
      </c>
      <c r="B57" s="27">
        <f ca="1">HYPERLINK("[NOTA_.XLSX]NOTA!c"&amp;PAJAK[[#This Row],[//]],IF(PAJAK[[#This Row],[//]]="","",INDEX(INDIRECT("NOTA["&amp;PAJAK[#Headers]&amp;"]"),PAJAK[[#This Row],[//]]-2)))</f>
        <v>114</v>
      </c>
      <c r="C57" s="27" t="str">
        <f ca="1">IF(PAJAK[[#This Row],[//]]="","",INDEX(INDIRECT("NOTA["&amp;PAJAK[#Headers]&amp;"]"),PAJAK[[#This Row],[//]]-2))</f>
        <v>ATA_2810_542-1</v>
      </c>
      <c r="D57" s="27" t="e">
        <f ca="1">MATCH(PAJAK[[#This Row],[ID]],[6]!Table1[ID],0)</f>
        <v>#REF!</v>
      </c>
      <c r="E57" s="28">
        <f ca="1">IF(PAJAK[[#This Row],[ID]]="","",COUNTIF(NOTA[ID_H],PAJAK[[#This Row],[ID]]))</f>
        <v>1</v>
      </c>
      <c r="F57" s="27" t="str">
        <f ca="1">IF(PAJAK[[#This Row],[//]]="","",INDEX(CONV[2],MATCH(INDEX(INDIRECT("NOTA["&amp;PAJAK[#Headers]&amp;"]"),PAJAK[[#This Row],[//]]-2),CONV[1],0),0))</f>
        <v>PT ATALI MAKMUR</v>
      </c>
      <c r="G57" s="29">
        <f ca="1">IF(PAJAK[[#This Row],[//]]="","",INDEX(NOTA[TGL_H],PAJAK[[#This Row],[//]]-2))</f>
        <v>45227</v>
      </c>
      <c r="H57" s="29">
        <f ca="1">IF(PAJAK[[#This Row],[//]]="","",INDEX(INDIRECT("NOTA["&amp;PAJAK[#Headers]&amp;"]"),PAJAK[[#This Row],[//]]-2))</f>
        <v>45223</v>
      </c>
      <c r="I57" s="28" t="str">
        <f ca="1">IF(PAJAK[[#This Row],[//]]="","",INDEX(INDIRECT("NOTA["&amp;PAJAK[#Headers]&amp;"]"),PAJAK[[#This Row],[//]]-2))</f>
        <v>SA231018542</v>
      </c>
      <c r="J57" s="27" t="str">
        <f ca="1">IF(OR(PAJAK[[#This Row],[//]]="",INDEX(INDIRECT("NOTA["&amp;PAJAK[#Headers]&amp;"]"),PAJAK[[#This Row],[//]]-2)=""),"",INDEX(INDIRECT("NOTA["&amp;PAJAK[#Headers]&amp;"]"),PAJAK[[#This Row],[//]]-2))</f>
        <v/>
      </c>
      <c r="K57" s="33">
        <f ca="1">IF(PAJAK[[#This Row],[//]]="","",SUMIF(NOTA[ID_H],PAJAK[[#This Row],[ID]],NOTA[JUMLAH]))</f>
        <v>2808000</v>
      </c>
      <c r="L57" s="33">
        <f ca="1">IF(PAJAK[[#This Row],[//]]="","",SUMIF(NOTA[ID_H],PAJAK[[#This Row],[ID]],NOTA[DISC]))</f>
        <v>473850</v>
      </c>
      <c r="M57" s="33">
        <f ca="1">PAJAK[[#This Row],[SUB TOTAL]]-PAJAK[[#This Row],[DISKON]]</f>
        <v>2334150</v>
      </c>
      <c r="N57" s="33">
        <f ca="1">IF(PAJAK[[#This Row],[//]]="","",INDEX(INDIRECT("NOTA["&amp;PAJAK[#Headers]&amp;"]"),PAJAK[[#This Row],[//]]-2+PAJAK[[#This Row],[QB]]-1))</f>
        <v>0</v>
      </c>
      <c r="O57" s="33">
        <f ca="1">(PAJAK[[#This Row],[SUB T-DISC]]-PAJAK[[#This Row],[DISC DLL]])/111%</f>
        <v>2102837.8378378376</v>
      </c>
      <c r="P57" s="33">
        <f ca="1">PAJAK[[#This Row],[DPP]]*PAJAK[[#This Row],[PPN]]</f>
        <v>231312.16216216213</v>
      </c>
      <c r="Q57" s="33">
        <f ca="1">PAJAK[[#This Row],[DPP]]+PAJAK[[#This Row],[PPN 11%]]</f>
        <v>2334150</v>
      </c>
      <c r="R57" s="34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570</v>
      </c>
      <c r="B58" s="21">
        <f ca="1">HYPERLINK("[NOTA_.XLSX]NOTA!c"&amp;PAJAK[[#This Row],[//]],IF(PAJAK[[#This Row],[//]]="","",INDEX(INDIRECT("NOTA["&amp;PAJAK[#Headers]&amp;"]"),PAJAK[[#This Row],[//]]-2)))</f>
        <v>115</v>
      </c>
      <c r="C58" s="19" t="str">
        <f ca="1">IF(PAJAK[[#This Row],[//]]="","",INDEX(INDIRECT("NOTA["&amp;PAJAK[#Headers]&amp;"]"),PAJAK[[#This Row],[//]]-2))</f>
        <v>ATA_2810_659-5</v>
      </c>
      <c r="D58" s="19" t="e">
        <f ca="1">MATCH(PAJAK[[#This Row],[ID]],[6]!Table1[ID],0)</f>
        <v>#REF!</v>
      </c>
      <c r="E58" s="20">
        <f ca="1">IF(PAJAK[[#This Row],[ID]]="","",COUNTIF(NOTA[ID_H],PAJAK[[#This Row],[ID]]))</f>
        <v>5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45227</v>
      </c>
      <c r="H58" s="17">
        <f ca="1">IF(PAJAK[[#This Row],[//]]="","",INDEX(INDIRECT("NOTA["&amp;PAJAK[#Headers]&amp;"]"),PAJAK[[#This Row],[//]]-2))</f>
        <v>45224</v>
      </c>
      <c r="I58" s="16" t="str">
        <f ca="1">IF(PAJAK[[#This Row],[//]]="","",INDEX(INDIRECT("NOTA["&amp;PAJAK[#Headers]&amp;"]"),PAJAK[[#This Row],[//]]-2))</f>
        <v>SA231018659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8549400</v>
      </c>
      <c r="L58" s="23">
        <f ca="1">IF(PAJAK[[#This Row],[//]]="","",SUMIF(NOTA[ID_H],PAJAK[[#This Row],[ID]],NOTA[DISC]))</f>
        <v>1442711.25</v>
      </c>
      <c r="M58" s="23">
        <f ca="1">PAJAK[[#This Row],[SUB TOTAL]]-PAJAK[[#This Row],[DISKON]]</f>
        <v>7106688.75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6402422.297297297</v>
      </c>
      <c r="P58" s="23">
        <f ca="1">PAJAK[[#This Row],[DPP]]*PAJAK[[#This Row],[PPN]]</f>
        <v>704266.45270270272</v>
      </c>
      <c r="Q58" s="23">
        <f ca="1">PAJAK[[#This Row],[DPP]]+PAJAK[[#This Row],[PPN 11%]]</f>
        <v>7106688.75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614</v>
      </c>
      <c r="B59" s="15">
        <f ca="1">HYPERLINK("[NOTA_.XLSX]NOTA!c"&amp;PAJAK[[#This Row],[//]],IF(PAJAK[[#This Row],[//]]="","",INDEX(INDIRECT("NOTA["&amp;PAJAK[#Headers]&amp;"]"),PAJAK[[#This Row],[//]]-2)))</f>
        <v>124</v>
      </c>
      <c r="C59" s="15" t="str">
        <f ca="1">IF(PAJAK[[#This Row],[//]]="","",INDEX(INDIRECT("NOTA["&amp;PAJAK[#Headers]&amp;"]"),PAJAK[[#This Row],[//]]-2))</f>
        <v>ATA_0111_842-3</v>
      </c>
      <c r="D59" s="15" t="e">
        <f ca="1">MATCH(PAJAK[[#This Row],[ID]],[6]!Table1[ID],0)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45231</v>
      </c>
      <c r="H59" s="17">
        <f ca="1">IF(PAJAK[[#This Row],[//]]="","",INDEX(INDIRECT("NOTA["&amp;PAJAK[#Headers]&amp;"]"),PAJAK[[#This Row],[//]]-2))</f>
        <v>45227</v>
      </c>
      <c r="I59" s="16" t="str">
        <f ca="1">IF(PAJAK[[#This Row],[//]]="","",INDEX(INDIRECT("NOTA["&amp;PAJAK[#Headers]&amp;"]"),PAJAK[[#This Row],[//]]-2))</f>
        <v>SA231018842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6049200</v>
      </c>
      <c r="L59" s="23">
        <f ca="1">IF(PAJAK[[#This Row],[//]]="","",SUMIF(NOTA[ID_H],PAJAK[[#This Row],[ID]],NOTA[DISC]))</f>
        <v>1020802.5</v>
      </c>
      <c r="M59" s="23">
        <f ca="1">PAJAK[[#This Row],[SUB TOTAL]]-PAJAK[[#This Row],[DISKON]]</f>
        <v>5028397.5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4530087.8378378376</v>
      </c>
      <c r="P59" s="23">
        <f ca="1">PAJAK[[#This Row],[DPP]]*PAJAK[[#This Row],[PPN]]</f>
        <v>498309.66216216213</v>
      </c>
      <c r="Q59" s="23">
        <f ca="1">PAJAK[[#This Row],[DPP]]+PAJAK[[#This Row],[PPN 11%]]</f>
        <v>5028397.5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618</v>
      </c>
      <c r="B60" s="21">
        <f ca="1">HYPERLINK("[NOTA_.XLSX]NOTA!c"&amp;PAJAK[[#This Row],[//]],IF(PAJAK[[#This Row],[//]]="","",INDEX(INDIRECT("NOTA["&amp;PAJAK[#Headers]&amp;"]"),PAJAK[[#This Row],[//]]-2)))</f>
        <v>125</v>
      </c>
      <c r="C60" s="19" t="str">
        <f ca="1">IF(PAJAK[[#This Row],[//]]="","",INDEX(INDIRECT("NOTA["&amp;PAJAK[#Headers]&amp;"]"),PAJAK[[#This Row],[//]]-2))</f>
        <v>ATA_0111_872-4</v>
      </c>
      <c r="D60" s="19" t="e">
        <f ca="1">MATCH(PAJAK[[#This Row],[ID]],[6]!Table1[ID],0)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45231</v>
      </c>
      <c r="H60" s="17">
        <f ca="1">IF(PAJAK[[#This Row],[//]]="","",INDEX(INDIRECT("NOTA["&amp;PAJAK[#Headers]&amp;"]"),PAJAK[[#This Row],[//]]-2))</f>
        <v>45227</v>
      </c>
      <c r="I60" s="16" t="str">
        <f ca="1">IF(PAJAK[[#This Row],[//]]="","",INDEX(INDIRECT("NOTA["&amp;PAJAK[#Headers]&amp;"]"),PAJAK[[#This Row],[//]]-2))</f>
        <v>SA231018872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6797000</v>
      </c>
      <c r="L60" s="23">
        <f ca="1">IF(PAJAK[[#This Row],[//]]="","",SUMIF(NOTA[ID_H],PAJAK[[#This Row],[ID]],NOTA[DISC]))</f>
        <v>1146993.75</v>
      </c>
      <c r="M60" s="23">
        <f ca="1">PAJAK[[#This Row],[SUB TOTAL]]-PAJAK[[#This Row],[DISKON]]</f>
        <v>5650006.25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5090095.7207207205</v>
      </c>
      <c r="P60" s="23">
        <f ca="1">PAJAK[[#This Row],[DPP]]*PAJAK[[#This Row],[PPN]]</f>
        <v>559910.52927927929</v>
      </c>
      <c r="Q60" s="23">
        <f ca="1">PAJAK[[#This Row],[DPP]]+PAJAK[[#This Row],[PPN 11%]]</f>
        <v>5650006.25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623</v>
      </c>
      <c r="B61" s="15">
        <f ca="1">HYPERLINK("[NOTA_.XLSX]NOTA!c"&amp;PAJAK[[#This Row],[//]],IF(PAJAK[[#This Row],[//]]="","",INDEX(INDIRECT("NOTA["&amp;PAJAK[#Headers]&amp;"]"),PAJAK[[#This Row],[//]]-2)))</f>
        <v>126</v>
      </c>
      <c r="C61" s="15" t="str">
        <f ca="1">IF(PAJAK[[#This Row],[//]]="","",INDEX(INDIRECT("NOTA["&amp;PAJAK[#Headers]&amp;"]"),PAJAK[[#This Row],[//]]-2))</f>
        <v>PAR_0111_-2</v>
      </c>
      <c r="D61" s="15" t="e">
        <f ca="1">MATCH(PAJAK[[#This Row],[ID]],[6]!Table1[ID],0)</f>
        <v>#REF!</v>
      </c>
      <c r="E61" s="16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CV PARAMA CREATIVINDO</v>
      </c>
      <c r="G61" s="17">
        <f ca="1">IF(PAJAK[[#This Row],[//]]="","",INDEX(NOTA[TGL_H],PAJAK[[#This Row],[//]]-2))</f>
        <v>45231</v>
      </c>
      <c r="H61" s="17">
        <f ca="1">IF(PAJAK[[#This Row],[//]]="","",INDEX(INDIRECT("NOTA["&amp;PAJAK[#Headers]&amp;"]"),PAJAK[[#This Row],[//]]-2))</f>
        <v>45230</v>
      </c>
      <c r="I61" s="16">
        <f ca="1">IF(PAJAK[[#This Row],[//]]="","",INDEX(INDIRECT("NOTA["&amp;PAJAK[#Headers]&amp;"]"),PAJAK[[#This Row],[//]]-2))</f>
        <v>0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19650000</v>
      </c>
      <c r="L61" s="23">
        <f ca="1">IF(PAJAK[[#This Row],[//]]="","",SUMIF(NOTA[ID_H],PAJAK[[#This Row],[ID]],NOTA[DISC]))</f>
        <v>3733500</v>
      </c>
      <c r="M61" s="23">
        <f ca="1">PAJAK[[#This Row],[SUB TOTAL]]-PAJAK[[#This Row],[DISKON]]</f>
        <v>15916500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14339189.189189188</v>
      </c>
      <c r="P61" s="23">
        <f ca="1">PAJAK[[#This Row],[DPP]]*PAJAK[[#This Row],[PPN]]</f>
        <v>1577310.8108108107</v>
      </c>
      <c r="Q61" s="23">
        <f ca="1">PAJAK[[#This Row],[DPP]]+PAJAK[[#This Row],[PPN 11%]]</f>
        <v>15916499.999999998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628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ATA_0211_992-1</v>
      </c>
      <c r="D62" s="19" t="e">
        <f ca="1">MATCH(PAJAK[[#This Row],[ID]],[6]!Table1[ID],0)</f>
        <v>#REF!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45232</v>
      </c>
      <c r="H62" s="17">
        <f ca="1">IF(PAJAK[[#This Row],[//]]="","",INDEX(INDIRECT("NOTA["&amp;PAJAK[#Headers]&amp;"]"),PAJAK[[#This Row],[//]]-2))</f>
        <v>45230</v>
      </c>
      <c r="I62" s="16" t="str">
        <f ca="1">IF(PAJAK[[#This Row],[//]]="","",INDEX(INDIRECT("NOTA["&amp;PAJAK[#Headers]&amp;"]"),PAJAK[[#This Row],[//]]-2))</f>
        <v>SA231018992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2050000</v>
      </c>
      <c r="L62" s="23">
        <f ca="1">IF(PAJAK[[#This Row],[//]]="","",SUMIF(NOTA[ID_H],PAJAK[[#This Row],[ID]],NOTA[DISC]))</f>
        <v>345937.5</v>
      </c>
      <c r="M62" s="23">
        <f ca="1">PAJAK[[#This Row],[SUB TOTAL]]-PAJAK[[#This Row],[DISKON]]</f>
        <v>1704062.5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1535191.4414414414</v>
      </c>
      <c r="P62" s="23">
        <f ca="1">PAJAK[[#This Row],[DPP]]*PAJAK[[#This Row],[PPN]]</f>
        <v>168871.05855855855</v>
      </c>
      <c r="Q62" s="23">
        <f ca="1">PAJAK[[#This Row],[DPP]]+PAJAK[[#This Row],[PPN 11%]]</f>
        <v>1704062.5</v>
      </c>
      <c r="R62" s="18" t="str">
        <f ca="1">IF(ISNUMBER(PAJAK[[#This Row],[//]]),PPN,"")</f>
        <v>11%</v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Row],[ID]],[6]!Table1[ID],0)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Row],[ID]],[6]!Table1[ID],0)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Row],[ID]],[6]!Table1[ID],0)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Row],[ID]],[6]!Table1[ID],0)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Row],[ID]],[6]!Table1[ID],0)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Row],[ID]],[6]!Table1[ID],0)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Row],[ID]],[6]!Table1[ID],0)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Row],[ID]],[6]!Table1[ID],0)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Row],[ID]],[6]!Table1[ID],0)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Row],[ID]],[6]!Table1[ID],0)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Row],[ID]],[6]!Table1[ID],0)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Row],[ID]],[6]!Table1[ID],0)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Row],[ID]],[6]!Table1[ID],0)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Row],[ID]],[6]!Table1[ID],0)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Row],[ID]],[6]!Table1[ID],0)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8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9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10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45203</v>
      </c>
      <c r="F7" s="2">
        <f ca="1">IF(KENKO[[#This Row],[//PAJAK]]="","",INDEX(INDIRECT("PAJAK["&amp;KENKO[#Headers]&amp;"]"),KENKO[[#This Row],[//PAJAK]]-1))</f>
        <v>45203</v>
      </c>
      <c r="G7" s="9" t="str">
        <f ca="1">IF(KENKO[[#This Row],[//PAJAK]]="","",INDEX(INDIRECT("PAJAK["&amp;KENKO[#Headers]&amp;"]"),KENKO[[#This Row],[//PAJAK]]-1))</f>
        <v>23100201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11808000</v>
      </c>
      <c r="J7" s="1">
        <f ca="1">IF(KENKO[[#This Row],[//PAJAK]]="","",INDEX(INDIRECT("PAJAK["&amp;KENKO[#Headers]&amp;"]"),KENKO[[#This Row],[//PAJAK]]-1))</f>
        <v>2007360.0000000002</v>
      </c>
      <c r="K7" s="1">
        <f ca="1">(KENKO[[#This Row],[SUB TOTAL]]-KENKO[[#This Row],[DISKON]])/1.11</f>
        <v>8829405.405405404</v>
      </c>
      <c r="L7" s="1">
        <f ca="1">KENKO[[#This Row],[DPP]]*11%</f>
        <v>971234.59459459444</v>
      </c>
      <c r="M7" s="1">
        <f ca="1">KENKO[[#This Row],[DPP]]+KENKO[[#This Row],[PPN (11%)]]</f>
        <v>9800639.9999999981</v>
      </c>
      <c r="N7" s="1" t="str">
        <f ca="1">INDEX(PAJAK[ID_P],MATCH(KENKO[[#This Row],[ID]],PAJAK[ID],0))</f>
        <v>KEN_0410_201-1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23100438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45630000</v>
      </c>
      <c r="J8" s="1">
        <f ca="1">IF(KENKO[[#This Row],[//PAJAK]]="","",INDEX(INDIRECT("PAJAK["&amp;KENKO[#Headers]&amp;"]"),KENKO[[#This Row],[//PAJAK]]-1))</f>
        <v>7757100</v>
      </c>
      <c r="K8" s="1">
        <f ca="1">(KENKO[[#This Row],[SUB TOTAL]]-KENKO[[#This Row],[DISKON]])/1.11</f>
        <v>34119729.729729727</v>
      </c>
      <c r="L8" s="1">
        <f ca="1">KENKO[[#This Row],[DPP]]*11%</f>
        <v>3753170.2702702698</v>
      </c>
      <c r="M8" s="1">
        <f ca="1">KENKO[[#This Row],[DPP]]+KENKO[[#This Row],[PPN (11%)]]</f>
        <v>37872900</v>
      </c>
      <c r="N8" s="1" t="str">
        <f ca="1">INDEX(PAJAK[ID_P],MATCH(KENKO[[#This Row],[ID]],PAJAK[ID],0))</f>
        <v>KEN_0910_438-7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45205</v>
      </c>
      <c r="G9" s="9" t="str">
        <f ca="1">IF(KENKO[[#This Row],[//PAJAK]]="","",INDEX(INDIRECT("PAJAK["&amp;KENKO[#Headers]&amp;"]"),KENKO[[#This Row],[//PAJAK]]-1))</f>
        <v>23100400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37830000</v>
      </c>
      <c r="J9" s="1">
        <f ca="1">IF(KENKO[[#This Row],[//PAJAK]]="","",INDEX(INDIRECT("PAJAK["&amp;KENKO[#Headers]&amp;"]"),KENKO[[#This Row],[//PAJAK]]-1))</f>
        <v>6431100</v>
      </c>
      <c r="K9" s="1">
        <f ca="1">(KENKO[[#This Row],[SUB TOTAL]]-KENKO[[#This Row],[DISKON]])/1.11</f>
        <v>28287297.297297295</v>
      </c>
      <c r="L9" s="1">
        <f ca="1">KENKO[[#This Row],[DPP]]*11%</f>
        <v>3111602.7027027025</v>
      </c>
      <c r="M9" s="1">
        <f ca="1">KENKO[[#This Row],[DPP]]+KENKO[[#This Row],[PPN (11%)]]</f>
        <v>31398899.999999996</v>
      </c>
      <c r="N9" s="1" t="str">
        <f ca="1">INDEX(PAJAK[ID_P],MATCH(KENKO[[#This Row],[ID]],PAJAK[ID],0))</f>
        <v>KEN_0910_400-5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45204</v>
      </c>
      <c r="G10" s="9" t="str">
        <f ca="1">IF(KENKO[[#This Row],[//PAJAK]]="","",INDEX(INDIRECT("PAJAK["&amp;KENKO[#Headers]&amp;"]"),KENKO[[#This Row],[//PAJAK]]-1))</f>
        <v>23100286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25560000</v>
      </c>
      <c r="J10" s="1">
        <f ca="1">IF(KENKO[[#This Row],[//PAJAK]]="","",INDEX(INDIRECT("PAJAK["&amp;KENKO[#Headers]&amp;"]"),KENKO[[#This Row],[//PAJAK]]-1))</f>
        <v>4345200</v>
      </c>
      <c r="K10" s="1">
        <f ca="1">(KENKO[[#This Row],[SUB TOTAL]]-KENKO[[#This Row],[DISKON]])/1.11</f>
        <v>19112432.432432432</v>
      </c>
      <c r="L10" s="1">
        <f ca="1">KENKO[[#This Row],[DPP]]*11%</f>
        <v>2102367.5675675673</v>
      </c>
      <c r="M10" s="1">
        <f ca="1">KENKO[[#This Row],[DPP]]+KENKO[[#This Row],[PPN (11%)]]</f>
        <v>21214800</v>
      </c>
      <c r="N10" s="1" t="str">
        <f ca="1">INDEX(PAJAK[ID_P],MATCH(KENKO[[#This Row],[ID]],PAJAK[ID],0))</f>
        <v>KEN_0910_286-5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17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45208</v>
      </c>
      <c r="F11" s="2">
        <f ca="1">IF(KENKO[[#This Row],[//PAJAK]]="","",INDEX(INDIRECT("PAJAK["&amp;KENKO[#Headers]&amp;"]"),KENKO[[#This Row],[//PAJAK]]-1))</f>
        <v>45206</v>
      </c>
      <c r="G11" s="9" t="str">
        <f ca="1">IF(KENKO[[#This Row],[//PAJAK]]="","",INDEX(INDIRECT("PAJAK["&amp;KENKO[#Headers]&amp;"]"),KENKO[[#This Row],[//PAJAK]]-1))</f>
        <v>23100513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25944000</v>
      </c>
      <c r="J11" s="1">
        <f ca="1">IF(KENKO[[#This Row],[//PAJAK]]="","",INDEX(INDIRECT("PAJAK["&amp;KENKO[#Headers]&amp;"]"),KENKO[[#This Row],[//PAJAK]]-1))</f>
        <v>4410480</v>
      </c>
      <c r="K11" s="1">
        <f ca="1">(KENKO[[#This Row],[SUB TOTAL]]-KENKO[[#This Row],[DISKON]])/1.11</f>
        <v>19399567.567567565</v>
      </c>
      <c r="L11" s="1">
        <f ca="1">KENKO[[#This Row],[DPP]]*11%</f>
        <v>2133952.4324324322</v>
      </c>
      <c r="M11" s="1">
        <f ca="1">KENKO[[#This Row],[DPP]]+KENKO[[#This Row],[PPN (11%)]]</f>
        <v>21533519.999999996</v>
      </c>
      <c r="N11" s="1" t="str">
        <f ca="1">INDEX(PAJAK[ID_P],MATCH(KENKO[[#This Row],[ID]],PAJAK[ID],0))</f>
        <v>KEN_0910_513-3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45208</v>
      </c>
      <c r="G12" s="9" t="str">
        <f ca="1">IF(KENKO[[#This Row],[//PAJAK]]="","",INDEX(INDIRECT("PAJAK["&amp;KENKO[#Headers]&amp;"]"),KENKO[[#This Row],[//PAJAK]]-1))</f>
        <v>23100625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27669600</v>
      </c>
      <c r="J12" s="1">
        <f ca="1">IF(KENKO[[#This Row],[//PAJAK]]="","",INDEX(INDIRECT("PAJAK["&amp;KENKO[#Headers]&amp;"]"),KENKO[[#This Row],[//PAJAK]]-1))</f>
        <v>4703832</v>
      </c>
      <c r="K12" s="1">
        <f ca="1">(KENKO[[#This Row],[SUB TOTAL]]-KENKO[[#This Row],[DISKON]])/1.11</f>
        <v>20689881.081081077</v>
      </c>
      <c r="L12" s="1">
        <f ca="1">KENKO[[#This Row],[DPP]]*11%</f>
        <v>2275886.9189189184</v>
      </c>
      <c r="M12" s="1">
        <f ca="1">KENKO[[#This Row],[DPP]]+KENKO[[#This Row],[PPN (11%)]]</f>
        <v>22965767.999999996</v>
      </c>
      <c r="N12" s="1" t="str">
        <f ca="1">INDEX(PAJAK[ID_P],MATCH(KENKO[[#This Row],[ID]],PAJAK[ID],0))</f>
        <v>KEN_1110_625-5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45210</v>
      </c>
      <c r="F13" s="2">
        <f ca="1">IF(KENKO[[#This Row],[//PAJAK]]="","",INDEX(INDIRECT("PAJAK["&amp;KENKO[#Headers]&amp;"]"),KENKO[[#This Row],[//PAJAK]]-1))</f>
        <v>45209</v>
      </c>
      <c r="G13" s="6" t="str">
        <f ca="1">IF(KENKO[[#This Row],[//PAJAK]]="","",INDEX(INDIRECT("PAJAK["&amp;KENKO[#Headers]&amp;"]"),KENKO[[#This Row],[//PAJAK]]-1))</f>
        <v>23100698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22382400</v>
      </c>
      <c r="J13" s="1">
        <f ca="1">IF(KENKO[[#This Row],[//PAJAK]]="","",INDEX(INDIRECT("PAJAK["&amp;KENKO[#Headers]&amp;"]"),KENKO[[#This Row],[//PAJAK]]-1))</f>
        <v>3805008</v>
      </c>
      <c r="K13" s="1">
        <f ca="1">(KENKO[[#This Row],[SUB TOTAL]]-KENKO[[#This Row],[DISKON]])/1.11</f>
        <v>16736389.189189188</v>
      </c>
      <c r="L13" s="1">
        <f ca="1">KENKO[[#This Row],[DPP]]*11%</f>
        <v>1841002.8108108107</v>
      </c>
      <c r="M13" s="1">
        <f ca="1">KENKO[[#This Row],[DPP]]+KENKO[[#This Row],[PPN (11%)]]</f>
        <v>18577392</v>
      </c>
      <c r="N13" s="1" t="str">
        <f ca="1">INDEX(PAJAK[ID_P],MATCH(KENKO[[#This Row],[ID]],PAJAK[ID],0))</f>
        <v>KEN_1110_698-4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45211</v>
      </c>
      <c r="G14" s="6" t="str">
        <f ca="1">IF(KENKO[[#This Row],[//PAJAK]]="","",INDEX(INDIRECT("PAJAK["&amp;KENKO[#Headers]&amp;"]"),KENKO[[#This Row],[//PAJAK]]-1))</f>
        <v>23100992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3909600</v>
      </c>
      <c r="J14" s="1">
        <f ca="1">IF(KENKO[[#This Row],[//PAJAK]]="","",INDEX(INDIRECT("PAJAK["&amp;KENKO[#Headers]&amp;"]"),KENKO[[#This Row],[//PAJAK]]-1))</f>
        <v>664632</v>
      </c>
      <c r="K14" s="1">
        <f ca="1">(KENKO[[#This Row],[SUB TOTAL]]-KENKO[[#This Row],[DISKON]])/1.11</f>
        <v>2923394.5945945946</v>
      </c>
      <c r="L14" s="1">
        <f ca="1">KENKO[[#This Row],[DPP]]*11%</f>
        <v>321573.40540540538</v>
      </c>
      <c r="M14" s="1">
        <f ca="1">KENKO[[#This Row],[DPP]]+KENKO[[#This Row],[PPN (11%)]]</f>
        <v>3244968</v>
      </c>
      <c r="N14" s="1" t="str">
        <f ca="1">INDEX(PAJAK[ID_P],MATCH(KENKO[[#This Row],[ID]],PAJAK[ID],0))</f>
        <v>KEN_1410_992-1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23100872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1728000</v>
      </c>
      <c r="J15" s="1">
        <f ca="1">IF(KENKO[[#This Row],[//PAJAK]]="","",INDEX(INDIRECT("PAJAK["&amp;KENKO[#Headers]&amp;"]"),KENKO[[#This Row],[//PAJAK]]-1))</f>
        <v>293760</v>
      </c>
      <c r="K15" s="1">
        <f ca="1">(KENKO[[#This Row],[SUB TOTAL]]-KENKO[[#This Row],[DISKON]])/1.11</f>
        <v>1292108.1081081079</v>
      </c>
      <c r="L15" s="1">
        <f ca="1">KENKO[[#This Row],[DPP]]*11%</f>
        <v>142131.89189189186</v>
      </c>
      <c r="M15" s="1">
        <f ca="1">KENKO[[#This Row],[DPP]]+KENKO[[#This Row],[PPN (11%)]]</f>
        <v>1434239.9999999998</v>
      </c>
      <c r="N15" s="1" t="str">
        <f ca="1">INDEX(PAJAK[ID_P],MATCH(KENKO[[#This Row],[ID]],PAJAK[ID],0))</f>
        <v>KEN_1410_872-1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179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37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45213</v>
      </c>
      <c r="F16" s="2">
        <f ca="1">IF(KENKO[[#This Row],[//PAJAK]]="","",INDEX(INDIRECT("PAJAK["&amp;KENKO[#Headers]&amp;"]"),KENKO[[#This Row],[//PAJAK]]-1))</f>
        <v>45210</v>
      </c>
      <c r="G16" s="9" t="str">
        <f ca="1">IF(KENKO[[#This Row],[//PAJAK]]="","",INDEX(INDIRECT("PAJAK["&amp;KENKO[#Headers]&amp;"]"),KENKO[[#This Row],[//PAJAK]]-1))</f>
        <v>23100839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13548000</v>
      </c>
      <c r="J16" s="1">
        <f ca="1">IF(KENKO[[#This Row],[//PAJAK]]="","",INDEX(INDIRECT("PAJAK["&amp;KENKO[#Headers]&amp;"]"),KENKO[[#This Row],[//PAJAK]]-1))</f>
        <v>2303160</v>
      </c>
      <c r="K16" s="1">
        <f ca="1">(KENKO[[#This Row],[SUB TOTAL]]-KENKO[[#This Row],[DISKON]])/1.11</f>
        <v>10130486.486486485</v>
      </c>
      <c r="L16" s="1">
        <f ca="1">KENKO[[#This Row],[DPP]]*11%</f>
        <v>1114353.5135135134</v>
      </c>
      <c r="M16" s="1">
        <f ca="1">KENKO[[#This Row],[DPP]]+KENKO[[#This Row],[PPN (11%)]]</f>
        <v>11244839.999999998</v>
      </c>
      <c r="N16" s="1" t="str">
        <f ca="1">INDEX(PAJAK[ID_P],MATCH(KENKO[[#This Row],[ID]],PAJAK[ID],0))</f>
        <v>KEN_1410_839-4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45213</v>
      </c>
      <c r="G17" s="6" t="str">
        <f ca="1">IF(KENKO[[#This Row],[//PAJAK]]="","",INDEX(INDIRECT("PAJAK["&amp;KENKO[#Headers]&amp;"]"),KENKO[[#This Row],[//PAJAK]]-1))</f>
        <v>23101189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11760000</v>
      </c>
      <c r="J17" s="1">
        <f ca="1">IF(KENKO[[#This Row],[//PAJAK]]="","",INDEX(INDIRECT("PAJAK["&amp;KENKO[#Headers]&amp;"]"),KENKO[[#This Row],[//PAJAK]]-1))</f>
        <v>1999200</v>
      </c>
      <c r="K17" s="1">
        <f ca="1">(KENKO[[#This Row],[SUB TOTAL]]-KENKO[[#This Row],[DISKON]])/1.11</f>
        <v>8793513.5135135129</v>
      </c>
      <c r="L17" s="1">
        <f ca="1">KENKO[[#This Row],[DPP]]*11%</f>
        <v>967286.48648648639</v>
      </c>
      <c r="M17" s="1">
        <f ca="1">KENKO[[#This Row],[DPP]]+KENKO[[#This Row],[PPN (11%)]]</f>
        <v>9760800</v>
      </c>
      <c r="N17" s="1" t="str">
        <f ca="1">INDEX(PAJAK[ID_P],MATCH(KENKO[[#This Row],[ID]],PAJAK[ID],0))</f>
        <v>KEN_1710_189-5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49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45216</v>
      </c>
      <c r="F18" s="2">
        <f ca="1">IF(KENKO[[#This Row],[//PAJAK]]="","",INDEX(INDIRECT("PAJAK["&amp;KENKO[#Headers]&amp;"]"),KENKO[[#This Row],[//PAJAK]]-1))</f>
        <v>45215</v>
      </c>
      <c r="G18" s="9" t="str">
        <f ca="1">IF(KENKO[[#This Row],[//PAJAK]]="","",INDEX(INDIRECT("PAJAK["&amp;KENKO[#Headers]&amp;"]"),KENKO[[#This Row],[//PAJAK]]-1))</f>
        <v>23101274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15516000</v>
      </c>
      <c r="J18" s="1">
        <f ca="1">IF(KENKO[[#This Row],[//PAJAK]]="","",INDEX(INDIRECT("PAJAK["&amp;KENKO[#Headers]&amp;"]"),KENKO[[#This Row],[//PAJAK]]-1))</f>
        <v>2637720</v>
      </c>
      <c r="K18" s="1">
        <f ca="1">(KENKO[[#This Row],[SUB TOTAL]]-KENKO[[#This Row],[DISKON]])/1.11</f>
        <v>11602054.054054054</v>
      </c>
      <c r="L18" s="1">
        <f ca="1">KENKO[[#This Row],[DPP]]*11%</f>
        <v>1276225.9459459458</v>
      </c>
      <c r="M18" s="1">
        <f ca="1">KENKO[[#This Row],[DPP]]+KENKO[[#This Row],[PPN (11%)]]</f>
        <v>12878280</v>
      </c>
      <c r="N18" s="1" t="str">
        <f ca="1">INDEX(PAJAK[ID_P],MATCH(KENKO[[#This Row],[ID]],PAJAK[ID],0))</f>
        <v>KEN_1710_274-5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243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45215</v>
      </c>
      <c r="F19" s="2">
        <f ca="1">IF(KENKO[[#This Row],[//PAJAK]]="","",INDEX(INDIRECT("PAJAK["&amp;KENKO[#Headers]&amp;"]"),KENKO[[#This Row],[//PAJAK]]-1))</f>
        <v>45212</v>
      </c>
      <c r="G19" s="6" t="str">
        <f ca="1">IF(KENKO[[#This Row],[//PAJAK]]="","",INDEX(INDIRECT("PAJAK["&amp;KENKO[#Headers]&amp;"]"),KENKO[[#This Row],[//PAJAK]]-1))</f>
        <v>23101114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46254000</v>
      </c>
      <c r="J19" s="1">
        <f ca="1">IF(KENKO[[#This Row],[//PAJAK]]="","",INDEX(INDIRECT("PAJAK["&amp;KENKO[#Headers]&amp;"]"),KENKO[[#This Row],[//PAJAK]]-1))</f>
        <v>7863180</v>
      </c>
      <c r="K19" s="1">
        <f ca="1">(KENKO[[#This Row],[SUB TOTAL]]-KENKO[[#This Row],[DISKON]])/1.11</f>
        <v>34586324.324324325</v>
      </c>
      <c r="L19" s="1">
        <f ca="1">KENKO[[#This Row],[DPP]]*11%</f>
        <v>3804495.6756756757</v>
      </c>
      <c r="M19" s="1">
        <f ca="1">KENKO[[#This Row],[DPP]]+KENKO[[#This Row],[PPN (11%)]]</f>
        <v>38390820</v>
      </c>
      <c r="N19" s="1" t="str">
        <f ca="1">INDEX(PAJAK[ID_P],MATCH(KENKO[[#This Row],[ID]],PAJAK[ID],0))</f>
        <v>KEN_1610_114-11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23101340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5130000</v>
      </c>
      <c r="J20" s="1">
        <f ca="1">IF(KENKO[[#This Row],[//PAJAK]]="","",INDEX(INDIRECT("PAJAK["&amp;KENKO[#Headers]&amp;"]"),KENKO[[#This Row],[//PAJAK]]-1))</f>
        <v>872100.00000000012</v>
      </c>
      <c r="K20" s="1">
        <f ca="1">(KENKO[[#This Row],[SUB TOTAL]]-KENKO[[#This Row],[DISKON]])/1.11</f>
        <v>3835945.9459459456</v>
      </c>
      <c r="L20" s="1">
        <f ca="1">KENKO[[#This Row],[DPP]]*11%</f>
        <v>421954.05405405402</v>
      </c>
      <c r="M20" s="1">
        <f ca="1">KENKO[[#This Row],[DPP]]+KENKO[[#This Row],[PPN (11%)]]</f>
        <v>4257900</v>
      </c>
      <c r="N20" s="1" t="str">
        <f ca="1">INDEX(PAJAK[ID_P],MATCH(KENKO[[#This Row],[ID]],PAJAK[ID],0))</f>
        <v>KEN_1910_340-1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257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45216</v>
      </c>
      <c r="G21" s="9" t="str">
        <f ca="1">IF(KENKO[[#This Row],[//PAJAK]]="","",INDEX(INDIRECT("PAJAK["&amp;KENKO[#Headers]&amp;"]"),KENKO[[#This Row],[//PAJAK]]-1))</f>
        <v>23101365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4204800</v>
      </c>
      <c r="J21" s="1">
        <f ca="1">IF(KENKO[[#This Row],[//PAJAK]]="","",INDEX(INDIRECT("PAJAK["&amp;KENKO[#Headers]&amp;"]"),KENKO[[#This Row],[//PAJAK]]-1))</f>
        <v>714816</v>
      </c>
      <c r="K21" s="1">
        <f ca="1">(KENKO[[#This Row],[SUB TOTAL]]-KENKO[[#This Row],[DISKON]])/1.11</f>
        <v>3144129.7297297292</v>
      </c>
      <c r="L21" s="1">
        <f ca="1">KENKO[[#This Row],[DPP]]*11%</f>
        <v>345854.27027027024</v>
      </c>
      <c r="M21" s="1">
        <f ca="1">KENKO[[#This Row],[DPP]]+KENKO[[#This Row],[PPN (11%)]]</f>
        <v>3489983.9999999995</v>
      </c>
      <c r="N21" s="1" t="str">
        <f ca="1">INDEX(PAJAK[ID_P],MATCH(KENKO[[#This Row],[ID]],PAJAK[ID],0))</f>
        <v>KEN_1910_365-3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23101406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49422000</v>
      </c>
      <c r="J22" s="1">
        <f ca="1">IF(KENKO[[#This Row],[//PAJAK]]="","",INDEX(INDIRECT("PAJAK["&amp;KENKO[#Headers]&amp;"]"),KENKO[[#This Row],[//PAJAK]]-1))</f>
        <v>8401740</v>
      </c>
      <c r="K22" s="1">
        <f ca="1">(KENKO[[#This Row],[SUB TOTAL]]-KENKO[[#This Row],[DISKON]])/1.11</f>
        <v>36955189.189189188</v>
      </c>
      <c r="L22" s="1">
        <f ca="1">KENKO[[#This Row],[DPP]]*11%</f>
        <v>4065070.8108108109</v>
      </c>
      <c r="M22" s="1">
        <f ca="1">KENKO[[#This Row],[DPP]]+KENKO[[#This Row],[PPN (11%)]]</f>
        <v>41020260</v>
      </c>
      <c r="N22" s="1" t="str">
        <f ca="1">INDEX(PAJAK[ID_P],MATCH(KENKO[[#This Row],[ID]],PAJAK[ID],0))</f>
        <v>KEN_1910_406-9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271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34</v>
      </c>
      <c r="C23" s="7">
        <f ca="1">HYPERLINK("[NOTA_.xlsx]PAJAK!b"&amp;KENKO[[#This Row],[//PAJAK]],IF(KENKO[[#This Row],[//PAJAK]]="","",INDEX(INDIRECT("PAJAK["&amp;KENKO[#Headers]&amp;"]"),KENKO[[#This Row],[//PAJAK]]-1)))</f>
        <v>54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45218</v>
      </c>
      <c r="F23" s="2">
        <f ca="1">IF(KENKO[[#This Row],[//PAJAK]]="","",INDEX(INDIRECT("PAJAK["&amp;KENKO[#Headers]&amp;"]"),KENKO[[#This Row],[//PAJAK]]-1))</f>
        <v>45217</v>
      </c>
      <c r="G23" s="9" t="str">
        <f ca="1">IF(KENKO[[#This Row],[//PAJAK]]="","",INDEX(INDIRECT("PAJAK["&amp;KENKO[#Headers]&amp;"]"),KENKO[[#This Row],[//PAJAK]]-1))</f>
        <v>23101449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16428000</v>
      </c>
      <c r="J23" s="1">
        <f ca="1">IF(KENKO[[#This Row],[//PAJAK]]="","",INDEX(INDIRECT("PAJAK["&amp;KENKO[#Headers]&amp;"]"),KENKO[[#This Row],[//PAJAK]]-1))</f>
        <v>2792760</v>
      </c>
      <c r="K23" s="1">
        <f ca="1">(KENKO[[#This Row],[SUB TOTAL]]-KENKO[[#This Row],[DISKON]])/1.11</f>
        <v>12283999.999999998</v>
      </c>
      <c r="L23" s="1">
        <f ca="1">KENKO[[#This Row],[DPP]]*11%</f>
        <v>1351239.9999999998</v>
      </c>
      <c r="M23" s="1">
        <f ca="1">KENKO[[#This Row],[DPP]]+KENKO[[#This Row],[PPN (11%)]]</f>
        <v>13635239.999999998</v>
      </c>
      <c r="N23" s="1" t="str">
        <f ca="1">INDEX(PAJAK[ID_P],MATCH(KENKO[[#This Row],[ID]],PAJAK[ID],0))</f>
        <v>KEN_1910_449-5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447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45222</v>
      </c>
      <c r="F24" s="2">
        <f ca="1">IF(KENKO[[#This Row],[//PAJAK]]="","",INDEX(INDIRECT("PAJAK["&amp;KENKO[#Headers]&amp;"]"),KENKO[[#This Row],[//PAJAK]]-1))</f>
        <v>45219</v>
      </c>
      <c r="G24" s="9" t="str">
        <f ca="1">IF(KENKO[[#This Row],[//PAJAK]]="","",INDEX(INDIRECT("PAJAK["&amp;KENKO[#Headers]&amp;"]"),KENKO[[#This Row],[//PAJAK]]-1))</f>
        <v>23101602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14720400</v>
      </c>
      <c r="J24" s="1">
        <f ca="1">IF(KENKO[[#This Row],[//PAJAK]]="","",INDEX(INDIRECT("PAJAK["&amp;KENKO[#Headers]&amp;"]"),KENKO[[#This Row],[//PAJAK]]-1))</f>
        <v>2502468</v>
      </c>
      <c r="K24" s="1">
        <f ca="1">(KENKO[[#This Row],[SUB TOTAL]]-KENKO[[#This Row],[DISKON]])/1.11</f>
        <v>11007145.945945945</v>
      </c>
      <c r="L24" s="1">
        <f ca="1">KENKO[[#This Row],[DPP]]*11%</f>
        <v>1210786.054054054</v>
      </c>
      <c r="M24" s="1">
        <f ca="1">KENKO[[#This Row],[DPP]]+KENKO[[#This Row],[PPN (11%)]]</f>
        <v>12217931.999999998</v>
      </c>
      <c r="N24" s="1" t="str">
        <f ca="1">INDEX(PAJAK[ID_P],MATCH(KENKO[[#This Row],[ID]],PAJAK[ID],0))</f>
        <v>KEN_2310_602-4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452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90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45222</v>
      </c>
      <c r="F25" s="2">
        <f ca="1">IF(KENKO[[#This Row],[//PAJAK]]="","",INDEX(INDIRECT("PAJAK["&amp;KENKO[#Headers]&amp;"]"),KENKO[[#This Row],[//PAJAK]]-1))</f>
        <v>45220</v>
      </c>
      <c r="G25" s="9" t="str">
        <f ca="1">IF(KENKO[[#This Row],[//PAJAK]]="","",INDEX(INDIRECT("PAJAK["&amp;KENKO[#Headers]&amp;"]"),KENKO[[#This Row],[//PAJAK]]-1))</f>
        <v>23101712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25891200</v>
      </c>
      <c r="J25" s="1">
        <f ca="1">IF(KENKO[[#This Row],[//PAJAK]]="","",INDEX(INDIRECT("PAJAK["&amp;KENKO[#Headers]&amp;"]"),KENKO[[#This Row],[//PAJAK]]-1))</f>
        <v>4401504</v>
      </c>
      <c r="K25" s="1">
        <f ca="1">(KENKO[[#This Row],[SUB TOTAL]]-KENKO[[#This Row],[DISKON]])/1.11</f>
        <v>19360086.486486483</v>
      </c>
      <c r="L25" s="1">
        <f ca="1">KENKO[[#This Row],[DPP]]*11%</f>
        <v>2129609.5135135134</v>
      </c>
      <c r="M25" s="1">
        <f ca="1">KENKO[[#This Row],[DPP]]+KENKO[[#This Row],[PPN (11%)]]</f>
        <v>21489695.999999996</v>
      </c>
      <c r="N25" s="1" t="str">
        <f ca="1">INDEX(PAJAK[ID_P],MATCH(KENKO[[#This Row],[ID]],PAJAK[ID],0))</f>
        <v>KEN_2310_712-5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44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45222</v>
      </c>
      <c r="F26" s="2">
        <f ca="1">IF(KENKO[[#This Row],[//PAJAK]]="","",INDEX(INDIRECT("PAJAK["&amp;KENKO[#Headers]&amp;"]"),KENKO[[#This Row],[//PAJAK]]-1))</f>
        <v>45220</v>
      </c>
      <c r="G26" s="9" t="str">
        <f ca="1">IF(KENKO[[#This Row],[//PAJAK]]="","",INDEX(INDIRECT("PAJAK["&amp;KENKO[#Headers]&amp;"]"),KENKO[[#This Row],[//PAJAK]]-1))</f>
        <v>23101678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19752000</v>
      </c>
      <c r="J26" s="1">
        <f ca="1">IF(KENKO[[#This Row],[//PAJAK]]="","",INDEX(INDIRECT("PAJAK["&amp;KENKO[#Headers]&amp;"]"),KENKO[[#This Row],[//PAJAK]]-1))</f>
        <v>3357840</v>
      </c>
      <c r="K26" s="1">
        <f ca="1">(KENKO[[#This Row],[SUB TOTAL]]-KENKO[[#This Row],[DISKON]])/1.11</f>
        <v>14769513.513513513</v>
      </c>
      <c r="L26" s="1">
        <f ca="1">KENKO[[#This Row],[DPP]]*11%</f>
        <v>1624646.4864864864</v>
      </c>
      <c r="M26" s="1">
        <f ca="1">KENKO[[#This Row],[DPP]]+KENKO[[#This Row],[PPN (11%)]]</f>
        <v>16394160</v>
      </c>
      <c r="N26" s="1" t="str">
        <f ca="1">INDEX(PAJAK[ID_P],MATCH(KENKO[[#This Row],[ID]],PAJAK[ID],0))</f>
        <v>KEN_2310_678-3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476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97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45225</v>
      </c>
      <c r="F27" s="2">
        <f ca="1">IF(KENKO[[#This Row],[//PAJAK]]="","",INDEX(INDIRECT("PAJAK["&amp;KENKO[#Headers]&amp;"]"),KENKO[[#This Row],[//PAJAK]]-1))</f>
        <v>45223</v>
      </c>
      <c r="G27" s="9" t="str">
        <f ca="1">IF(KENKO[[#This Row],[//PAJAK]]="","",INDEX(INDIRECT("PAJAK["&amp;KENKO[#Headers]&amp;"]"),KENKO[[#This Row],[//PAJAK]]-1))</f>
        <v>23101825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35107200</v>
      </c>
      <c r="J27" s="1">
        <f ca="1">IF(KENKO[[#This Row],[//PAJAK]]="","",INDEX(INDIRECT("PAJAK["&amp;KENKO[#Headers]&amp;"]"),KENKO[[#This Row],[//PAJAK]]-1))</f>
        <v>5968224</v>
      </c>
      <c r="K27" s="1">
        <f ca="1">(KENKO[[#This Row],[SUB TOTAL]]-KENKO[[#This Row],[DISKON]])/1.11</f>
        <v>26251329.729729727</v>
      </c>
      <c r="L27" s="1">
        <f ca="1">KENKO[[#This Row],[DPP]]*11%</f>
        <v>2887646.2702702698</v>
      </c>
      <c r="M27" s="1">
        <f ca="1">KENKO[[#This Row],[DPP]]+KENKO[[#This Row],[PPN (11%)]]</f>
        <v>29138975.999999996</v>
      </c>
      <c r="N27" s="1" t="str">
        <f ca="1">INDEX(PAJAK[ID_P],MATCH(KENKO[[#This Row],[ID]],PAJAK[ID],0))</f>
        <v>KEN_2610_825-4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500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45229</v>
      </c>
      <c r="F28" s="2">
        <f ca="1">IF(KENKO[[#This Row],[//PAJAK]]="","",INDEX(INDIRECT("PAJAK["&amp;KENKO[#Headers]&amp;"]"),KENKO[[#This Row],[//PAJAK]]-1))</f>
        <v>45225</v>
      </c>
      <c r="G28" s="9" t="str">
        <f ca="1">IF(KENKO[[#This Row],[//PAJAK]]="","",INDEX(INDIRECT("PAJAK["&amp;KENKO[#Headers]&amp;"]"),KENKO[[#This Row],[//PAJAK]]-1))</f>
        <v>23101999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18657200</v>
      </c>
      <c r="J28" s="1">
        <f ca="1">IF(KENKO[[#This Row],[//PAJAK]]="","",INDEX(INDIRECT("PAJAK["&amp;KENKO[#Headers]&amp;"]"),KENKO[[#This Row],[//PAJAK]]-1))</f>
        <v>3171724</v>
      </c>
      <c r="K28" s="1">
        <f ca="1">(KENKO[[#This Row],[SUB TOTAL]]-KENKO[[#This Row],[DISKON]])/1.11</f>
        <v>13950879.279279279</v>
      </c>
      <c r="L28" s="1">
        <f ca="1">KENKO[[#This Row],[DPP]]*11%</f>
        <v>1534596.7207207207</v>
      </c>
      <c r="M28" s="1">
        <f ca="1">KENKO[[#This Row],[DPP]]+KENKO[[#This Row],[PPN (11%)]]</f>
        <v>15485476</v>
      </c>
      <c r="N28" s="1" t="str">
        <f ca="1">INDEX(PAJAK[ID_P],MATCH(KENKO[[#This Row],[ID]],PAJAK[ID],0))</f>
        <v>KEN_3010_999-9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49</v>
      </c>
      <c r="C29" s="7">
        <f ca="1">HYPERLINK("[NOTA_.xlsx]PAJAK!b"&amp;KENKO[[#This Row],[//PAJAK]],IF(KENKO[[#This Row],[//PAJAK]]="","",INDEX(INDIRECT("PAJAK["&amp;KENKO[#Headers]&amp;"]"),KENKO[[#This Row],[//PAJAK]]-1)))</f>
        <v>106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45229</v>
      </c>
      <c r="F29" s="2">
        <f ca="1">IF(KENKO[[#This Row],[//PAJAK]]="","",INDEX(INDIRECT("PAJAK["&amp;KENKO[#Headers]&amp;"]"),KENKO[[#This Row],[//PAJAK]]-1))</f>
        <v>45227</v>
      </c>
      <c r="G29" s="9" t="str">
        <f ca="1">IF(KENKO[[#This Row],[//PAJAK]]="","",INDEX(INDIRECT("PAJAK["&amp;KENKO[#Headers]&amp;"]"),KENKO[[#This Row],[//PAJAK]]-1))</f>
        <v>23102143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25833600</v>
      </c>
      <c r="J29" s="1">
        <f ca="1">IF(KENKO[[#This Row],[//PAJAK]]="","",INDEX(INDIRECT("PAJAK["&amp;KENKO[#Headers]&amp;"]"),KENKO[[#This Row],[//PAJAK]]-1))</f>
        <v>4391712</v>
      </c>
      <c r="K29" s="1">
        <f ca="1">(KENKO[[#This Row],[SUB TOTAL]]-KENKO[[#This Row],[DISKON]])/1.11</f>
        <v>19317016.216216214</v>
      </c>
      <c r="L29" s="1">
        <f ca="1">KENKO[[#This Row],[DPP]]*11%</f>
        <v>2124871.7837837837</v>
      </c>
      <c r="M29" s="1">
        <f ca="1">KENKO[[#This Row],[DPP]]+KENKO[[#This Row],[PPN (11%)]]</f>
        <v>21441887.999999996</v>
      </c>
      <c r="N29" s="1" t="str">
        <f ca="1">INDEX(PAJAK[ID_P],MATCH(KENKO[[#This Row],[ID]],PAJAK[ID],0))</f>
        <v>KEN_3010_143-2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513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50</v>
      </c>
      <c r="C30" s="7">
        <f ca="1">HYPERLINK("[NOTA_.xlsx]PAJAK!b"&amp;KENKO[[#This Row],[//PAJAK]],IF(KENKO[[#This Row],[//PAJAK]]="","",INDEX(INDIRECT("PAJAK["&amp;KENKO[#Headers]&amp;"]"),KENKO[[#This Row],[//PAJAK]]-1)))</f>
        <v>107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45229</v>
      </c>
      <c r="F30" s="2">
        <f ca="1">IF(KENKO[[#This Row],[//PAJAK]]="","",INDEX(INDIRECT("PAJAK["&amp;KENKO[#Headers]&amp;"]"),KENKO[[#This Row],[//PAJAK]]-1))</f>
        <v>45226</v>
      </c>
      <c r="G30" s="9" t="str">
        <f ca="1">IF(KENKO[[#This Row],[//PAJAK]]="","",INDEX(INDIRECT("PAJAK["&amp;KENKO[#Headers]&amp;"]"),KENKO[[#This Row],[//PAJAK]]-1))</f>
        <v>23102077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147700800</v>
      </c>
      <c r="J30" s="1">
        <f ca="1">IF(KENKO[[#This Row],[//PAJAK]]="","",INDEX(INDIRECT("PAJAK["&amp;KENKO[#Headers]&amp;"]"),KENKO[[#This Row],[//PAJAK]]-1))</f>
        <v>28013472.000000004</v>
      </c>
      <c r="K30" s="1">
        <f ca="1">(KENKO[[#This Row],[SUB TOTAL]]-KENKO[[#This Row],[DISKON]])/1.11</f>
        <v>107826421.62162161</v>
      </c>
      <c r="L30" s="1">
        <f ca="1">KENKO[[#This Row],[DPP]]*11%</f>
        <v>11860906.378378376</v>
      </c>
      <c r="M30" s="1">
        <f ca="1">KENKO[[#This Row],[DPP]]+KENKO[[#This Row],[PPN (11%)]]</f>
        <v>119687327.99999999</v>
      </c>
      <c r="N30" s="1" t="str">
        <f ca="1">INDEX(PAJAK[ID_P],MATCH(KENKO[[#This Row],[ID]],PAJAK[ID],0))</f>
        <v>KEN_3010_077-5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561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55</v>
      </c>
      <c r="C31" s="7">
        <f ca="1">HYPERLINK("[NOTA_.xlsx]PAJAK!b"&amp;KENKO[[#This Row],[//PAJAK]],IF(KENKO[[#This Row],[//PAJAK]]="","",INDEX(INDIRECT("PAJAK["&amp;KENKO[#Headers]&amp;"]"),KENKO[[#This Row],[//PAJAK]]-1)))</f>
        <v>112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45227</v>
      </c>
      <c r="F31" s="2">
        <f ca="1">IF(KENKO[[#This Row],[//PAJAK]]="","",INDEX(INDIRECT("PAJAK["&amp;KENKO[#Headers]&amp;"]"),KENKO[[#This Row],[//PAJAK]]-1))</f>
        <v>45224</v>
      </c>
      <c r="G31" s="9" t="str">
        <f ca="1">IF(KENKO[[#This Row],[//PAJAK]]="","",INDEX(INDIRECT("PAJAK["&amp;KENKO[#Headers]&amp;"]"),KENKO[[#This Row],[//PAJAK]]-1))</f>
        <v>23101924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13536000</v>
      </c>
      <c r="J31" s="1">
        <f ca="1">IF(KENKO[[#This Row],[//PAJAK]]="","",INDEX(INDIRECT("PAJAK["&amp;KENKO[#Headers]&amp;"]"),KENKO[[#This Row],[//PAJAK]]-1))</f>
        <v>2301120.0000000005</v>
      </c>
      <c r="K31" s="1">
        <f ca="1">(KENKO[[#This Row],[SUB TOTAL]]-KENKO[[#This Row],[DISKON]])/1.11</f>
        <v>10121513.513513513</v>
      </c>
      <c r="L31" s="1">
        <f ca="1">KENKO[[#This Row],[DPP]]*11%</f>
        <v>1113366.4864864864</v>
      </c>
      <c r="M31" s="1">
        <f ca="1">KENKO[[#This Row],[DPP]]+KENKO[[#This Row],[PPN (11%)]]</f>
        <v>11234880</v>
      </c>
      <c r="N31" s="1" t="str">
        <f ca="1">INDEX(PAJAK[ID_P],MATCH(KENKO[[#This Row],[ID]],PAJAK[ID],0))</f>
        <v>KEN_2810_924-3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11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90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36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37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45222</v>
      </c>
      <c r="F16" s="2">
        <f ca="1">IF(ATALI[[#This Row],[//PAJAK]]="","",INDEX(INDIRECT("PAJAK["&amp;ATALI[#Headers]&amp;"]"),ATALI[[#This Row],[//PAJAK]]-1))</f>
        <v>45219</v>
      </c>
      <c r="G16" s="5" t="str">
        <f ca="1">IF(ATALI[[#This Row],[//PAJAK]]="","",INDEX(INDIRECT("PAJAK["&amp;ATALI[#Headers]&amp;"]"),ATALI[[#This Row],[//PAJAK]]-1))</f>
        <v>SA231018432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4105710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3698837.8378378376</v>
      </c>
      <c r="L16" s="1">
        <f ca="1">ATALI[[#This Row],[DPP]]*11%</f>
        <v>406872.16216216213</v>
      </c>
      <c r="M16" s="1">
        <f ca="1">ATALI[[#This Row],[DPP]]+ATALI[[#This Row],[PPN (11%)]]</f>
        <v>4105710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427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45222</v>
      </c>
      <c r="F17" s="2">
        <f ca="1">IF(ATALI[[#This Row],[//PAJAK]]="","",INDEX(INDIRECT("PAJAK["&amp;ATALI[#Headers]&amp;"]"),ATALI[[#This Row],[//PAJAK]]-1))</f>
        <v>45218</v>
      </c>
      <c r="G17" s="5" t="str">
        <f ca="1">IF(ATALI[[#This Row],[//PAJAK]]="","",INDEX(INDIRECT("PAJAK["&amp;ATALI[#Headers]&amp;"]"),ATALI[[#This Row],[//PAJAK]]-1))</f>
        <v>SA231018363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14627340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13177783.783783782</v>
      </c>
      <c r="L17" s="1">
        <f ca="1">ATALI[[#This Row],[DPP]]*11%</f>
        <v>1449556.2162162161</v>
      </c>
      <c r="M17" s="1">
        <f ca="1">ATALI[[#This Row],[DPP]]+ATALI[[#This Row],[PPN (11%)]]</f>
        <v>14627339.999999998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2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45222</v>
      </c>
      <c r="F18" s="2">
        <f ca="1">IF(ATALI[[#This Row],[//PAJAK]]="","",INDEX(INDIRECT("PAJAK["&amp;ATALI[#Headers]&amp;"]"),ATALI[[#This Row],[//PAJAK]]-1))</f>
        <v>45218</v>
      </c>
      <c r="G18" s="7" t="str">
        <f ca="1">IF(ATALI[[#This Row],[//PAJAK]]="","",INDEX(INDIRECT("PAJAK["&amp;ATALI[#Headers]&amp;"]"),ATALI[[#This Row],[//PAJAK]]-1))</f>
        <v>SA231018362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40491018.75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36478395.270270266</v>
      </c>
      <c r="L18" s="1">
        <f ca="1">ATALI[[#This Row],[DPP]]*11%</f>
        <v>4012623.4797297292</v>
      </c>
      <c r="M18" s="1">
        <f ca="1">ATALI[[#This Row],[DPP]]+ATALI[[#This Row],[PPN (11%)]]</f>
        <v>40491018.749999993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481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98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45225</v>
      </c>
      <c r="F19" s="2">
        <f ca="1">IF(ATALI[[#This Row],[//PAJAK]]="","",INDEX(INDIRECT("PAJAK["&amp;ATALI[#Headers]&amp;"]"),ATALI[[#This Row],[//PAJAK]]-1))</f>
        <v>45220</v>
      </c>
      <c r="G19" s="7" t="str">
        <f ca="1">IF(ATALI[[#This Row],[//PAJAK]]="","",INDEX(INDIRECT("PAJAK["&amp;ATALI[#Headers]&amp;"]"),ATALI[[#This Row],[//PAJAK]]-1))</f>
        <v>SA231018484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7464625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6724887.3873873865</v>
      </c>
      <c r="L19" s="1">
        <f ca="1">ATALI[[#This Row],[DPP]]*11%</f>
        <v>739737.61261261255</v>
      </c>
      <c r="M19" s="1">
        <f ca="1">ATALI[[#This Row],[DPP]]+ATALI[[#This Row],[PPN (11%)]]</f>
        <v>7464624.9999999991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486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45225</v>
      </c>
      <c r="F20" s="2">
        <f ca="1">IF(ATALI[[#This Row],[//PAJAK]]="","",INDEX(INDIRECT("PAJAK["&amp;ATALI[#Headers]&amp;"]"),ATALI[[#This Row],[//PAJAK]]-1))</f>
        <v>45222</v>
      </c>
      <c r="G20" s="7" t="str">
        <f ca="1">IF(ATALI[[#This Row],[//PAJAK]]="","",INDEX(INDIRECT("PAJAK["&amp;ATALI[#Headers]&amp;"]"),ATALI[[#This Row],[//PAJAK]]-1))</f>
        <v>SL231000054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14770296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12940540.540540539</v>
      </c>
      <c r="L20" s="1">
        <f ca="1">ATALI[[#This Row],[DPP]]*11%</f>
        <v>1423459.4594594592</v>
      </c>
      <c r="M20" s="1">
        <f ca="1">ATALI[[#This Row],[DPP]]+ATALI[[#This Row],[PPN (11%)]]</f>
        <v>14363999.999999998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51</v>
      </c>
      <c r="C21" s="12">
        <f ca="1">HYPERLINK("[NOTA_.xlsx]PAJAK!b"&amp;ATALI[[#This Row],[//PAJAK]],IF(ATALI[[#This Row],[//PAJAK]]="","",INDEX(INDIRECT("PAJAK["&amp;ATALI[#Headers]&amp;"]"),ATALI[[#This Row],[//PAJAK]]-1)))</f>
        <v>108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45229</v>
      </c>
      <c r="F21" s="2">
        <f ca="1">IF(ATALI[[#This Row],[//PAJAK]]="","",INDEX(INDIRECT("PAJAK["&amp;ATALI[#Headers]&amp;"]"),ATALI[[#This Row],[//PAJAK]]-1))</f>
        <v>45225</v>
      </c>
      <c r="G21" s="7" t="str">
        <f ca="1">IF(ATALI[[#This Row],[//PAJAK]]="","",INDEX(INDIRECT("PAJAK["&amp;ATALI[#Headers]&amp;"]"),ATALI[[#This Row],[//PAJAK]]-1))</f>
        <v>SA231018753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2477790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2232243.2432432431</v>
      </c>
      <c r="L21" s="1">
        <f ca="1">ATALI[[#This Row],[DPP]]*11%</f>
        <v>245546.75675675675</v>
      </c>
      <c r="M21" s="1">
        <f ca="1">ATALI[[#This Row],[DPP]]+ATALI[[#This Row],[PPN (11%)]]</f>
        <v>2477790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2">
        <f ca="1">HYPERLINK("[NOTA_.xlsx]PAJAK!b"&amp;ATALI[[#This Row],[//PAJAK]],IF(ATALI[[#This Row],[//PAJAK]]="","",INDEX(INDIRECT("PAJAK["&amp;ATALI[#Headers]&amp;"]"),ATALI[[#This Row],[//PAJAK]]-1)))</f>
        <v>109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45229</v>
      </c>
      <c r="F22" s="2">
        <f ca="1">IF(ATALI[[#This Row],[//PAJAK]]="","",INDEX(INDIRECT("PAJAK["&amp;ATALI[#Headers]&amp;"]"),ATALI[[#This Row],[//PAJAK]]-1))</f>
        <v>45225</v>
      </c>
      <c r="G22" s="7" t="str">
        <f ca="1">IF(ATALI[[#This Row],[//PAJAK]]="","",INDEX(INDIRECT("PAJAK["&amp;ATALI[#Headers]&amp;"]"),ATALI[[#This Row],[//PAJAK]]-1))</f>
        <v>SA231018758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2836890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2555756.7567567565</v>
      </c>
      <c r="L22" s="1">
        <f ca="1">ATALI[[#This Row],[DPP]]*11%</f>
        <v>281133.2432432432</v>
      </c>
      <c r="M22" s="1">
        <f ca="1">ATALI[[#This Row],[DPP]]+ATALI[[#This Row],[PPN (11%)]]</f>
        <v>2836889.9999999995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535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2">
        <f ca="1">HYPERLINK("[NOTA_.xlsx]PAJAK!b"&amp;ATALI[[#This Row],[//PAJAK]],IF(ATALI[[#This Row],[//PAJAK]]="","",INDEX(INDIRECT("PAJAK["&amp;ATALI[#Headers]&amp;"]"),ATALI[[#This Row],[//PAJAK]]-1)))</f>
        <v>110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45229</v>
      </c>
      <c r="F23" s="2">
        <f ca="1">IF(ATALI[[#This Row],[//PAJAK]]="","",INDEX(INDIRECT("PAJAK["&amp;ATALI[#Headers]&amp;"]"),ATALI[[#This Row],[//PAJAK]]-1))</f>
        <v>45225</v>
      </c>
      <c r="G23" s="7" t="str">
        <f ca="1">IF(ATALI[[#This Row],[//PAJAK]]="","",INDEX(INDIRECT("PAJAK["&amp;ATALI[#Headers]&amp;"]"),ATALI[[#This Row],[//PAJAK]]-1))</f>
        <v>SA231018759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3716685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3348364.8648648644</v>
      </c>
      <c r="L23" s="1">
        <f ca="1">ATALI[[#This Row],[DPP]]*11%</f>
        <v>368320.13513513509</v>
      </c>
      <c r="M23" s="1">
        <f ca="1">ATALI[[#This Row],[DPP]]+ATALI[[#This Row],[PPN (11%)]]</f>
        <v>3716684.9999999995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548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45229</v>
      </c>
      <c r="F24" s="2">
        <f ca="1">IF(ATALI[[#This Row],[//PAJAK]]="","",INDEX(INDIRECT("PAJAK["&amp;ATALI[#Headers]&amp;"]"),ATALI[[#This Row],[//PAJAK]]-1))</f>
        <v>45225</v>
      </c>
      <c r="G24" s="7" t="str">
        <f ca="1">IF(ATALI[[#This Row],[//PAJAK]]="","",INDEX(INDIRECT("PAJAK["&amp;ATALI[#Headers]&amp;"]"),ATALI[[#This Row],[//PAJAK]]-1))</f>
        <v>SA231018757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36849645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33197878.378378376</v>
      </c>
      <c r="L24" s="1">
        <f ca="1">ATALI[[#This Row],[DPP]]*11%</f>
        <v>3651766.6216216213</v>
      </c>
      <c r="M24" s="1">
        <f ca="1">ATALI[[#This Row],[DPP]]+ATALI[[#This Row],[PPN (11%)]]</f>
        <v>36849645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56</v>
      </c>
      <c r="C25" s="12">
        <f ca="1">HYPERLINK("[NOTA_.xlsx]PAJAK!b"&amp;ATALI[[#This Row],[//PAJAK]],IF(ATALI[[#This Row],[//PAJAK]]="","",INDEX(INDIRECT("PAJAK["&amp;ATALI[#Headers]&amp;"]"),ATALI[[#This Row],[//PAJAK]]-1)))</f>
        <v>113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45227</v>
      </c>
      <c r="F25" s="2">
        <f ca="1">IF(ATALI[[#This Row],[//PAJAK]]="","",INDEX(INDIRECT("PAJAK["&amp;ATALI[#Headers]&amp;"]"),ATALI[[#This Row],[//PAJAK]]-1))</f>
        <v>45223</v>
      </c>
      <c r="G25" s="7" t="str">
        <f ca="1">IF(ATALI[[#This Row],[//PAJAK]]="","",INDEX(INDIRECT("PAJAK["&amp;ATALI[#Headers]&amp;"]"),ATALI[[#This Row],[//PAJAK]]-1))</f>
        <v>SA231018572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1149120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1035243.2432432432</v>
      </c>
      <c r="L25" s="1">
        <f ca="1">ATALI[[#This Row],[DPP]]*11%</f>
        <v>113876.75675675675</v>
      </c>
      <c r="M25" s="1">
        <f ca="1">ATALI[[#This Row],[DPP]]+ATALI[[#This Row],[PPN (11%)]]</f>
        <v>1149120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568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2">
        <f ca="1">HYPERLINK("[NOTA_.xlsx]PAJAK!b"&amp;ATALI[[#This Row],[//PAJAK]],IF(ATALI[[#This Row],[//PAJAK]]="","",INDEX(INDIRECT("PAJAK["&amp;ATALI[#Headers]&amp;"]"),ATALI[[#This Row],[//PAJAK]]-1)))</f>
        <v>114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45227</v>
      </c>
      <c r="F26" s="2">
        <f ca="1">IF(ATALI[[#This Row],[//PAJAK]]="","",INDEX(INDIRECT("PAJAK["&amp;ATALI[#Headers]&amp;"]"),ATALI[[#This Row],[//PAJAK]]-1))</f>
        <v>45223</v>
      </c>
      <c r="G26" s="7" t="str">
        <f ca="1">IF(ATALI[[#This Row],[//PAJAK]]="","",INDEX(INDIRECT("PAJAK["&amp;ATALI[#Headers]&amp;"]"),ATALI[[#This Row],[//PAJAK]]-1))</f>
        <v>SA231018542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2334150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2102837.8378378376</v>
      </c>
      <c r="L26" s="1">
        <f ca="1">ATALI[[#This Row],[DPP]]*11%</f>
        <v>231312.16216216213</v>
      </c>
      <c r="M26" s="1">
        <f ca="1">ATALI[[#This Row],[DPP]]+ATALI[[#This Row],[PPN (11%)]]</f>
        <v>2334150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115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45227</v>
      </c>
      <c r="F27" s="2">
        <f ca="1">IF(ATALI[[#This Row],[//PAJAK]]="","",INDEX(INDIRECT("PAJAK["&amp;ATALI[#Headers]&amp;"]"),ATALI[[#This Row],[//PAJAK]]-1))</f>
        <v>45224</v>
      </c>
      <c r="G27" s="7" t="str">
        <f ca="1">IF(ATALI[[#This Row],[//PAJAK]]="","",INDEX(INDIRECT("PAJAK["&amp;ATALI[#Headers]&amp;"]"),ATALI[[#This Row],[//PAJAK]]-1))</f>
        <v>SA231018659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7106688.75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6402422.297297297</v>
      </c>
      <c r="L27" s="1">
        <f ca="1">ATALI[[#This Row],[DPP]]*11%</f>
        <v>704266.45270270272</v>
      </c>
      <c r="M27" s="1">
        <f ca="1">ATALI[[#This Row],[DPP]]+ATALI[[#This Row],[PPN (11%)]]</f>
        <v>7106688.75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614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45231</v>
      </c>
      <c r="F28" s="2">
        <f ca="1">IF(ATALI[[#This Row],[//PAJAK]]="","",INDEX(INDIRECT("PAJAK["&amp;ATALI[#Headers]&amp;"]"),ATALI[[#This Row],[//PAJAK]]-1))</f>
        <v>45227</v>
      </c>
      <c r="G28" s="7" t="str">
        <f ca="1">IF(ATALI[[#This Row],[//PAJAK]]="","",INDEX(INDIRECT("PAJAK["&amp;ATALI[#Headers]&amp;"]"),ATALI[[#This Row],[//PAJAK]]-1))</f>
        <v>SA231018842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5028397.5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4530087.8378378376</v>
      </c>
      <c r="L28" s="1">
        <f ca="1">ATALI[[#This Row],[DPP]]*11%</f>
        <v>498309.66216216213</v>
      </c>
      <c r="M28" s="1">
        <f ca="1">ATALI[[#This Row],[DPP]]+ATALI[[#This Row],[PPN (11%)]]</f>
        <v>5028397.5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45231</v>
      </c>
      <c r="F29" s="2">
        <f ca="1">IF(ATALI[[#This Row],[//PAJAK]]="","",INDEX(INDIRECT("PAJAK["&amp;ATALI[#Headers]&amp;"]"),ATALI[[#This Row],[//PAJAK]]-1))</f>
        <v>45227</v>
      </c>
      <c r="G29" s="7" t="str">
        <f ca="1">IF(ATALI[[#This Row],[//PAJAK]]="","",INDEX(INDIRECT("PAJAK["&amp;ATALI[#Headers]&amp;"]"),ATALI[[#This Row],[//PAJAK]]-1))</f>
        <v>SA231018872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5650006.25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5090095.7207207205</v>
      </c>
      <c r="L29" s="1">
        <f ca="1">ATALI[[#This Row],[DPP]]*11%</f>
        <v>559910.52927927929</v>
      </c>
      <c r="M29" s="1">
        <f ca="1">ATALI[[#This Row],[DPP]]+ATALI[[#This Row],[PPN (11%)]]</f>
        <v>5650006.25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128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45232</v>
      </c>
      <c r="F30" s="2">
        <f ca="1">IF(ATALI[[#This Row],[//PAJAK]]="","",INDEX(INDIRECT("PAJAK["&amp;ATALI[#Headers]&amp;"]"),ATALI[[#This Row],[//PAJAK]]-1))</f>
        <v>45230</v>
      </c>
      <c r="G30" s="7" t="str">
        <f ca="1">IF(ATALI[[#This Row],[//PAJAK]]="","",INDEX(INDIRECT("PAJAK["&amp;ATALI[#Headers]&amp;"]"),ATALI[[#This Row],[//PAJAK]]-1))</f>
        <v>SA231018992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1704062.5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1535191.4414414414</v>
      </c>
      <c r="L30" s="1">
        <f ca="1">ATALI[[#This Row],[DPP]]*11%</f>
        <v>168871.05855855855</v>
      </c>
      <c r="M30" s="1">
        <f ca="1">ATALI[[#This Row],[DPP]]+ATALI[[#This Row],[PPN (11%)]]</f>
        <v>1704062.5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38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2023-11-21T07:42:24Z</dcterms:modified>
</cp:coreProperties>
</file>