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Brg Retur toko\"/>
    </mc:Choice>
  </mc:AlternateContent>
  <bookViews>
    <workbookView xWindow="0" yWindow="0" windowWidth="20700" windowHeight="8070"/>
  </bookViews>
  <sheets>
    <sheet name="NOTA RETUR" sheetId="1" r:id="rId1"/>
    <sheet name="HITUNG FP RETU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D225" i="2" l="1"/>
  <c r="D219" i="2"/>
  <c r="B201" i="2"/>
  <c r="D201" i="2"/>
  <c r="E325" i="1"/>
  <c r="E324" i="1"/>
  <c r="E320" i="1"/>
  <c r="E321" i="1"/>
  <c r="E322" i="1"/>
  <c r="E323" i="1"/>
  <c r="B325" i="1"/>
  <c r="B324" i="1"/>
  <c r="D30" i="2" l="1"/>
  <c r="B323" i="1" l="1"/>
  <c r="B322" i="1"/>
  <c r="B321" i="1"/>
  <c r="B320" i="1"/>
  <c r="E298" i="1"/>
  <c r="B298" i="1"/>
  <c r="E276" i="1"/>
  <c r="B276" i="1"/>
  <c r="E254" i="1"/>
  <c r="B254" i="1"/>
  <c r="E232" i="1"/>
  <c r="B232" i="1"/>
  <c r="E225" i="2"/>
  <c r="E219" i="2"/>
  <c r="E220" i="2" s="1"/>
  <c r="G220" i="2" s="1"/>
  <c r="I220" i="2" s="1"/>
  <c r="E213" i="2"/>
  <c r="E214" i="2" s="1"/>
  <c r="G214" i="2" s="1"/>
  <c r="I214" i="2" s="1"/>
  <c r="E207" i="2"/>
  <c r="E208" i="2" s="1"/>
  <c r="E209" i="2" s="1"/>
  <c r="E201" i="2"/>
  <c r="E202" i="2" s="1"/>
  <c r="G202" i="2" s="1"/>
  <c r="E195" i="2"/>
  <c r="E196" i="2" s="1"/>
  <c r="G196" i="2" s="1"/>
  <c r="I196" i="2" s="1"/>
  <c r="E186" i="2"/>
  <c r="E187" i="2" s="1"/>
  <c r="E188" i="2" s="1"/>
  <c r="E177" i="2"/>
  <c r="G177" i="2" s="1"/>
  <c r="I177" i="2" s="1"/>
  <c r="E168" i="2"/>
  <c r="G168" i="2" s="1"/>
  <c r="E159" i="2"/>
  <c r="G302" i="1" l="1"/>
  <c r="G279" i="1"/>
  <c r="F276" i="1"/>
  <c r="G276" i="1" s="1"/>
  <c r="G278" i="1"/>
  <c r="E178" i="2"/>
  <c r="E215" i="2"/>
  <c r="G186" i="2"/>
  <c r="I186" i="2" s="1"/>
  <c r="F298" i="1" s="1"/>
  <c r="G298" i="1" s="1"/>
  <c r="E221" i="2"/>
  <c r="H196" i="2"/>
  <c r="J196" i="2" s="1"/>
  <c r="G277" i="1"/>
  <c r="G257" i="1"/>
  <c r="I202" i="2"/>
  <c r="H202" i="2"/>
  <c r="J202" i="2" s="1"/>
  <c r="G255" i="1"/>
  <c r="G256" i="1"/>
  <c r="I168" i="2"/>
  <c r="F254" i="1" s="1"/>
  <c r="G254" i="1" s="1"/>
  <c r="H168" i="2"/>
  <c r="E169" i="2"/>
  <c r="G169" i="2" s="1"/>
  <c r="H177" i="2"/>
  <c r="E160" i="2"/>
  <c r="G160" i="2" s="1"/>
  <c r="E197" i="2"/>
  <c r="G208" i="2"/>
  <c r="E203" i="2"/>
  <c r="G159" i="2"/>
  <c r="G187" i="2"/>
  <c r="H220" i="2"/>
  <c r="J220" i="2" s="1"/>
  <c r="E226" i="2"/>
  <c r="G226" i="2" s="1"/>
  <c r="G225" i="2"/>
  <c r="G299" i="1"/>
  <c r="H214" i="2"/>
  <c r="J214" i="2" s="1"/>
  <c r="G195" i="2"/>
  <c r="G201" i="2"/>
  <c r="G207" i="2"/>
  <c r="G213" i="2"/>
  <c r="G219" i="2"/>
  <c r="H186" i="2" l="1"/>
  <c r="J186" i="2" s="1"/>
  <c r="G188" i="2"/>
  <c r="G191" i="2" s="1"/>
  <c r="E170" i="2"/>
  <c r="G280" i="1"/>
  <c r="G281" i="1" s="1"/>
  <c r="G282" i="1" s="1"/>
  <c r="G283" i="1" s="1"/>
  <c r="G284" i="1" s="1"/>
  <c r="E227" i="2"/>
  <c r="G300" i="1"/>
  <c r="E179" i="2"/>
  <c r="G178" i="2"/>
  <c r="H207" i="2"/>
  <c r="I207" i="2"/>
  <c r="G209" i="2"/>
  <c r="H169" i="2"/>
  <c r="J169" i="2" s="1"/>
  <c r="I169" i="2"/>
  <c r="I170" i="2" s="1"/>
  <c r="J168" i="2"/>
  <c r="G203" i="2"/>
  <c r="I201" i="2"/>
  <c r="H201" i="2"/>
  <c r="H225" i="2"/>
  <c r="G227" i="2"/>
  <c r="I225" i="2"/>
  <c r="G235" i="1"/>
  <c r="E161" i="2"/>
  <c r="I213" i="2"/>
  <c r="G215" i="2"/>
  <c r="H213" i="2"/>
  <c r="I208" i="2"/>
  <c r="H208" i="2"/>
  <c r="J208" i="2" s="1"/>
  <c r="I187" i="2"/>
  <c r="I188" i="2" s="1"/>
  <c r="H187" i="2"/>
  <c r="J187" i="2" s="1"/>
  <c r="G236" i="1"/>
  <c r="I160" i="2"/>
  <c r="H160" i="2"/>
  <c r="J160" i="2" s="1"/>
  <c r="J177" i="2"/>
  <c r="G221" i="2"/>
  <c r="I219" i="2"/>
  <c r="F324" i="1" s="1"/>
  <c r="G324" i="1" s="1"/>
  <c r="H219" i="2"/>
  <c r="G197" i="2"/>
  <c r="H195" i="2"/>
  <c r="I195" i="2"/>
  <c r="I226" i="2"/>
  <c r="H226" i="2"/>
  <c r="J226" i="2" s="1"/>
  <c r="H159" i="2"/>
  <c r="G161" i="2"/>
  <c r="G164" i="2" s="1"/>
  <c r="I159" i="2"/>
  <c r="F232" i="1" s="1"/>
  <c r="G232" i="1" s="1"/>
  <c r="G170" i="2"/>
  <c r="G173" i="2" s="1"/>
  <c r="D2" i="1"/>
  <c r="B10" i="2"/>
  <c r="D24" i="1" s="1"/>
  <c r="G230" i="2" l="1"/>
  <c r="F325" i="1"/>
  <c r="G325" i="1" s="1"/>
  <c r="G301" i="1"/>
  <c r="G303" i="1" s="1"/>
  <c r="G304" i="1" s="1"/>
  <c r="G305" i="1" s="1"/>
  <c r="G306" i="1" s="1"/>
  <c r="I203" i="2"/>
  <c r="F321" i="1"/>
  <c r="G321" i="1" s="1"/>
  <c r="I178" i="2"/>
  <c r="I179" i="2" s="1"/>
  <c r="G179" i="2"/>
  <c r="G182" i="2" s="1"/>
  <c r="H178" i="2"/>
  <c r="I197" i="2"/>
  <c r="F320" i="1"/>
  <c r="G320" i="1" s="1"/>
  <c r="G233" i="1"/>
  <c r="G237" i="1" s="1"/>
  <c r="G258" i="1"/>
  <c r="G259" i="1" s="1"/>
  <c r="G260" i="1" s="1"/>
  <c r="G261" i="1" s="1"/>
  <c r="G262" i="1" s="1"/>
  <c r="G234" i="1"/>
  <c r="I221" i="2"/>
  <c r="I215" i="2"/>
  <c r="F323" i="1"/>
  <c r="G323" i="1" s="1"/>
  <c r="I209" i="2"/>
  <c r="F322" i="1"/>
  <c r="G322" i="1" s="1"/>
  <c r="H215" i="2"/>
  <c r="H216" i="2" s="1"/>
  <c r="J213" i="2"/>
  <c r="J215" i="2" s="1"/>
  <c r="H221" i="2"/>
  <c r="H222" i="2" s="1"/>
  <c r="J219" i="2"/>
  <c r="J221" i="2" s="1"/>
  <c r="H188" i="2"/>
  <c r="H191" i="2" s="1"/>
  <c r="I227" i="2"/>
  <c r="H203" i="2"/>
  <c r="H204" i="2" s="1"/>
  <c r="J201" i="2"/>
  <c r="J203" i="2" s="1"/>
  <c r="J170" i="2"/>
  <c r="H209" i="2"/>
  <c r="H210" i="2" s="1"/>
  <c r="J207" i="2"/>
  <c r="J209" i="2" s="1"/>
  <c r="H197" i="2"/>
  <c r="J195" i="2"/>
  <c r="J197" i="2" s="1"/>
  <c r="J225" i="2"/>
  <c r="J227" i="2" s="1"/>
  <c r="H227" i="2"/>
  <c r="H228" i="2" s="1"/>
  <c r="H161" i="2"/>
  <c r="J159" i="2"/>
  <c r="J161" i="2" s="1"/>
  <c r="J188" i="2"/>
  <c r="H170" i="2"/>
  <c r="H173" i="2" s="1"/>
  <c r="I161" i="2"/>
  <c r="B37" i="2"/>
  <c r="E213" i="1"/>
  <c r="E212" i="1"/>
  <c r="E211" i="1"/>
  <c r="E210" i="1"/>
  <c r="B213" i="1"/>
  <c r="B212" i="1"/>
  <c r="B211" i="1"/>
  <c r="B210" i="1"/>
  <c r="E188" i="1"/>
  <c r="B188" i="1"/>
  <c r="E166" i="1"/>
  <c r="B166" i="1"/>
  <c r="E145" i="1"/>
  <c r="E144" i="1"/>
  <c r="B145" i="1"/>
  <c r="B144" i="1"/>
  <c r="E123" i="1"/>
  <c r="E122" i="1"/>
  <c r="B123" i="1"/>
  <c r="B122" i="1"/>
  <c r="E101" i="1"/>
  <c r="E100" i="1"/>
  <c r="B101" i="1"/>
  <c r="B100" i="1"/>
  <c r="E80" i="1"/>
  <c r="E79" i="1"/>
  <c r="E78" i="1"/>
  <c r="B80" i="1"/>
  <c r="B79" i="1"/>
  <c r="B78" i="1"/>
  <c r="E56" i="1"/>
  <c r="B56" i="1"/>
  <c r="E150" i="2"/>
  <c r="E151" i="2" s="1"/>
  <c r="G151" i="2" s="1"/>
  <c r="E144" i="2"/>
  <c r="E145" i="2" s="1"/>
  <c r="G145" i="2" s="1"/>
  <c r="E138" i="2"/>
  <c r="E139" i="2" s="1"/>
  <c r="E140" i="2" s="1"/>
  <c r="E132" i="2"/>
  <c r="E133" i="2" s="1"/>
  <c r="E134" i="2" s="1"/>
  <c r="E123" i="2"/>
  <c r="E114" i="2"/>
  <c r="E115" i="2" s="1"/>
  <c r="G115" i="2" s="1"/>
  <c r="E105" i="2"/>
  <c r="E99" i="2"/>
  <c r="E90" i="2"/>
  <c r="G90" i="2" s="1"/>
  <c r="E84" i="2"/>
  <c r="G84" i="2" s="1"/>
  <c r="E75" i="2"/>
  <c r="E76" i="2" s="1"/>
  <c r="E69" i="2"/>
  <c r="E70" i="2" s="1"/>
  <c r="E60" i="2"/>
  <c r="E61" i="2" s="1"/>
  <c r="E54" i="2"/>
  <c r="E55" i="2" s="1"/>
  <c r="E48" i="2"/>
  <c r="E49" i="2" s="1"/>
  <c r="E39" i="2"/>
  <c r="E40" i="2" s="1"/>
  <c r="E37" i="1"/>
  <c r="E36" i="1"/>
  <c r="E35" i="1"/>
  <c r="E34" i="1"/>
  <c r="E30" i="2"/>
  <c r="E31" i="2" s="1"/>
  <c r="E32" i="2" s="1"/>
  <c r="E24" i="2"/>
  <c r="E25" i="2" s="1"/>
  <c r="E26" i="2" s="1"/>
  <c r="E18" i="2"/>
  <c r="E19" i="2" s="1"/>
  <c r="E20" i="2" s="1"/>
  <c r="E12" i="2"/>
  <c r="G12" i="2" s="1"/>
  <c r="H12" i="2" s="1"/>
  <c r="G238" i="1" l="1"/>
  <c r="G239" i="1"/>
  <c r="G240" i="1" s="1"/>
  <c r="G326" i="1"/>
  <c r="G327" i="1" s="1"/>
  <c r="G328" i="1" s="1"/>
  <c r="G329" i="1" s="1"/>
  <c r="H230" i="2"/>
  <c r="H198" i="2"/>
  <c r="H162" i="2"/>
  <c r="H164" i="2"/>
  <c r="E152" i="2"/>
  <c r="G30" i="2"/>
  <c r="H30" i="2" s="1"/>
  <c r="J30" i="2" s="1"/>
  <c r="E13" i="2"/>
  <c r="G13" i="2" s="1"/>
  <c r="I13" i="2" s="1"/>
  <c r="B46" i="2"/>
  <c r="D46" i="1"/>
  <c r="E146" i="2"/>
  <c r="J178" i="2"/>
  <c r="J179" i="2" s="1"/>
  <c r="H179" i="2"/>
  <c r="H182" i="2" s="1"/>
  <c r="G24" i="2"/>
  <c r="H24" i="2" s="1"/>
  <c r="J24" i="2" s="1"/>
  <c r="G18" i="2"/>
  <c r="H18" i="2" s="1"/>
  <c r="J18" i="2" s="1"/>
  <c r="E116" i="2"/>
  <c r="G133" i="2"/>
  <c r="H133" i="2" s="1"/>
  <c r="J133" i="2" s="1"/>
  <c r="H171" i="2"/>
  <c r="H189" i="2"/>
  <c r="I84" i="2"/>
  <c r="F122" i="1" s="1"/>
  <c r="G122" i="1" s="1"/>
  <c r="H84" i="2"/>
  <c r="I90" i="2"/>
  <c r="F123" i="1" s="1"/>
  <c r="G123" i="1" s="1"/>
  <c r="H90" i="2"/>
  <c r="I145" i="2"/>
  <c r="H145" i="2"/>
  <c r="J145" i="2" s="1"/>
  <c r="G124" i="1"/>
  <c r="I115" i="2"/>
  <c r="H115" i="2"/>
  <c r="J115" i="2" s="1"/>
  <c r="G126" i="1"/>
  <c r="G125" i="1"/>
  <c r="E100" i="2"/>
  <c r="G100" i="2" s="1"/>
  <c r="G99" i="2"/>
  <c r="E85" i="2"/>
  <c r="G85" i="2" s="1"/>
  <c r="E91" i="2"/>
  <c r="G91" i="2" s="1"/>
  <c r="E124" i="2"/>
  <c r="G124" i="2" s="1"/>
  <c r="G123" i="2"/>
  <c r="G139" i="2"/>
  <c r="E106" i="2"/>
  <c r="G106" i="2" s="1"/>
  <c r="G105" i="2"/>
  <c r="I151" i="2"/>
  <c r="H151" i="2"/>
  <c r="J151" i="2" s="1"/>
  <c r="G114" i="2"/>
  <c r="G132" i="2"/>
  <c r="G138" i="2"/>
  <c r="G144" i="2"/>
  <c r="G150" i="2"/>
  <c r="G76" i="2"/>
  <c r="E77" i="2"/>
  <c r="E71" i="2"/>
  <c r="G70" i="2"/>
  <c r="G69" i="2"/>
  <c r="G75" i="2"/>
  <c r="E62" i="2"/>
  <c r="G61" i="2"/>
  <c r="E56" i="2"/>
  <c r="G55" i="2"/>
  <c r="G49" i="2"/>
  <c r="E50" i="2"/>
  <c r="G48" i="2"/>
  <c r="G54" i="2"/>
  <c r="G60" i="2"/>
  <c r="E41" i="2"/>
  <c r="G40" i="2"/>
  <c r="G39" i="2"/>
  <c r="J12" i="2"/>
  <c r="I12" i="2"/>
  <c r="G38" i="1"/>
  <c r="G19" i="2"/>
  <c r="G25" i="2"/>
  <c r="G31" i="2"/>
  <c r="G14" i="2" l="1"/>
  <c r="I133" i="2"/>
  <c r="H180" i="2"/>
  <c r="G127" i="1"/>
  <c r="G128" i="1" s="1"/>
  <c r="G129" i="1" s="1"/>
  <c r="G130" i="1" s="1"/>
  <c r="E92" i="2"/>
  <c r="E86" i="2"/>
  <c r="H13" i="2"/>
  <c r="J13" i="2" s="1"/>
  <c r="E14" i="2"/>
  <c r="I30" i="2"/>
  <c r="F37" i="1" s="1"/>
  <c r="G37" i="1" s="1"/>
  <c r="G26" i="2"/>
  <c r="I24" i="2"/>
  <c r="F36" i="1" s="1"/>
  <c r="G36" i="1" s="1"/>
  <c r="I18" i="2"/>
  <c r="F35" i="1" s="1"/>
  <c r="G35" i="1" s="1"/>
  <c r="I14" i="2"/>
  <c r="F34" i="1"/>
  <c r="G34" i="1" s="1"/>
  <c r="E125" i="2"/>
  <c r="B67" i="2"/>
  <c r="D68" i="1"/>
  <c r="G140" i="2"/>
  <c r="I138" i="2"/>
  <c r="F211" i="1" s="1"/>
  <c r="G211" i="1" s="1"/>
  <c r="H138" i="2"/>
  <c r="G107" i="2"/>
  <c r="I105" i="2"/>
  <c r="F145" i="1" s="1"/>
  <c r="G145" i="1" s="1"/>
  <c r="H105" i="2"/>
  <c r="G191" i="1"/>
  <c r="H91" i="2"/>
  <c r="J91" i="2" s="1"/>
  <c r="I91" i="2"/>
  <c r="I92" i="2" s="1"/>
  <c r="G92" i="2"/>
  <c r="H106" i="2"/>
  <c r="J106" i="2" s="1"/>
  <c r="I106" i="2"/>
  <c r="G125" i="2"/>
  <c r="G128" i="2" s="1"/>
  <c r="I123" i="2"/>
  <c r="H123" i="2"/>
  <c r="H85" i="2"/>
  <c r="J85" i="2" s="1"/>
  <c r="I85" i="2"/>
  <c r="I86" i="2" s="1"/>
  <c r="G146" i="1"/>
  <c r="H100" i="2"/>
  <c r="J100" i="2" s="1"/>
  <c r="I100" i="2"/>
  <c r="J84" i="2"/>
  <c r="G152" i="2"/>
  <c r="I150" i="2"/>
  <c r="H150" i="2"/>
  <c r="G116" i="2"/>
  <c r="G119" i="2" s="1"/>
  <c r="I114" i="2"/>
  <c r="H114" i="2"/>
  <c r="E107" i="2"/>
  <c r="H124" i="2"/>
  <c r="J124" i="2" s="1"/>
  <c r="I124" i="2"/>
  <c r="G147" i="1"/>
  <c r="E101" i="2"/>
  <c r="J90" i="2"/>
  <c r="I139" i="2"/>
  <c r="H139" i="2"/>
  <c r="J139" i="2" s="1"/>
  <c r="G101" i="2"/>
  <c r="I99" i="2"/>
  <c r="F144" i="1" s="1"/>
  <c r="G144" i="1" s="1"/>
  <c r="H99" i="2"/>
  <c r="G134" i="2"/>
  <c r="I132" i="2"/>
  <c r="H132" i="2"/>
  <c r="G192" i="1"/>
  <c r="G146" i="2"/>
  <c r="I144" i="2"/>
  <c r="H144" i="2"/>
  <c r="G169" i="1"/>
  <c r="G86" i="2"/>
  <c r="G103" i="1"/>
  <c r="I70" i="2"/>
  <c r="H70" i="2"/>
  <c r="J70" i="2" s="1"/>
  <c r="H75" i="2"/>
  <c r="G77" i="2"/>
  <c r="I75" i="2"/>
  <c r="F101" i="1" s="1"/>
  <c r="G101" i="1" s="1"/>
  <c r="G104" i="1"/>
  <c r="H69" i="2"/>
  <c r="G71" i="2"/>
  <c r="G80" i="2" s="1"/>
  <c r="I69" i="2"/>
  <c r="F100" i="1" s="1"/>
  <c r="G100" i="1" s="1"/>
  <c r="I76" i="2"/>
  <c r="H76" i="2"/>
  <c r="J76" i="2" s="1"/>
  <c r="H48" i="2"/>
  <c r="G50" i="2"/>
  <c r="I48" i="2"/>
  <c r="I55" i="2"/>
  <c r="H55" i="2"/>
  <c r="J55" i="2" s="1"/>
  <c r="I61" i="2"/>
  <c r="H61" i="2"/>
  <c r="J61" i="2" s="1"/>
  <c r="H54" i="2"/>
  <c r="G56" i="2"/>
  <c r="I54" i="2"/>
  <c r="F79" i="1" s="1"/>
  <c r="G79" i="1" s="1"/>
  <c r="I49" i="2"/>
  <c r="H49" i="2"/>
  <c r="J49" i="2" s="1"/>
  <c r="H60" i="2"/>
  <c r="G62" i="2"/>
  <c r="I60" i="2"/>
  <c r="I40" i="2"/>
  <c r="H40" i="2"/>
  <c r="J40" i="2" s="1"/>
  <c r="G41" i="2"/>
  <c r="G44" i="2" s="1"/>
  <c r="I39" i="2"/>
  <c r="H39" i="2"/>
  <c r="I19" i="2"/>
  <c r="H19" i="2"/>
  <c r="J14" i="2"/>
  <c r="I31" i="2"/>
  <c r="H31" i="2"/>
  <c r="I25" i="2"/>
  <c r="H25" i="2"/>
  <c r="G32" i="2"/>
  <c r="G20" i="2"/>
  <c r="G95" i="2" l="1"/>
  <c r="G155" i="2"/>
  <c r="I20" i="2"/>
  <c r="G110" i="2"/>
  <c r="I26" i="2"/>
  <c r="G65" i="2"/>
  <c r="H14" i="2"/>
  <c r="H15" i="2" s="1"/>
  <c r="G35" i="2"/>
  <c r="I32" i="2"/>
  <c r="G39" i="1"/>
  <c r="G40" i="1" s="1"/>
  <c r="G41" i="1" s="1"/>
  <c r="G42" i="1" s="1"/>
  <c r="G59" i="1"/>
  <c r="G82" i="1"/>
  <c r="G81" i="1"/>
  <c r="G167" i="1"/>
  <c r="H86" i="2"/>
  <c r="I50" i="2"/>
  <c r="F78" i="1"/>
  <c r="G78" i="1" s="1"/>
  <c r="G102" i="1"/>
  <c r="G105" i="1" s="1"/>
  <c r="G106" i="1" s="1"/>
  <c r="G107" i="1" s="1"/>
  <c r="G108" i="1" s="1"/>
  <c r="G148" i="1"/>
  <c r="G149" i="1" s="1"/>
  <c r="G150" i="1" s="1"/>
  <c r="G151" i="1" s="1"/>
  <c r="G152" i="1" s="1"/>
  <c r="I152" i="2"/>
  <c r="F213" i="1"/>
  <c r="G213" i="1" s="1"/>
  <c r="B82" i="2"/>
  <c r="D90" i="1"/>
  <c r="G190" i="1"/>
  <c r="I146" i="2"/>
  <c r="F212" i="1"/>
  <c r="G212" i="1" s="1"/>
  <c r="G189" i="1"/>
  <c r="G170" i="1"/>
  <c r="G214" i="1"/>
  <c r="I41" i="2"/>
  <c r="F56" i="1"/>
  <c r="G56" i="1" s="1"/>
  <c r="G58" i="1"/>
  <c r="G57" i="1"/>
  <c r="G60" i="1"/>
  <c r="I62" i="2"/>
  <c r="F80" i="1"/>
  <c r="G80" i="1" s="1"/>
  <c r="I134" i="2"/>
  <c r="F210" i="1"/>
  <c r="G210" i="1" s="1"/>
  <c r="G168" i="1"/>
  <c r="I116" i="2"/>
  <c r="F166" i="1"/>
  <c r="G166" i="1" s="1"/>
  <c r="J86" i="2"/>
  <c r="I125" i="2"/>
  <c r="F188" i="1"/>
  <c r="G188" i="1" s="1"/>
  <c r="G193" i="1" s="1"/>
  <c r="H146" i="2"/>
  <c r="H147" i="2" s="1"/>
  <c r="J144" i="2"/>
  <c r="J146" i="2" s="1"/>
  <c r="H140" i="2"/>
  <c r="H141" i="2" s="1"/>
  <c r="J138" i="2"/>
  <c r="J140" i="2" s="1"/>
  <c r="I140" i="2"/>
  <c r="H134" i="2"/>
  <c r="J132" i="2"/>
  <c r="J134" i="2" s="1"/>
  <c r="I101" i="2"/>
  <c r="H92" i="2"/>
  <c r="H93" i="2" s="1"/>
  <c r="I107" i="2"/>
  <c r="H101" i="2"/>
  <c r="J99" i="2"/>
  <c r="J101" i="2" s="1"/>
  <c r="H116" i="2"/>
  <c r="H119" i="2" s="1"/>
  <c r="J114" i="2"/>
  <c r="J116" i="2" s="1"/>
  <c r="H107" i="2"/>
  <c r="H108" i="2" s="1"/>
  <c r="J105" i="2"/>
  <c r="J107" i="2" s="1"/>
  <c r="J92" i="2"/>
  <c r="H152" i="2"/>
  <c r="H153" i="2" s="1"/>
  <c r="J150" i="2"/>
  <c r="J152" i="2" s="1"/>
  <c r="J123" i="2"/>
  <c r="J125" i="2" s="1"/>
  <c r="H125" i="2"/>
  <c r="H71" i="2"/>
  <c r="J69" i="2"/>
  <c r="J71" i="2" s="1"/>
  <c r="H77" i="2"/>
  <c r="H78" i="2" s="1"/>
  <c r="J75" i="2"/>
  <c r="J77" i="2" s="1"/>
  <c r="I71" i="2"/>
  <c r="I77" i="2"/>
  <c r="H62" i="2"/>
  <c r="H63" i="2" s="1"/>
  <c r="J60" i="2"/>
  <c r="J62" i="2" s="1"/>
  <c r="H56" i="2"/>
  <c r="H57" i="2" s="1"/>
  <c r="J54" i="2"/>
  <c r="J56" i="2" s="1"/>
  <c r="I56" i="2"/>
  <c r="H50" i="2"/>
  <c r="J48" i="2"/>
  <c r="J50" i="2" s="1"/>
  <c r="H41" i="2"/>
  <c r="J39" i="2"/>
  <c r="J41" i="2" s="1"/>
  <c r="J31" i="2"/>
  <c r="J32" i="2" s="1"/>
  <c r="H32" i="2"/>
  <c r="H33" i="2" s="1"/>
  <c r="J19" i="2"/>
  <c r="J20" i="2" s="1"/>
  <c r="H20" i="2"/>
  <c r="J25" i="2"/>
  <c r="J26" i="2" s="1"/>
  <c r="H26" i="2"/>
  <c r="H27" i="2" s="1"/>
  <c r="G171" i="1" l="1"/>
  <c r="G172" i="1" s="1"/>
  <c r="G173" i="1" s="1"/>
  <c r="G174" i="1" s="1"/>
  <c r="H155" i="2"/>
  <c r="H126" i="2"/>
  <c r="H128" i="2"/>
  <c r="G215" i="1"/>
  <c r="G216" i="1" s="1"/>
  <c r="G217" i="1" s="1"/>
  <c r="G218" i="1" s="1"/>
  <c r="H102" i="2"/>
  <c r="H110" i="2"/>
  <c r="H87" i="2"/>
  <c r="H95" i="2"/>
  <c r="H72" i="2"/>
  <c r="H80" i="2"/>
  <c r="H65" i="2"/>
  <c r="G83" i="1"/>
  <c r="G84" i="1" s="1"/>
  <c r="G85" i="1" s="1"/>
  <c r="G86" i="1" s="1"/>
  <c r="H42" i="2"/>
  <c r="H44" i="2"/>
  <c r="H35" i="2"/>
  <c r="G61" i="1"/>
  <c r="G62" i="1" s="1"/>
  <c r="G63" i="1" s="1"/>
  <c r="G64" i="1" s="1"/>
  <c r="H21" i="2"/>
  <c r="B97" i="2"/>
  <c r="D112" i="1"/>
  <c r="G194" i="1"/>
  <c r="G195" i="1" s="1"/>
  <c r="G196" i="1" s="1"/>
  <c r="H117" i="2"/>
  <c r="H135" i="2"/>
  <c r="H51" i="2"/>
  <c r="E12" i="1"/>
  <c r="B12" i="1"/>
  <c r="E3" i="2"/>
  <c r="E4" i="2" s="1"/>
  <c r="B112" i="2" l="1"/>
  <c r="D134" i="1"/>
  <c r="G3" i="2"/>
  <c r="G4" i="2"/>
  <c r="B121" i="2" l="1"/>
  <c r="D156" i="1"/>
  <c r="H4" i="2"/>
  <c r="J4" i="2" s="1"/>
  <c r="I4" i="2"/>
  <c r="G5" i="2"/>
  <c r="G8" i="2" s="1"/>
  <c r="I3" i="2"/>
  <c r="H3" i="2"/>
  <c r="E5" i="2"/>
  <c r="B130" i="2" l="1"/>
  <c r="D178" i="1"/>
  <c r="I5" i="2"/>
  <c r="F12" i="1"/>
  <c r="H5" i="2"/>
  <c r="H8" i="2" s="1"/>
  <c r="J3" i="2"/>
  <c r="J5" i="2" s="1"/>
  <c r="B157" i="2" l="1"/>
  <c r="D200" i="1"/>
  <c r="H6" i="2"/>
  <c r="B166" i="2" l="1"/>
  <c r="D222" i="1"/>
  <c r="B175" i="2" l="1"/>
  <c r="D244" i="1"/>
  <c r="B184" i="2" l="1"/>
  <c r="D266" i="1"/>
  <c r="G16" i="1"/>
  <c r="G15" i="1"/>
  <c r="G14" i="1"/>
  <c r="G13" i="1"/>
  <c r="B193" i="2" l="1"/>
  <c r="D288" i="1"/>
  <c r="G12" i="1"/>
  <c r="G17" i="1" s="1"/>
  <c r="G18" i="1" s="1"/>
  <c r="D310" i="1" l="1"/>
  <c r="G19" i="1"/>
  <c r="G20" i="1" s="1"/>
</calcChain>
</file>

<file path=xl/sharedStrings.xml><?xml version="1.0" encoding="utf-8"?>
<sst xmlns="http://schemas.openxmlformats.org/spreadsheetml/2006/main" count="823" uniqueCount="90">
  <si>
    <t>PEMBELI</t>
  </si>
  <si>
    <t>Nama</t>
  </si>
  <si>
    <t>Alamat</t>
  </si>
  <si>
    <t>NPWP</t>
  </si>
  <si>
    <t>KEPADA PENJUAL</t>
  </si>
  <si>
    <t>No.</t>
  </si>
  <si>
    <t>Macam dan Jenis Barang Kena Pajak</t>
  </si>
  <si>
    <t>Jumlah</t>
  </si>
  <si>
    <t>Harga Satuan menurut Faktur Pajak (Rp.)</t>
  </si>
  <si>
    <t>Harga BKP yang dikembalikan (Rp.)</t>
  </si>
  <si>
    <t>Jumlah Harga Jual</t>
  </si>
  <si>
    <t>Dikurangi Potongan Harga</t>
  </si>
  <si>
    <t>Jumlah Harga BKP yang dikembalikan</t>
  </si>
  <si>
    <t>Pajak Pertambahan Nilai yang diminta kembali :</t>
  </si>
  <si>
    <t>Pajak Penjualan Atas Barang Mewah yang diminta kembali :</t>
  </si>
  <si>
    <t>:</t>
  </si>
  <si>
    <t>JL. INDUSTRI BLOK XX NO. 903, MUKTIHARJO LOR, KOTA SEMARANG</t>
  </si>
  <si>
    <t>82.742.864.0-518.000</t>
  </si>
  <si>
    <t>BANYAK BARANG</t>
  </si>
  <si>
    <t>NAMA BARANG</t>
  </si>
  <si>
    <t>HRG. SATUAN</t>
  </si>
  <si>
    <t>TOTAL</t>
  </si>
  <si>
    <t>DPP</t>
  </si>
  <si>
    <t>PPN</t>
  </si>
  <si>
    <t>HRG SAT DPP</t>
  </si>
  <si>
    <t>NOTA PENGEMBALIAN</t>
  </si>
  <si>
    <t>Tanggal :</t>
  </si>
  <si>
    <t>Atas Pembelian :</t>
  </si>
  <si>
    <t>CASH</t>
  </si>
  <si>
    <t xml:space="preserve">Nomor :  </t>
  </si>
  <si>
    <t>CV ARTO MORO / SUDIARTO</t>
  </si>
  <si>
    <t>( NON PKP )</t>
  </si>
  <si>
    <t>R</t>
  </si>
  <si>
    <t>SUKSES</t>
  </si>
  <si>
    <t>SALATIGA</t>
  </si>
  <si>
    <t>STAMP PLATE DATER KENKO S-68</t>
  </si>
  <si>
    <t>SUMBER BUKIT</t>
  </si>
  <si>
    <t>CORRECTION FLUID JOYKO JK-101A (BESI)</t>
  </si>
  <si>
    <t>JANGKA (COMPASS SET) KENKO C-168 / MS-75</t>
  </si>
  <si>
    <t>JANGKA (MATH SET) JOYKO MS-406</t>
  </si>
  <si>
    <t>MESIN LABEL HARGA KENKO MX-5500 (8 DIGITS, 1 LINE)</t>
  </si>
  <si>
    <t>INDOFOTOCOPY</t>
  </si>
  <si>
    <t>PARAKAN</t>
  </si>
  <si>
    <t>GEL PEN JOYKO GP-237 X-TECH</t>
  </si>
  <si>
    <t>SISWA</t>
  </si>
  <si>
    <t>WONOSOBO</t>
  </si>
  <si>
    <t>CORRECTION FLUID KENKO KE-108</t>
  </si>
  <si>
    <t>CRAYON / OIL PASTEL JOYKO OP-24S PP CASE SEA WORLD</t>
  </si>
  <si>
    <t>EKARIA</t>
  </si>
  <si>
    <t>PURWOKERTO</t>
  </si>
  <si>
    <t>CALCULATOR JOYKO CC-37</t>
  </si>
  <si>
    <t>CALCULATOR JOYKO CC-46</t>
  </si>
  <si>
    <t>MERPATI</t>
  </si>
  <si>
    <t>MALANG</t>
  </si>
  <si>
    <t>CALCULATOR JOYKO CC-868</t>
  </si>
  <si>
    <t>TAPE CUTTER JOYKO TD-103</t>
  </si>
  <si>
    <t>ANEKA</t>
  </si>
  <si>
    <t>CALCULATOR JOYKO CC-38</t>
  </si>
  <si>
    <t>TAPE CUTTER JOYKO TD-09N</t>
  </si>
  <si>
    <t>MUDA JAYA</t>
  </si>
  <si>
    <t>PURWOREJO</t>
  </si>
  <si>
    <t>LABEL HARGA KENKO 5002-2R (2 LINE) isi 10 rol</t>
  </si>
  <si>
    <t>SINAR KONDANG</t>
  </si>
  <si>
    <t>TAPE DISPENSER KENKO TD-323 (1" &amp; 3" CORE)</t>
  </si>
  <si>
    <t>PANTES</t>
  </si>
  <si>
    <t>BANTUL</t>
  </si>
  <si>
    <t>STAPLER HEAVY DUTY KENKO HD-12N/13</t>
  </si>
  <si>
    <t>PUNCH KENKO NO. 30</t>
  </si>
  <si>
    <t>CUTTER 18 MM KENKO L-500 (BESAR)</t>
  </si>
  <si>
    <t>CUTTER 9 MM KENKO A-300 (KECIL)</t>
  </si>
  <si>
    <t>LESTARI ADHI</t>
  </si>
  <si>
    <t>MUNTILAN</t>
  </si>
  <si>
    <t>GEL PEN KENKO HI-TECH-H 0.28 MM</t>
  </si>
  <si>
    <t>CIK LIES</t>
  </si>
  <si>
    <t>KO</t>
  </si>
  <si>
    <t>G</t>
  </si>
  <si>
    <t>MAGELANG</t>
  </si>
  <si>
    <t>MECHANICAL PENCIL 0.5 MM JOYKO MP-07</t>
  </si>
  <si>
    <t>SAHID</t>
  </si>
  <si>
    <t>KUDUS</t>
  </si>
  <si>
    <t>BINDER CLIP KENKO NO. 155</t>
  </si>
  <si>
    <t>AR</t>
  </si>
  <si>
    <t>CRAYON / OIL PASTEL JOYKO OP-55S PP CASE SEA WORLD</t>
  </si>
  <si>
    <t>PUAS</t>
  </si>
  <si>
    <t>PATI</t>
  </si>
  <si>
    <t>CORRECTION FLUID JOYKO JK-01</t>
  </si>
  <si>
    <t>CORRECTION FLUID KENKO KE-107M</t>
  </si>
  <si>
    <t>TAPE CUTTER JOYKO TD-102</t>
  </si>
  <si>
    <t>TAPE CUTTER JOYKO TC-113</t>
  </si>
  <si>
    <t>TAPE DISPENSER KENKO TD-505 (3"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</si>
</sst>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[$-13809]dd/mm/yyyy;@"/>
  </numFmts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u val="singleAccounting"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1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41" fontId="0" fillId="0" borderId="13" xfId="0" applyNumberFormat="1" applyBorder="1" applyAlignment="1">
      <alignment vertical="center"/>
    </xf>
    <xf numFmtId="41" fontId="0" fillId="0" borderId="14" xfId="0" applyNumberFormat="1" applyBorder="1" applyAlignment="1">
      <alignment vertical="center"/>
    </xf>
    <xf numFmtId="41" fontId="0" fillId="0" borderId="15" xfId="0" applyNumberFormat="1" applyBorder="1" applyAlignment="1">
      <alignment vertical="center"/>
    </xf>
    <xf numFmtId="41" fontId="0" fillId="0" borderId="3" xfId="0" applyNumberFormat="1" applyBorder="1" applyAlignment="1">
      <alignment vertical="center"/>
    </xf>
    <xf numFmtId="41" fontId="0" fillId="0" borderId="0" xfId="0" applyNumberFormat="1" applyBorder="1" applyAlignment="1">
      <alignment vertical="center"/>
    </xf>
    <xf numFmtId="41" fontId="0" fillId="0" borderId="8" xfId="0" applyNumberForma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5" fillId="0" borderId="13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1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1" fontId="5" fillId="0" borderId="15" xfId="0" applyNumberFormat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41" fontId="5" fillId="0" borderId="3" xfId="1" applyFont="1" applyBorder="1" applyAlignment="1">
      <alignment vertical="center"/>
    </xf>
    <xf numFmtId="41" fontId="5" fillId="0" borderId="3" xfId="1" applyNumberFormat="1" applyFont="1" applyBorder="1" applyAlignment="1">
      <alignment vertical="center"/>
    </xf>
    <xf numFmtId="41" fontId="5" fillId="0" borderId="3" xfId="0" applyNumberFormat="1" applyFont="1" applyBorder="1" applyAlignment="1">
      <alignment vertical="center"/>
    </xf>
    <xf numFmtId="41" fontId="5" fillId="0" borderId="4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1" fontId="7" fillId="0" borderId="0" xfId="1" applyFont="1" applyBorder="1" applyAlignment="1">
      <alignment vertical="center"/>
    </xf>
    <xf numFmtId="41" fontId="7" fillId="0" borderId="0" xfId="1" applyNumberFormat="1" applyFont="1" applyBorder="1" applyAlignment="1">
      <alignment vertical="center"/>
    </xf>
    <xf numFmtId="41" fontId="7" fillId="0" borderId="0" xfId="0" applyNumberFormat="1" applyFont="1" applyBorder="1" applyAlignment="1">
      <alignment vertical="center"/>
    </xf>
    <xf numFmtId="41" fontId="7" fillId="0" borderId="6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1" fontId="5" fillId="0" borderId="0" xfId="1" applyFont="1" applyBorder="1" applyAlignment="1">
      <alignment vertical="center"/>
    </xf>
    <xf numFmtId="41" fontId="5" fillId="0" borderId="0" xfId="1" applyNumberFormat="1" applyFont="1" applyBorder="1" applyAlignment="1">
      <alignment vertical="center"/>
    </xf>
    <xf numFmtId="41" fontId="5" fillId="0" borderId="0" xfId="0" applyNumberFormat="1" applyFont="1" applyBorder="1" applyAlignment="1">
      <alignment vertical="center"/>
    </xf>
    <xf numFmtId="41" fontId="5" fillId="0" borderId="6" xfId="0" applyNumberFormat="1" applyFont="1" applyBorder="1" applyAlignment="1">
      <alignment vertical="center"/>
    </xf>
    <xf numFmtId="41" fontId="8" fillId="0" borderId="0" xfId="1" applyNumberFormat="1" applyFont="1" applyBorder="1" applyAlignment="1">
      <alignment vertical="center"/>
    </xf>
    <xf numFmtId="41" fontId="8" fillId="0" borderId="0" xfId="0" applyNumberFormat="1" applyFont="1" applyBorder="1" applyAlignment="1">
      <alignment vertical="center"/>
    </xf>
    <xf numFmtId="41" fontId="8" fillId="0" borderId="6" xfId="0" applyNumberFormat="1" applyFont="1" applyBorder="1" applyAlignment="1">
      <alignment vertical="center"/>
    </xf>
    <xf numFmtId="41" fontId="5" fillId="0" borderId="6" xfId="1" applyNumberFormat="1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41" fontId="5" fillId="0" borderId="8" xfId="0" applyNumberFormat="1" applyFont="1" applyBorder="1" applyAlignment="1">
      <alignment vertical="center"/>
    </xf>
    <xf numFmtId="41" fontId="5" fillId="0" borderId="9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1" fontId="5" fillId="0" borderId="13" xfId="0" applyNumberFormat="1" applyFont="1" applyBorder="1" applyAlignment="1">
      <alignment horizontal="center" vertical="center"/>
    </xf>
    <xf numFmtId="41" fontId="5" fillId="0" borderId="14" xfId="0" applyNumberFormat="1" applyFont="1" applyBorder="1" applyAlignment="1">
      <alignment horizontal="center" vertical="center"/>
    </xf>
    <xf numFmtId="41" fontId="5" fillId="0" borderId="15" xfId="0" applyNumberFormat="1" applyFont="1" applyBorder="1" applyAlignment="1">
      <alignment horizontal="center" vertical="center"/>
    </xf>
    <xf numFmtId="41" fontId="4" fillId="0" borderId="0" xfId="0" applyNumberFormat="1" applyFont="1" applyFill="1" applyBorder="1" applyAlignment="1"/>
    <xf numFmtId="41" fontId="4" fillId="0" borderId="13" xfId="0" applyNumberFormat="1" applyFont="1" applyFill="1" applyBorder="1" applyAlignment="1"/>
    <xf numFmtId="41" fontId="4" fillId="0" borderId="14" xfId="0" applyNumberFormat="1" applyFont="1" applyFill="1" applyBorder="1" applyAlignment="1"/>
    <xf numFmtId="41" fontId="5" fillId="0" borderId="5" xfId="0" applyNumberFormat="1" applyFont="1" applyBorder="1" applyAlignment="1">
      <alignment vertical="center"/>
    </xf>
    <xf numFmtId="41" fontId="5" fillId="0" borderId="7" xfId="0" applyNumberFormat="1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41" fontId="4" fillId="0" borderId="0" xfId="0" applyNumberFormat="1" applyFont="1" applyFill="1" applyBorder="1" applyAlignment="1">
      <alignment horizontal="center"/>
    </xf>
    <xf numFmtId="41" fontId="5" fillId="0" borderId="5" xfId="0" applyNumberFormat="1" applyFont="1" applyBorder="1" applyAlignment="1">
      <alignment horizontal="center" vertical="center"/>
    </xf>
    <xf numFmtId="41" fontId="5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4" fillId="0" borderId="0" xfId="2" applyFont="1" applyFill="1" applyBorder="1"/>
    <xf numFmtId="0" fontId="4" fillId="0" borderId="0" xfId="0" applyFont="1" applyFill="1" applyBorder="1"/>
    <xf numFmtId="4" fontId="5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2" applyFont="1" applyFill="1" applyBorder="1"/>
    <xf numFmtId="4" fontId="5" fillId="0" borderId="0" xfId="0" applyNumberFormat="1" applyFont="1" applyFill="1"/>
    <xf numFmtId="4" fontId="4" fillId="0" borderId="0" xfId="0" applyNumberFormat="1" applyFont="1"/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abSelected="1" topLeftCell="A313" workbookViewId="0">
      <selection activeCell="G328" sqref="G328"/>
    </sheetView>
  </sheetViews>
  <sheetFormatPr defaultRowHeight="15" x14ac:dyDescent="0.25"/>
  <cols>
    <col min="1" max="1" width="4.7109375" style="1" customWidth="1"/>
    <col min="2" max="2" width="3.7109375" style="1" customWidth="1"/>
    <col min="3" max="3" width="1.7109375" style="1" customWidth="1"/>
    <col min="4" max="4" width="45.7109375" style="92" customWidth="1"/>
    <col min="5" max="5" width="8.28515625" style="101" customWidth="1"/>
    <col min="6" max="7" width="20.7109375" style="1" customWidth="1"/>
    <col min="8" max="16384" width="9.140625" style="1"/>
  </cols>
  <sheetData>
    <row r="1" spans="1:7" ht="17.25" x14ac:dyDescent="0.25">
      <c r="A1" s="67" t="s">
        <v>25</v>
      </c>
      <c r="B1" s="68"/>
      <c r="C1" s="68"/>
      <c r="D1" s="85"/>
      <c r="E1" s="96"/>
      <c r="F1" s="68"/>
      <c r="G1" s="65"/>
    </row>
    <row r="2" spans="1:7" s="21" customFormat="1" x14ac:dyDescent="0.25">
      <c r="A2" s="69" t="s">
        <v>29</v>
      </c>
      <c r="B2" s="70"/>
      <c r="C2" s="70" t="s">
        <v>32</v>
      </c>
      <c r="D2" s="84">
        <f>'HITUNG FP RETUR'!B1</f>
        <v>230901</v>
      </c>
      <c r="E2" s="97" t="s">
        <v>74</v>
      </c>
      <c r="F2" s="71" t="s">
        <v>26</v>
      </c>
      <c r="G2" s="107">
        <v>45170</v>
      </c>
    </row>
    <row r="3" spans="1:7" x14ac:dyDescent="0.25">
      <c r="A3" s="19" t="s">
        <v>0</v>
      </c>
      <c r="B3" s="14"/>
      <c r="C3" s="14"/>
      <c r="D3" s="86"/>
      <c r="E3" s="98"/>
      <c r="F3" s="3"/>
      <c r="G3" s="72"/>
    </row>
    <row r="4" spans="1:7" x14ac:dyDescent="0.25">
      <c r="A4" s="4" t="s">
        <v>1</v>
      </c>
      <c r="B4" s="5"/>
      <c r="C4" s="17" t="s">
        <v>15</v>
      </c>
      <c r="D4" s="87" t="s">
        <v>33</v>
      </c>
      <c r="E4" s="99"/>
      <c r="F4" s="18" t="s">
        <v>27</v>
      </c>
      <c r="G4" s="73" t="s">
        <v>28</v>
      </c>
    </row>
    <row r="5" spans="1:7" x14ac:dyDescent="0.25">
      <c r="A5" s="4" t="s">
        <v>2</v>
      </c>
      <c r="B5" s="5"/>
      <c r="C5" s="17" t="s">
        <v>15</v>
      </c>
      <c r="D5" s="87" t="s">
        <v>34</v>
      </c>
      <c r="E5" s="99"/>
      <c r="F5" s="5"/>
      <c r="G5" s="74" t="s">
        <v>31</v>
      </c>
    </row>
    <row r="6" spans="1:7" x14ac:dyDescent="0.25">
      <c r="A6" s="4"/>
      <c r="B6" s="5"/>
      <c r="C6" s="17"/>
      <c r="D6" s="87"/>
      <c r="E6" s="99"/>
      <c r="F6" s="5"/>
      <c r="G6" s="6"/>
    </row>
    <row r="7" spans="1:7" x14ac:dyDescent="0.25">
      <c r="A7" s="20" t="s">
        <v>4</v>
      </c>
      <c r="B7" s="15"/>
      <c r="C7" s="15"/>
      <c r="D7" s="87"/>
      <c r="E7" s="99"/>
      <c r="F7" s="5"/>
      <c r="G7" s="6"/>
    </row>
    <row r="8" spans="1:7" x14ac:dyDescent="0.25">
      <c r="A8" s="4" t="s">
        <v>1</v>
      </c>
      <c r="B8" s="5"/>
      <c r="C8" s="17" t="s">
        <v>15</v>
      </c>
      <c r="D8" s="87" t="s">
        <v>30</v>
      </c>
      <c r="E8" s="99"/>
      <c r="F8" s="5"/>
      <c r="G8" s="6"/>
    </row>
    <row r="9" spans="1:7" x14ac:dyDescent="0.25">
      <c r="A9" s="4" t="s">
        <v>2</v>
      </c>
      <c r="B9" s="5"/>
      <c r="C9" s="17" t="s">
        <v>15</v>
      </c>
      <c r="D9" s="87" t="s">
        <v>16</v>
      </c>
      <c r="E9" s="99"/>
      <c r="F9" s="5"/>
      <c r="G9" s="6"/>
    </row>
    <row r="10" spans="1:7" x14ac:dyDescent="0.25">
      <c r="A10" s="7" t="s">
        <v>3</v>
      </c>
      <c r="B10" s="8"/>
      <c r="C10" s="17" t="s">
        <v>15</v>
      </c>
      <c r="D10" s="88" t="s">
        <v>17</v>
      </c>
      <c r="E10" s="100"/>
      <c r="F10" s="8"/>
      <c r="G10" s="9"/>
    </row>
    <row r="11" spans="1:7" s="2" customFormat="1" ht="45" x14ac:dyDescent="0.25">
      <c r="A11" s="16" t="s">
        <v>5</v>
      </c>
      <c r="B11" s="10"/>
      <c r="C11" s="11"/>
      <c r="D11" s="12" t="s">
        <v>6</v>
      </c>
      <c r="E11" s="16" t="s">
        <v>7</v>
      </c>
      <c r="F11" s="16" t="s">
        <v>8</v>
      </c>
      <c r="G11" s="16" t="s">
        <v>9</v>
      </c>
    </row>
    <row r="12" spans="1:7" x14ac:dyDescent="0.2">
      <c r="A12" s="28">
        <v>1</v>
      </c>
      <c r="B12" s="66" t="str">
        <f>'HITUNG FP RETUR'!C3</f>
        <v>STAMP PLATE DATER KENKO S-68</v>
      </c>
      <c r="C12" s="29"/>
      <c r="D12" s="89"/>
      <c r="E12" s="28">
        <f>'HITUNG FP RETUR'!B3</f>
        <v>8</v>
      </c>
      <c r="F12" s="30">
        <f>'HITUNG FP RETUR'!I3</f>
        <v>89729.729729729719</v>
      </c>
      <c r="G12" s="30">
        <f>E12*F12</f>
        <v>717837.83783783775</v>
      </c>
    </row>
    <row r="13" spans="1:7" x14ac:dyDescent="0.2">
      <c r="A13" s="31"/>
      <c r="B13" s="66"/>
      <c r="C13" s="32"/>
      <c r="D13" s="90"/>
      <c r="E13" s="31"/>
      <c r="F13" s="33"/>
      <c r="G13" s="33">
        <f t="shared" ref="G13:G16" si="0">E13*F13</f>
        <v>0</v>
      </c>
    </row>
    <row r="14" spans="1:7" x14ac:dyDescent="0.25">
      <c r="A14" s="31"/>
      <c r="B14" s="44"/>
      <c r="C14" s="32"/>
      <c r="D14" s="90"/>
      <c r="E14" s="31"/>
      <c r="F14" s="33"/>
      <c r="G14" s="33">
        <f t="shared" si="0"/>
        <v>0</v>
      </c>
    </row>
    <row r="15" spans="1:7" x14ac:dyDescent="0.25">
      <c r="A15" s="31"/>
      <c r="B15" s="44"/>
      <c r="C15" s="32"/>
      <c r="D15" s="90"/>
      <c r="E15" s="31"/>
      <c r="F15" s="33"/>
      <c r="G15" s="33">
        <f t="shared" si="0"/>
        <v>0</v>
      </c>
    </row>
    <row r="16" spans="1:7" x14ac:dyDescent="0.25">
      <c r="A16" s="34"/>
      <c r="B16" s="61"/>
      <c r="C16" s="35"/>
      <c r="D16" s="91"/>
      <c r="E16" s="34"/>
      <c r="F16" s="36"/>
      <c r="G16" s="36">
        <f t="shared" si="0"/>
        <v>0</v>
      </c>
    </row>
    <row r="17" spans="1:7" x14ac:dyDescent="0.25">
      <c r="A17" s="13" t="s">
        <v>10</v>
      </c>
      <c r="B17" s="3"/>
      <c r="C17" s="3"/>
      <c r="D17" s="86"/>
      <c r="E17" s="98"/>
      <c r="F17" s="25"/>
      <c r="G17" s="22">
        <f>SUM(G12:G16)</f>
        <v>717837.83783783775</v>
      </c>
    </row>
    <row r="18" spans="1:7" x14ac:dyDescent="0.25">
      <c r="A18" s="4" t="s">
        <v>11</v>
      </c>
      <c r="B18" s="5"/>
      <c r="C18" s="5"/>
      <c r="D18" s="87"/>
      <c r="E18" s="99"/>
      <c r="F18" s="26"/>
      <c r="G18" s="23">
        <f>G17*12.5%</f>
        <v>89729.729729729719</v>
      </c>
    </row>
    <row r="19" spans="1:7" x14ac:dyDescent="0.25">
      <c r="A19" s="7" t="s">
        <v>12</v>
      </c>
      <c r="B19" s="8"/>
      <c r="C19" s="8"/>
      <c r="D19" s="88"/>
      <c r="E19" s="100"/>
      <c r="F19" s="27"/>
      <c r="G19" s="24">
        <f>G17-G18</f>
        <v>628108.10810810805</v>
      </c>
    </row>
    <row r="20" spans="1:7" x14ac:dyDescent="0.25">
      <c r="A20" s="13" t="s">
        <v>13</v>
      </c>
      <c r="B20" s="3"/>
      <c r="C20" s="3"/>
      <c r="D20" s="86"/>
      <c r="E20" s="98"/>
      <c r="F20" s="25"/>
      <c r="G20" s="22">
        <f>G19*11%</f>
        <v>69091.891891891879</v>
      </c>
    </row>
    <row r="21" spans="1:7" x14ac:dyDescent="0.25">
      <c r="A21" s="7" t="s">
        <v>14</v>
      </c>
      <c r="B21" s="8"/>
      <c r="C21" s="8"/>
      <c r="D21" s="88"/>
      <c r="E21" s="100"/>
      <c r="F21" s="27"/>
      <c r="G21" s="24"/>
    </row>
    <row r="23" spans="1:7" ht="17.25" x14ac:dyDescent="0.25">
      <c r="A23" s="67" t="s">
        <v>25</v>
      </c>
      <c r="B23" s="68"/>
      <c r="C23" s="68"/>
      <c r="D23" s="85"/>
      <c r="E23" s="96"/>
      <c r="F23" s="68"/>
      <c r="G23" s="65"/>
    </row>
    <row r="24" spans="1:7" s="21" customFormat="1" x14ac:dyDescent="0.25">
      <c r="A24" s="69" t="s">
        <v>29</v>
      </c>
      <c r="B24" s="70"/>
      <c r="C24" s="70" t="s">
        <v>32</v>
      </c>
      <c r="D24" s="84">
        <f>'HITUNG FP RETUR'!B10</f>
        <v>230902</v>
      </c>
      <c r="E24" s="97" t="s">
        <v>74</v>
      </c>
      <c r="F24" s="71" t="s">
        <v>26</v>
      </c>
      <c r="G24" s="107">
        <v>45170</v>
      </c>
    </row>
    <row r="25" spans="1:7" x14ac:dyDescent="0.25">
      <c r="A25" s="19" t="s">
        <v>0</v>
      </c>
      <c r="B25" s="14"/>
      <c r="C25" s="14"/>
      <c r="D25" s="86"/>
      <c r="E25" s="98"/>
      <c r="F25" s="3"/>
      <c r="G25" s="72"/>
    </row>
    <row r="26" spans="1:7" x14ac:dyDescent="0.25">
      <c r="A26" s="4" t="s">
        <v>1</v>
      </c>
      <c r="B26" s="5"/>
      <c r="C26" s="17" t="s">
        <v>15</v>
      </c>
      <c r="D26" s="87" t="s">
        <v>36</v>
      </c>
      <c r="E26" s="99"/>
      <c r="F26" s="18" t="s">
        <v>27</v>
      </c>
      <c r="G26" s="73" t="s">
        <v>28</v>
      </c>
    </row>
    <row r="27" spans="1:7" x14ac:dyDescent="0.25">
      <c r="A27" s="4" t="s">
        <v>2</v>
      </c>
      <c r="B27" s="5"/>
      <c r="C27" s="17" t="s">
        <v>15</v>
      </c>
      <c r="D27" s="87" t="s">
        <v>34</v>
      </c>
      <c r="E27" s="99"/>
      <c r="F27" s="5"/>
      <c r="G27" s="74" t="s">
        <v>31</v>
      </c>
    </row>
    <row r="28" spans="1:7" x14ac:dyDescent="0.25">
      <c r="A28" s="4"/>
      <c r="B28" s="5"/>
      <c r="C28" s="17"/>
      <c r="D28" s="87"/>
      <c r="E28" s="99"/>
      <c r="F28" s="5"/>
      <c r="G28" s="6"/>
    </row>
    <row r="29" spans="1:7" x14ac:dyDescent="0.25">
      <c r="A29" s="20" t="s">
        <v>4</v>
      </c>
      <c r="B29" s="15"/>
      <c r="C29" s="15"/>
      <c r="D29" s="87"/>
      <c r="E29" s="99"/>
      <c r="F29" s="5"/>
      <c r="G29" s="6"/>
    </row>
    <row r="30" spans="1:7" x14ac:dyDescent="0.25">
      <c r="A30" s="4" t="s">
        <v>1</v>
      </c>
      <c r="B30" s="5"/>
      <c r="C30" s="17" t="s">
        <v>15</v>
      </c>
      <c r="D30" s="87" t="s">
        <v>30</v>
      </c>
      <c r="E30" s="99"/>
      <c r="F30" s="5"/>
      <c r="G30" s="6"/>
    </row>
    <row r="31" spans="1:7" x14ac:dyDescent="0.25">
      <c r="A31" s="4" t="s">
        <v>2</v>
      </c>
      <c r="B31" s="5"/>
      <c r="C31" s="17" t="s">
        <v>15</v>
      </c>
      <c r="D31" s="87" t="s">
        <v>16</v>
      </c>
      <c r="E31" s="99"/>
      <c r="F31" s="5"/>
      <c r="G31" s="6"/>
    </row>
    <row r="32" spans="1:7" x14ac:dyDescent="0.25">
      <c r="A32" s="7" t="s">
        <v>3</v>
      </c>
      <c r="B32" s="8"/>
      <c r="C32" s="17" t="s">
        <v>15</v>
      </c>
      <c r="D32" s="88" t="s">
        <v>17</v>
      </c>
      <c r="E32" s="100"/>
      <c r="F32" s="8"/>
      <c r="G32" s="9"/>
    </row>
    <row r="33" spans="1:7" s="2" customFormat="1" ht="45" x14ac:dyDescent="0.25">
      <c r="A33" s="16" t="s">
        <v>5</v>
      </c>
      <c r="B33" s="10"/>
      <c r="C33" s="11"/>
      <c r="D33" s="12" t="s">
        <v>6</v>
      </c>
      <c r="E33" s="16" t="s">
        <v>7</v>
      </c>
      <c r="F33" s="16" t="s">
        <v>8</v>
      </c>
      <c r="G33" s="16" t="s">
        <v>9</v>
      </c>
    </row>
    <row r="34" spans="1:7" x14ac:dyDescent="0.2">
      <c r="A34" s="28">
        <v>1</v>
      </c>
      <c r="B34" s="108" t="s">
        <v>40</v>
      </c>
      <c r="C34" s="29"/>
      <c r="D34" s="89"/>
      <c r="E34" s="28">
        <f>'HITUNG FP RETUR'!B12</f>
        <v>25</v>
      </c>
      <c r="F34" s="30">
        <f>'HITUNG FP RETUR'!I12</f>
        <v>40540.540540540533</v>
      </c>
      <c r="G34" s="30">
        <f>E34*F34</f>
        <v>1013513.5135135134</v>
      </c>
    </row>
    <row r="35" spans="1:7" x14ac:dyDescent="0.2">
      <c r="A35" s="31">
        <v>2</v>
      </c>
      <c r="B35" s="110" t="s">
        <v>39</v>
      </c>
      <c r="C35" s="32"/>
      <c r="D35" s="90"/>
      <c r="E35" s="31">
        <f>'HITUNG FP RETUR'!B18</f>
        <v>1</v>
      </c>
      <c r="F35" s="33">
        <f>'HITUNG FP RETUR'!I18</f>
        <v>15315.315315315314</v>
      </c>
      <c r="G35" s="33">
        <f t="shared" ref="G35:G38" si="1">E35*F35</f>
        <v>15315.315315315314</v>
      </c>
    </row>
    <row r="36" spans="1:7" x14ac:dyDescent="0.2">
      <c r="A36" s="31">
        <v>3</v>
      </c>
      <c r="B36" s="109" t="s">
        <v>38</v>
      </c>
      <c r="C36" s="32"/>
      <c r="D36" s="90"/>
      <c r="E36" s="31">
        <f>'HITUNG FP RETUR'!B24</f>
        <v>1</v>
      </c>
      <c r="F36" s="33">
        <f>'HITUNG FP RETUR'!I24</f>
        <v>6756.7567567567557</v>
      </c>
      <c r="G36" s="33">
        <f t="shared" si="1"/>
        <v>6756.7567567567557</v>
      </c>
    </row>
    <row r="37" spans="1:7" x14ac:dyDescent="0.2">
      <c r="A37" s="31">
        <v>4</v>
      </c>
      <c r="B37" s="108" t="s">
        <v>37</v>
      </c>
      <c r="C37" s="32"/>
      <c r="D37" s="90"/>
      <c r="E37" s="31">
        <f>'HITUNG FP RETUR'!B30</f>
        <v>1</v>
      </c>
      <c r="F37" s="33">
        <f>'HITUNG FP RETUR'!I30</f>
        <v>2702.7027027027025</v>
      </c>
      <c r="G37" s="33">
        <f t="shared" si="1"/>
        <v>2702.7027027027025</v>
      </c>
    </row>
    <row r="38" spans="1:7" x14ac:dyDescent="0.25">
      <c r="A38" s="34"/>
      <c r="B38" s="61"/>
      <c r="C38" s="35"/>
      <c r="D38" s="91"/>
      <c r="E38" s="34"/>
      <c r="F38" s="36"/>
      <c r="G38" s="36">
        <f t="shared" si="1"/>
        <v>0</v>
      </c>
    </row>
    <row r="39" spans="1:7" x14ac:dyDescent="0.25">
      <c r="A39" s="13" t="s">
        <v>10</v>
      </c>
      <c r="B39" s="3"/>
      <c r="C39" s="3"/>
      <c r="D39" s="86"/>
      <c r="E39" s="98"/>
      <c r="F39" s="25"/>
      <c r="G39" s="22">
        <f>SUM(G34:G38)</f>
        <v>1038288.2882882882</v>
      </c>
    </row>
    <row r="40" spans="1:7" x14ac:dyDescent="0.25">
      <c r="A40" s="4" t="s">
        <v>11</v>
      </c>
      <c r="B40" s="5"/>
      <c r="C40" s="5"/>
      <c r="D40" s="87"/>
      <c r="E40" s="99"/>
      <c r="F40" s="26"/>
      <c r="G40" s="23">
        <f>G39*12.5%</f>
        <v>129786.03603603602</v>
      </c>
    </row>
    <row r="41" spans="1:7" x14ac:dyDescent="0.25">
      <c r="A41" s="7" t="s">
        <v>12</v>
      </c>
      <c r="B41" s="8"/>
      <c r="C41" s="8"/>
      <c r="D41" s="88"/>
      <c r="E41" s="100"/>
      <c r="F41" s="27"/>
      <c r="G41" s="24">
        <f>G39-G40</f>
        <v>908502.25225225219</v>
      </c>
    </row>
    <row r="42" spans="1:7" x14ac:dyDescent="0.25">
      <c r="A42" s="13" t="s">
        <v>13</v>
      </c>
      <c r="B42" s="3"/>
      <c r="C42" s="3"/>
      <c r="D42" s="86"/>
      <c r="E42" s="98"/>
      <c r="F42" s="25"/>
      <c r="G42" s="22">
        <f>G41*11%</f>
        <v>99935.247747747737</v>
      </c>
    </row>
    <row r="43" spans="1:7" x14ac:dyDescent="0.25">
      <c r="A43" s="7" t="s">
        <v>14</v>
      </c>
      <c r="B43" s="8"/>
      <c r="C43" s="8"/>
      <c r="D43" s="88"/>
      <c r="E43" s="100"/>
      <c r="F43" s="27"/>
      <c r="G43" s="24"/>
    </row>
    <row r="45" spans="1:7" ht="17.25" x14ac:dyDescent="0.25">
      <c r="A45" s="67" t="s">
        <v>25</v>
      </c>
      <c r="B45" s="68"/>
      <c r="C45" s="68"/>
      <c r="D45" s="85"/>
      <c r="E45" s="96"/>
      <c r="F45" s="68"/>
      <c r="G45" s="65"/>
    </row>
    <row r="46" spans="1:7" s="21" customFormat="1" x14ac:dyDescent="0.25">
      <c r="A46" s="69" t="s">
        <v>29</v>
      </c>
      <c r="B46" s="70"/>
      <c r="C46" s="70" t="s">
        <v>32</v>
      </c>
      <c r="D46" s="84">
        <f>'HITUNG FP RETUR'!B37</f>
        <v>230903</v>
      </c>
      <c r="E46" s="97" t="s">
        <v>74</v>
      </c>
      <c r="F46" s="71" t="s">
        <v>26</v>
      </c>
      <c r="G46" s="107">
        <v>45178</v>
      </c>
    </row>
    <row r="47" spans="1:7" x14ac:dyDescent="0.25">
      <c r="A47" s="19" t="s">
        <v>0</v>
      </c>
      <c r="B47" s="14"/>
      <c r="C47" s="14"/>
      <c r="D47" s="86"/>
      <c r="E47" s="98"/>
      <c r="F47" s="3"/>
      <c r="G47" s="72"/>
    </row>
    <row r="48" spans="1:7" x14ac:dyDescent="0.25">
      <c r="A48" s="4" t="s">
        <v>1</v>
      </c>
      <c r="B48" s="5"/>
      <c r="C48" s="17" t="s">
        <v>15</v>
      </c>
      <c r="D48" s="87" t="s">
        <v>41</v>
      </c>
      <c r="E48" s="99"/>
      <c r="F48" s="18" t="s">
        <v>27</v>
      </c>
      <c r="G48" s="73" t="s">
        <v>28</v>
      </c>
    </row>
    <row r="49" spans="1:7" x14ac:dyDescent="0.25">
      <c r="A49" s="4" t="s">
        <v>2</v>
      </c>
      <c r="B49" s="5"/>
      <c r="C49" s="17" t="s">
        <v>15</v>
      </c>
      <c r="D49" s="87" t="s">
        <v>42</v>
      </c>
      <c r="E49" s="99"/>
      <c r="F49" s="5"/>
      <c r="G49" s="74" t="s">
        <v>31</v>
      </c>
    </row>
    <row r="50" spans="1:7" x14ac:dyDescent="0.25">
      <c r="A50" s="4"/>
      <c r="B50" s="5"/>
      <c r="C50" s="17"/>
      <c r="D50" s="87"/>
      <c r="E50" s="99"/>
      <c r="F50" s="5"/>
      <c r="G50" s="6"/>
    </row>
    <row r="51" spans="1:7" x14ac:dyDescent="0.25">
      <c r="A51" s="20" t="s">
        <v>4</v>
      </c>
      <c r="B51" s="15"/>
      <c r="C51" s="15"/>
      <c r="D51" s="87"/>
      <c r="E51" s="99"/>
      <c r="F51" s="5"/>
      <c r="G51" s="6"/>
    </row>
    <row r="52" spans="1:7" x14ac:dyDescent="0.25">
      <c r="A52" s="4" t="s">
        <v>1</v>
      </c>
      <c r="B52" s="5"/>
      <c r="C52" s="17" t="s">
        <v>15</v>
      </c>
      <c r="D52" s="87" t="s">
        <v>30</v>
      </c>
      <c r="E52" s="99"/>
      <c r="F52" s="5"/>
      <c r="G52" s="6"/>
    </row>
    <row r="53" spans="1:7" x14ac:dyDescent="0.25">
      <c r="A53" s="4" t="s">
        <v>2</v>
      </c>
      <c r="B53" s="5"/>
      <c r="C53" s="17" t="s">
        <v>15</v>
      </c>
      <c r="D53" s="87" t="s">
        <v>16</v>
      </c>
      <c r="E53" s="99"/>
      <c r="F53" s="5"/>
      <c r="G53" s="6"/>
    </row>
    <row r="54" spans="1:7" x14ac:dyDescent="0.25">
      <c r="A54" s="7" t="s">
        <v>3</v>
      </c>
      <c r="B54" s="8"/>
      <c r="C54" s="17" t="s">
        <v>15</v>
      </c>
      <c r="D54" s="88" t="s">
        <v>17</v>
      </c>
      <c r="E54" s="100"/>
      <c r="F54" s="8"/>
      <c r="G54" s="9"/>
    </row>
    <row r="55" spans="1:7" s="2" customFormat="1" ht="45" x14ac:dyDescent="0.25">
      <c r="A55" s="16" t="s">
        <v>5</v>
      </c>
      <c r="B55" s="10"/>
      <c r="C55" s="11"/>
      <c r="D55" s="12" t="s">
        <v>6</v>
      </c>
      <c r="E55" s="16" t="s">
        <v>7</v>
      </c>
      <c r="F55" s="16" t="s">
        <v>8</v>
      </c>
      <c r="G55" s="16" t="s">
        <v>9</v>
      </c>
    </row>
    <row r="56" spans="1:7" x14ac:dyDescent="0.2">
      <c r="A56" s="28">
        <v>1</v>
      </c>
      <c r="B56" s="66" t="str">
        <f>'HITUNG FP RETUR'!C39</f>
        <v>GEL PEN JOYKO GP-237 X-TECH</v>
      </c>
      <c r="C56" s="29"/>
      <c r="D56" s="89"/>
      <c r="E56" s="28">
        <f>'HITUNG FP RETUR'!B39</f>
        <v>12</v>
      </c>
      <c r="F56" s="30">
        <f>'HITUNG FP RETUR'!I39</f>
        <v>38918.918918918913</v>
      </c>
      <c r="G56" s="30">
        <f>E56*F56</f>
        <v>467027.02702702698</v>
      </c>
    </row>
    <row r="57" spans="1:7" x14ac:dyDescent="0.2">
      <c r="A57" s="31"/>
      <c r="B57" s="66"/>
      <c r="C57" s="32"/>
      <c r="D57" s="90"/>
      <c r="E57" s="31"/>
      <c r="F57" s="33"/>
      <c r="G57" s="33">
        <f t="shared" ref="G57:G60" si="2">E57*F57</f>
        <v>0</v>
      </c>
    </row>
    <row r="58" spans="1:7" x14ac:dyDescent="0.25">
      <c r="A58" s="31"/>
      <c r="B58" s="44"/>
      <c r="C58" s="32"/>
      <c r="D58" s="90"/>
      <c r="E58" s="31"/>
      <c r="F58" s="33"/>
      <c r="G58" s="33">
        <f t="shared" si="2"/>
        <v>0</v>
      </c>
    </row>
    <row r="59" spans="1:7" x14ac:dyDescent="0.25">
      <c r="A59" s="31"/>
      <c r="B59" s="44"/>
      <c r="C59" s="32"/>
      <c r="D59" s="90"/>
      <c r="E59" s="31"/>
      <c r="F59" s="33"/>
      <c r="G59" s="33">
        <f t="shared" si="2"/>
        <v>0</v>
      </c>
    </row>
    <row r="60" spans="1:7" x14ac:dyDescent="0.25">
      <c r="A60" s="34"/>
      <c r="B60" s="61"/>
      <c r="C60" s="35"/>
      <c r="D60" s="91"/>
      <c r="E60" s="34"/>
      <c r="F60" s="36"/>
      <c r="G60" s="36">
        <f t="shared" si="2"/>
        <v>0</v>
      </c>
    </row>
    <row r="61" spans="1:7" x14ac:dyDescent="0.25">
      <c r="A61" s="13" t="s">
        <v>10</v>
      </c>
      <c r="B61" s="3"/>
      <c r="C61" s="3"/>
      <c r="D61" s="86"/>
      <c r="E61" s="98"/>
      <c r="F61" s="25"/>
      <c r="G61" s="22">
        <f>SUM(G56:G60)</f>
        <v>467027.02702702698</v>
      </c>
    </row>
    <row r="62" spans="1:7" x14ac:dyDescent="0.25">
      <c r="A62" s="4" t="s">
        <v>11</v>
      </c>
      <c r="B62" s="5"/>
      <c r="C62" s="5"/>
      <c r="D62" s="87"/>
      <c r="E62" s="99"/>
      <c r="F62" s="26"/>
      <c r="G62" s="23">
        <f>G61*12.5%</f>
        <v>58378.378378378373</v>
      </c>
    </row>
    <row r="63" spans="1:7" x14ac:dyDescent="0.25">
      <c r="A63" s="7" t="s">
        <v>12</v>
      </c>
      <c r="B63" s="8"/>
      <c r="C63" s="8"/>
      <c r="D63" s="88"/>
      <c r="E63" s="100"/>
      <c r="F63" s="27"/>
      <c r="G63" s="24">
        <f>G61-G62</f>
        <v>408648.64864864864</v>
      </c>
    </row>
    <row r="64" spans="1:7" x14ac:dyDescent="0.25">
      <c r="A64" s="13" t="s">
        <v>13</v>
      </c>
      <c r="B64" s="3"/>
      <c r="C64" s="3"/>
      <c r="D64" s="86"/>
      <c r="E64" s="98"/>
      <c r="F64" s="25"/>
      <c r="G64" s="22">
        <f>G63*11%</f>
        <v>44951.351351351354</v>
      </c>
    </row>
    <row r="65" spans="1:7" x14ac:dyDescent="0.25">
      <c r="A65" s="7" t="s">
        <v>14</v>
      </c>
      <c r="B65" s="8"/>
      <c r="C65" s="8"/>
      <c r="D65" s="88"/>
      <c r="E65" s="100"/>
      <c r="F65" s="27"/>
      <c r="G65" s="24"/>
    </row>
    <row r="67" spans="1:7" ht="17.25" x14ac:dyDescent="0.25">
      <c r="A67" s="67" t="s">
        <v>25</v>
      </c>
      <c r="B67" s="68"/>
      <c r="C67" s="68"/>
      <c r="D67" s="85"/>
      <c r="E67" s="96"/>
      <c r="F67" s="68"/>
      <c r="G67" s="65"/>
    </row>
    <row r="68" spans="1:7" s="21" customFormat="1" x14ac:dyDescent="0.25">
      <c r="A68" s="69" t="s">
        <v>29</v>
      </c>
      <c r="B68" s="70"/>
      <c r="C68" s="70" t="s">
        <v>32</v>
      </c>
      <c r="D68" s="84">
        <f>'HITUNG FP RETUR'!B46</f>
        <v>230904</v>
      </c>
      <c r="E68" s="97" t="s">
        <v>74</v>
      </c>
      <c r="F68" s="71" t="s">
        <v>26</v>
      </c>
      <c r="G68" s="107">
        <v>45178</v>
      </c>
    </row>
    <row r="69" spans="1:7" x14ac:dyDescent="0.25">
      <c r="A69" s="19" t="s">
        <v>0</v>
      </c>
      <c r="B69" s="14"/>
      <c r="C69" s="14"/>
      <c r="D69" s="86"/>
      <c r="E69" s="98"/>
      <c r="F69" s="3"/>
      <c r="G69" s="72"/>
    </row>
    <row r="70" spans="1:7" x14ac:dyDescent="0.25">
      <c r="A70" s="4" t="s">
        <v>1</v>
      </c>
      <c r="B70" s="5"/>
      <c r="C70" s="17" t="s">
        <v>15</v>
      </c>
      <c r="D70" s="87" t="s">
        <v>44</v>
      </c>
      <c r="E70" s="99"/>
      <c r="F70" s="18" t="s">
        <v>27</v>
      </c>
      <c r="G70" s="73" t="s">
        <v>28</v>
      </c>
    </row>
    <row r="71" spans="1:7" x14ac:dyDescent="0.25">
      <c r="A71" s="4" t="s">
        <v>2</v>
      </c>
      <c r="B71" s="5"/>
      <c r="C71" s="17" t="s">
        <v>15</v>
      </c>
      <c r="D71" s="87" t="s">
        <v>45</v>
      </c>
      <c r="E71" s="99"/>
      <c r="F71" s="5"/>
      <c r="G71" s="74" t="s">
        <v>31</v>
      </c>
    </row>
    <row r="72" spans="1:7" x14ac:dyDescent="0.25">
      <c r="A72" s="4"/>
      <c r="B72" s="5"/>
      <c r="C72" s="17"/>
      <c r="D72" s="87"/>
      <c r="E72" s="99"/>
      <c r="F72" s="5"/>
      <c r="G72" s="6"/>
    </row>
    <row r="73" spans="1:7" x14ac:dyDescent="0.25">
      <c r="A73" s="20" t="s">
        <v>4</v>
      </c>
      <c r="B73" s="15"/>
      <c r="C73" s="15"/>
      <c r="D73" s="87"/>
      <c r="E73" s="99"/>
      <c r="F73" s="5"/>
      <c r="G73" s="6"/>
    </row>
    <row r="74" spans="1:7" x14ac:dyDescent="0.25">
      <c r="A74" s="4" t="s">
        <v>1</v>
      </c>
      <c r="B74" s="5"/>
      <c r="C74" s="17" t="s">
        <v>15</v>
      </c>
      <c r="D74" s="87" t="s">
        <v>30</v>
      </c>
      <c r="E74" s="99"/>
      <c r="F74" s="5"/>
      <c r="G74" s="6"/>
    </row>
    <row r="75" spans="1:7" x14ac:dyDescent="0.25">
      <c r="A75" s="4" t="s">
        <v>2</v>
      </c>
      <c r="B75" s="5"/>
      <c r="C75" s="17" t="s">
        <v>15</v>
      </c>
      <c r="D75" s="87" t="s">
        <v>16</v>
      </c>
      <c r="E75" s="99"/>
      <c r="F75" s="5"/>
      <c r="G75" s="6"/>
    </row>
    <row r="76" spans="1:7" x14ac:dyDescent="0.25">
      <c r="A76" s="7" t="s">
        <v>3</v>
      </c>
      <c r="B76" s="8"/>
      <c r="C76" s="17" t="s">
        <v>15</v>
      </c>
      <c r="D76" s="88" t="s">
        <v>17</v>
      </c>
      <c r="E76" s="100"/>
      <c r="F76" s="8"/>
      <c r="G76" s="9"/>
    </row>
    <row r="77" spans="1:7" s="2" customFormat="1" ht="45" x14ac:dyDescent="0.25">
      <c r="A77" s="16" t="s">
        <v>5</v>
      </c>
      <c r="B77" s="10"/>
      <c r="C77" s="11"/>
      <c r="D77" s="12" t="s">
        <v>6</v>
      </c>
      <c r="E77" s="16" t="s">
        <v>7</v>
      </c>
      <c r="F77" s="16" t="s">
        <v>8</v>
      </c>
      <c r="G77" s="16" t="s">
        <v>9</v>
      </c>
    </row>
    <row r="78" spans="1:7" x14ac:dyDescent="0.2">
      <c r="A78" s="28">
        <v>1</v>
      </c>
      <c r="B78" s="66" t="str">
        <f>'HITUNG FP RETUR'!C48</f>
        <v>CORRECTION FLUID KENKO KE-108</v>
      </c>
      <c r="C78" s="29"/>
      <c r="D78" s="89"/>
      <c r="E78" s="28">
        <f>'HITUNG FP RETUR'!B48</f>
        <v>2</v>
      </c>
      <c r="F78" s="75">
        <f>'HITUNG FP RETUR'!I48</f>
        <v>3536.0360360360355</v>
      </c>
      <c r="G78" s="30">
        <f>E78*F78</f>
        <v>7072.072072072071</v>
      </c>
    </row>
    <row r="79" spans="1:7" x14ac:dyDescent="0.2">
      <c r="A79" s="31">
        <v>2</v>
      </c>
      <c r="B79" s="66" t="str">
        <f>'HITUNG FP RETUR'!C54</f>
        <v>CRAYON / OIL PASTEL JOYKO OP-24S PP CASE SEA WORLD</v>
      </c>
      <c r="C79" s="32"/>
      <c r="D79" s="90"/>
      <c r="E79" s="31">
        <f>'HITUNG FP RETUR'!B54</f>
        <v>1</v>
      </c>
      <c r="F79" s="76">
        <f>'HITUNG FP RETUR'!I54</f>
        <v>26666.666666666664</v>
      </c>
      <c r="G79" s="33">
        <f t="shared" ref="G79:G82" si="3">E79*F79</f>
        <v>26666.666666666664</v>
      </c>
    </row>
    <row r="80" spans="1:7" x14ac:dyDescent="0.25">
      <c r="A80" s="31">
        <v>3</v>
      </c>
      <c r="B80" s="44" t="str">
        <f>'HITUNG FP RETUR'!C60</f>
        <v>MESIN LABEL HARGA KENKO MX-5500 (8 DIGITS, 1 LINE)</v>
      </c>
      <c r="C80" s="32"/>
      <c r="D80" s="90"/>
      <c r="E80" s="31">
        <f>'HITUNG FP RETUR'!B60</f>
        <v>1</v>
      </c>
      <c r="F80" s="76">
        <f>'HITUNG FP RETUR'!I60</f>
        <v>40540.54054054054</v>
      </c>
      <c r="G80" s="33">
        <f t="shared" si="3"/>
        <v>40540.54054054054</v>
      </c>
    </row>
    <row r="81" spans="1:7" x14ac:dyDescent="0.25">
      <c r="A81" s="31"/>
      <c r="B81" s="44"/>
      <c r="C81" s="32"/>
      <c r="D81" s="90"/>
      <c r="E81" s="31"/>
      <c r="F81" s="76"/>
      <c r="G81" s="33">
        <f t="shared" si="3"/>
        <v>0</v>
      </c>
    </row>
    <row r="82" spans="1:7" x14ac:dyDescent="0.25">
      <c r="A82" s="34"/>
      <c r="B82" s="61"/>
      <c r="C82" s="35"/>
      <c r="D82" s="91"/>
      <c r="E82" s="34"/>
      <c r="F82" s="77"/>
      <c r="G82" s="36">
        <f t="shared" si="3"/>
        <v>0</v>
      </c>
    </row>
    <row r="83" spans="1:7" x14ac:dyDescent="0.25">
      <c r="A83" s="13" t="s">
        <v>10</v>
      </c>
      <c r="B83" s="3"/>
      <c r="C83" s="3"/>
      <c r="D83" s="86"/>
      <c r="E83" s="98"/>
      <c r="F83" s="25"/>
      <c r="G83" s="22">
        <f>SUM(G78:G82)</f>
        <v>74279.279279279275</v>
      </c>
    </row>
    <row r="84" spans="1:7" x14ac:dyDescent="0.25">
      <c r="A84" s="4" t="s">
        <v>11</v>
      </c>
      <c r="B84" s="5"/>
      <c r="C84" s="5"/>
      <c r="D84" s="87"/>
      <c r="E84" s="99"/>
      <c r="F84" s="26"/>
      <c r="G84" s="23">
        <f>G83*12.5%</f>
        <v>9284.9099099099094</v>
      </c>
    </row>
    <row r="85" spans="1:7" x14ac:dyDescent="0.25">
      <c r="A85" s="7" t="s">
        <v>12</v>
      </c>
      <c r="B85" s="8"/>
      <c r="C85" s="8"/>
      <c r="D85" s="88"/>
      <c r="E85" s="100"/>
      <c r="F85" s="27"/>
      <c r="G85" s="24">
        <f>G83-G84</f>
        <v>64994.369369369364</v>
      </c>
    </row>
    <row r="86" spans="1:7" x14ac:dyDescent="0.25">
      <c r="A86" s="13" t="s">
        <v>13</v>
      </c>
      <c r="B86" s="3"/>
      <c r="C86" s="3"/>
      <c r="D86" s="86"/>
      <c r="E86" s="98"/>
      <c r="F86" s="25"/>
      <c r="G86" s="22">
        <f>G85*11%</f>
        <v>7149.3806306306296</v>
      </c>
    </row>
    <row r="87" spans="1:7" x14ac:dyDescent="0.25">
      <c r="A87" s="7" t="s">
        <v>14</v>
      </c>
      <c r="B87" s="8"/>
      <c r="C87" s="8"/>
      <c r="D87" s="88"/>
      <c r="E87" s="100"/>
      <c r="F87" s="27"/>
      <c r="G87" s="24"/>
    </row>
    <row r="89" spans="1:7" ht="17.25" x14ac:dyDescent="0.25">
      <c r="A89" s="67" t="s">
        <v>25</v>
      </c>
      <c r="B89" s="68"/>
      <c r="C89" s="68"/>
      <c r="D89" s="85"/>
      <c r="E89" s="96"/>
      <c r="F89" s="68"/>
      <c r="G89" s="65"/>
    </row>
    <row r="90" spans="1:7" s="21" customFormat="1" x14ac:dyDescent="0.25">
      <c r="A90" s="69" t="s">
        <v>29</v>
      </c>
      <c r="B90" s="70"/>
      <c r="C90" s="70" t="s">
        <v>32</v>
      </c>
      <c r="D90" s="84">
        <f>'HITUNG FP RETUR'!B67</f>
        <v>230905</v>
      </c>
      <c r="E90" s="97" t="s">
        <v>74</v>
      </c>
      <c r="F90" s="71" t="s">
        <v>26</v>
      </c>
      <c r="G90" s="107">
        <v>45178</v>
      </c>
    </row>
    <row r="91" spans="1:7" x14ac:dyDescent="0.25">
      <c r="A91" s="19" t="s">
        <v>0</v>
      </c>
      <c r="B91" s="14"/>
      <c r="C91" s="14"/>
      <c r="D91" s="86"/>
      <c r="E91" s="98"/>
      <c r="F91" s="3"/>
      <c r="G91" s="72"/>
    </row>
    <row r="92" spans="1:7" x14ac:dyDescent="0.25">
      <c r="A92" s="4" t="s">
        <v>1</v>
      </c>
      <c r="B92" s="5"/>
      <c r="C92" s="17" t="s">
        <v>15</v>
      </c>
      <c r="D92" s="87" t="s">
        <v>48</v>
      </c>
      <c r="E92" s="99"/>
      <c r="F92" s="18" t="s">
        <v>27</v>
      </c>
      <c r="G92" s="73" t="s">
        <v>28</v>
      </c>
    </row>
    <row r="93" spans="1:7" x14ac:dyDescent="0.25">
      <c r="A93" s="4" t="s">
        <v>2</v>
      </c>
      <c r="B93" s="5"/>
      <c r="C93" s="17" t="s">
        <v>15</v>
      </c>
      <c r="D93" s="87" t="s">
        <v>49</v>
      </c>
      <c r="E93" s="99"/>
      <c r="F93" s="5"/>
      <c r="G93" s="74" t="s">
        <v>31</v>
      </c>
    </row>
    <row r="94" spans="1:7" x14ac:dyDescent="0.25">
      <c r="A94" s="4"/>
      <c r="B94" s="5"/>
      <c r="C94" s="17"/>
      <c r="D94" s="87"/>
      <c r="E94" s="99"/>
      <c r="F94" s="5"/>
      <c r="G94" s="6"/>
    </row>
    <row r="95" spans="1:7" x14ac:dyDescent="0.25">
      <c r="A95" s="20" t="s">
        <v>4</v>
      </c>
      <c r="B95" s="15"/>
      <c r="C95" s="15"/>
      <c r="D95" s="87"/>
      <c r="E95" s="99"/>
      <c r="F95" s="5"/>
      <c r="G95" s="6"/>
    </row>
    <row r="96" spans="1:7" x14ac:dyDescent="0.25">
      <c r="A96" s="4" t="s">
        <v>1</v>
      </c>
      <c r="B96" s="5"/>
      <c r="C96" s="17" t="s">
        <v>15</v>
      </c>
      <c r="D96" s="87" t="s">
        <v>30</v>
      </c>
      <c r="E96" s="99"/>
      <c r="F96" s="5"/>
      <c r="G96" s="6"/>
    </row>
    <row r="97" spans="1:7" x14ac:dyDescent="0.25">
      <c r="A97" s="4" t="s">
        <v>2</v>
      </c>
      <c r="B97" s="5"/>
      <c r="C97" s="17" t="s">
        <v>15</v>
      </c>
      <c r="D97" s="87" t="s">
        <v>16</v>
      </c>
      <c r="E97" s="99"/>
      <c r="F97" s="5"/>
      <c r="G97" s="6"/>
    </row>
    <row r="98" spans="1:7" x14ac:dyDescent="0.25">
      <c r="A98" s="7" t="s">
        <v>3</v>
      </c>
      <c r="B98" s="8"/>
      <c r="C98" s="17" t="s">
        <v>15</v>
      </c>
      <c r="D98" s="88" t="s">
        <v>17</v>
      </c>
      <c r="E98" s="100"/>
      <c r="F98" s="8"/>
      <c r="G98" s="9"/>
    </row>
    <row r="99" spans="1:7" s="2" customFormat="1" ht="45" x14ac:dyDescent="0.25">
      <c r="A99" s="16" t="s">
        <v>5</v>
      </c>
      <c r="B99" s="10"/>
      <c r="C99" s="11"/>
      <c r="D99" s="12" t="s">
        <v>6</v>
      </c>
      <c r="E99" s="16" t="s">
        <v>7</v>
      </c>
      <c r="F99" s="16" t="s">
        <v>8</v>
      </c>
      <c r="G99" s="16" t="s">
        <v>9</v>
      </c>
    </row>
    <row r="100" spans="1:7" x14ac:dyDescent="0.2">
      <c r="A100" s="28">
        <v>1</v>
      </c>
      <c r="B100" s="66" t="str">
        <f>'HITUNG FP RETUR'!C69</f>
        <v>CALCULATOR JOYKO CC-37</v>
      </c>
      <c r="C100" s="29"/>
      <c r="D100" s="89"/>
      <c r="E100" s="102">
        <f>'HITUNG FP RETUR'!B69</f>
        <v>4</v>
      </c>
      <c r="F100" s="78">
        <f>'HITUNG FP RETUR'!I69</f>
        <v>28828.828828828828</v>
      </c>
      <c r="G100" s="30">
        <f>E100*F100</f>
        <v>115315.31531531531</v>
      </c>
    </row>
    <row r="101" spans="1:7" x14ac:dyDescent="0.2">
      <c r="A101" s="31">
        <v>2</v>
      </c>
      <c r="B101" s="66" t="str">
        <f>'HITUNG FP RETUR'!C75</f>
        <v>CALCULATOR JOYKO CC-46</v>
      </c>
      <c r="C101" s="32"/>
      <c r="D101" s="90"/>
      <c r="E101" s="103">
        <f>'HITUNG FP RETUR'!B75</f>
        <v>1</v>
      </c>
      <c r="F101" s="78">
        <f>'HITUNG FP RETUR'!I75</f>
        <v>46846.846846846842</v>
      </c>
      <c r="G101" s="33">
        <f t="shared" ref="G101:G104" si="4">E101*F101</f>
        <v>46846.846846846842</v>
      </c>
    </row>
    <row r="102" spans="1:7" x14ac:dyDescent="0.25">
      <c r="A102" s="31"/>
      <c r="B102" s="44"/>
      <c r="C102" s="32"/>
      <c r="D102" s="90"/>
      <c r="E102" s="31"/>
      <c r="F102" s="54"/>
      <c r="G102" s="33">
        <f t="shared" si="4"/>
        <v>0</v>
      </c>
    </row>
    <row r="103" spans="1:7" x14ac:dyDescent="0.25">
      <c r="A103" s="31"/>
      <c r="B103" s="44"/>
      <c r="C103" s="32"/>
      <c r="D103" s="90"/>
      <c r="E103" s="31"/>
      <c r="F103" s="54"/>
      <c r="G103" s="33">
        <f t="shared" si="4"/>
        <v>0</v>
      </c>
    </row>
    <row r="104" spans="1:7" x14ac:dyDescent="0.25">
      <c r="A104" s="34"/>
      <c r="B104" s="61"/>
      <c r="C104" s="35"/>
      <c r="D104" s="91"/>
      <c r="E104" s="34"/>
      <c r="F104" s="63"/>
      <c r="G104" s="36">
        <f t="shared" si="4"/>
        <v>0</v>
      </c>
    </row>
    <row r="105" spans="1:7" x14ac:dyDescent="0.25">
      <c r="A105" s="13" t="s">
        <v>10</v>
      </c>
      <c r="B105" s="3"/>
      <c r="C105" s="3"/>
      <c r="D105" s="86"/>
      <c r="E105" s="98"/>
      <c r="F105" s="25"/>
      <c r="G105" s="22">
        <f>SUM(G100:G104)</f>
        <v>162162.16216216216</v>
      </c>
    </row>
    <row r="106" spans="1:7" x14ac:dyDescent="0.25">
      <c r="A106" s="4" t="s">
        <v>11</v>
      </c>
      <c r="B106" s="5"/>
      <c r="C106" s="5"/>
      <c r="D106" s="87"/>
      <c r="E106" s="99"/>
      <c r="F106" s="26"/>
      <c r="G106" s="23">
        <f>G105*12.5%</f>
        <v>20270.27027027027</v>
      </c>
    </row>
    <row r="107" spans="1:7" x14ac:dyDescent="0.25">
      <c r="A107" s="7" t="s">
        <v>12</v>
      </c>
      <c r="B107" s="8"/>
      <c r="C107" s="8"/>
      <c r="D107" s="88"/>
      <c r="E107" s="100"/>
      <c r="F107" s="27"/>
      <c r="G107" s="24">
        <f>G105-G106</f>
        <v>141891.89189189189</v>
      </c>
    </row>
    <row r="108" spans="1:7" x14ac:dyDescent="0.25">
      <c r="A108" s="13" t="s">
        <v>13</v>
      </c>
      <c r="B108" s="3"/>
      <c r="C108" s="3"/>
      <c r="D108" s="86"/>
      <c r="E108" s="98"/>
      <c r="F108" s="25"/>
      <c r="G108" s="22">
        <f>G107*11%</f>
        <v>15608.108108108108</v>
      </c>
    </row>
    <row r="109" spans="1:7" x14ac:dyDescent="0.25">
      <c r="A109" s="7" t="s">
        <v>14</v>
      </c>
      <c r="B109" s="8"/>
      <c r="C109" s="8"/>
      <c r="D109" s="88"/>
      <c r="E109" s="100"/>
      <c r="F109" s="27"/>
      <c r="G109" s="24"/>
    </row>
    <row r="111" spans="1:7" ht="17.25" x14ac:dyDescent="0.25">
      <c r="A111" s="67" t="s">
        <v>25</v>
      </c>
      <c r="B111" s="68"/>
      <c r="C111" s="68"/>
      <c r="D111" s="85"/>
      <c r="E111" s="96"/>
      <c r="F111" s="68"/>
      <c r="G111" s="65"/>
    </row>
    <row r="112" spans="1:7" s="21" customFormat="1" x14ac:dyDescent="0.25">
      <c r="A112" s="69" t="s">
        <v>29</v>
      </c>
      <c r="B112" s="70"/>
      <c r="C112" s="70" t="s">
        <v>32</v>
      </c>
      <c r="D112" s="84">
        <f>'HITUNG FP RETUR'!B82</f>
        <v>230906</v>
      </c>
      <c r="E112" s="97" t="s">
        <v>74</v>
      </c>
      <c r="F112" s="71" t="s">
        <v>26</v>
      </c>
      <c r="G112" s="107">
        <v>45183</v>
      </c>
    </row>
    <row r="113" spans="1:7" x14ac:dyDescent="0.25">
      <c r="A113" s="19" t="s">
        <v>0</v>
      </c>
      <c r="B113" s="14"/>
      <c r="C113" s="14"/>
      <c r="D113" s="86"/>
      <c r="E113" s="98"/>
      <c r="F113" s="3"/>
      <c r="G113" s="72"/>
    </row>
    <row r="114" spans="1:7" x14ac:dyDescent="0.25">
      <c r="A114" s="4" t="s">
        <v>1</v>
      </c>
      <c r="B114" s="5"/>
      <c r="C114" s="17" t="s">
        <v>15</v>
      </c>
      <c r="D114" s="87" t="s">
        <v>52</v>
      </c>
      <c r="E114" s="99"/>
      <c r="F114" s="18" t="s">
        <v>27</v>
      </c>
      <c r="G114" s="73" t="s">
        <v>28</v>
      </c>
    </row>
    <row r="115" spans="1:7" x14ac:dyDescent="0.25">
      <c r="A115" s="4" t="s">
        <v>2</v>
      </c>
      <c r="B115" s="5"/>
      <c r="C115" s="17" t="s">
        <v>15</v>
      </c>
      <c r="D115" s="87" t="s">
        <v>53</v>
      </c>
      <c r="E115" s="99"/>
      <c r="F115" s="5"/>
      <c r="G115" s="74" t="s">
        <v>31</v>
      </c>
    </row>
    <row r="116" spans="1:7" x14ac:dyDescent="0.25">
      <c r="A116" s="4"/>
      <c r="B116" s="5"/>
      <c r="C116" s="17"/>
      <c r="D116" s="87"/>
      <c r="E116" s="99"/>
      <c r="F116" s="5"/>
      <c r="G116" s="6"/>
    </row>
    <row r="117" spans="1:7" x14ac:dyDescent="0.25">
      <c r="A117" s="20" t="s">
        <v>4</v>
      </c>
      <c r="B117" s="15"/>
      <c r="C117" s="15"/>
      <c r="D117" s="87"/>
      <c r="E117" s="99"/>
      <c r="F117" s="5"/>
      <c r="G117" s="6"/>
    </row>
    <row r="118" spans="1:7" x14ac:dyDescent="0.25">
      <c r="A118" s="4" t="s">
        <v>1</v>
      </c>
      <c r="B118" s="5"/>
      <c r="C118" s="17" t="s">
        <v>15</v>
      </c>
      <c r="D118" s="87" t="s">
        <v>30</v>
      </c>
      <c r="E118" s="99"/>
      <c r="F118" s="5"/>
      <c r="G118" s="6"/>
    </row>
    <row r="119" spans="1:7" x14ac:dyDescent="0.25">
      <c r="A119" s="4" t="s">
        <v>2</v>
      </c>
      <c r="B119" s="5"/>
      <c r="C119" s="17" t="s">
        <v>15</v>
      </c>
      <c r="D119" s="87" t="s">
        <v>16</v>
      </c>
      <c r="E119" s="99"/>
      <c r="F119" s="5"/>
      <c r="G119" s="6"/>
    </row>
    <row r="120" spans="1:7" x14ac:dyDescent="0.25">
      <c r="A120" s="7" t="s">
        <v>3</v>
      </c>
      <c r="B120" s="8"/>
      <c r="C120" s="17" t="s">
        <v>15</v>
      </c>
      <c r="D120" s="88" t="s">
        <v>17</v>
      </c>
      <c r="E120" s="100"/>
      <c r="F120" s="8"/>
      <c r="G120" s="9"/>
    </row>
    <row r="121" spans="1:7" s="2" customFormat="1" ht="45" x14ac:dyDescent="0.25">
      <c r="A121" s="16" t="s">
        <v>5</v>
      </c>
      <c r="B121" s="10"/>
      <c r="C121" s="11"/>
      <c r="D121" s="12" t="s">
        <v>6</v>
      </c>
      <c r="E121" s="16" t="s">
        <v>7</v>
      </c>
      <c r="F121" s="16" t="s">
        <v>8</v>
      </c>
      <c r="G121" s="16" t="s">
        <v>9</v>
      </c>
    </row>
    <row r="122" spans="1:7" x14ac:dyDescent="0.2">
      <c r="A122" s="28">
        <v>1</v>
      </c>
      <c r="B122" s="66" t="str">
        <f>'HITUNG FP RETUR'!C84</f>
        <v>CALCULATOR JOYKO CC-868</v>
      </c>
      <c r="C122" s="29"/>
      <c r="D122" s="89"/>
      <c r="E122" s="93">
        <f>'HITUNG FP RETUR'!B84</f>
        <v>1</v>
      </c>
      <c r="F122" s="79">
        <f>'HITUNG FP RETUR'!I84</f>
        <v>48648.648648648646</v>
      </c>
      <c r="G122" s="30">
        <f>E122*F122</f>
        <v>48648.648648648646</v>
      </c>
    </row>
    <row r="123" spans="1:7" x14ac:dyDescent="0.2">
      <c r="A123" s="31">
        <v>2</v>
      </c>
      <c r="B123" s="66" t="str">
        <f>'HITUNG FP RETUR'!C90</f>
        <v>TAPE CUTTER JOYKO TD-103</v>
      </c>
      <c r="C123" s="32"/>
      <c r="D123" s="90"/>
      <c r="E123" s="93">
        <f>'HITUNG FP RETUR'!B90</f>
        <v>1</v>
      </c>
      <c r="F123" s="80">
        <f>'HITUNG FP RETUR'!I90</f>
        <v>17117.117117117115</v>
      </c>
      <c r="G123" s="33">
        <f t="shared" ref="G123:G126" si="5">E123*F123</f>
        <v>17117.117117117115</v>
      </c>
    </row>
    <row r="124" spans="1:7" x14ac:dyDescent="0.25">
      <c r="A124" s="31"/>
      <c r="B124" s="44"/>
      <c r="C124" s="32"/>
      <c r="D124" s="90"/>
      <c r="E124" s="94"/>
      <c r="F124" s="81"/>
      <c r="G124" s="33">
        <f t="shared" si="5"/>
        <v>0</v>
      </c>
    </row>
    <row r="125" spans="1:7" x14ac:dyDescent="0.25">
      <c r="A125" s="31"/>
      <c r="B125" s="44"/>
      <c r="C125" s="32"/>
      <c r="D125" s="90"/>
      <c r="E125" s="94"/>
      <c r="F125" s="81"/>
      <c r="G125" s="33">
        <f t="shared" si="5"/>
        <v>0</v>
      </c>
    </row>
    <row r="126" spans="1:7" x14ac:dyDescent="0.25">
      <c r="A126" s="34"/>
      <c r="B126" s="61"/>
      <c r="C126" s="35"/>
      <c r="D126" s="91"/>
      <c r="E126" s="95"/>
      <c r="F126" s="82"/>
      <c r="G126" s="36">
        <f t="shared" si="5"/>
        <v>0</v>
      </c>
    </row>
    <row r="127" spans="1:7" x14ac:dyDescent="0.25">
      <c r="A127" s="13" t="s">
        <v>10</v>
      </c>
      <c r="B127" s="3"/>
      <c r="C127" s="3"/>
      <c r="D127" s="86"/>
      <c r="E127" s="98"/>
      <c r="F127" s="25"/>
      <c r="G127" s="22">
        <f>SUM(G122:G126)</f>
        <v>65765.765765765769</v>
      </c>
    </row>
    <row r="128" spans="1:7" x14ac:dyDescent="0.25">
      <c r="A128" s="4" t="s">
        <v>11</v>
      </c>
      <c r="B128" s="5"/>
      <c r="C128" s="5"/>
      <c r="D128" s="87"/>
      <c r="E128" s="99"/>
      <c r="F128" s="26"/>
      <c r="G128" s="23">
        <f>G127*12.5%</f>
        <v>8220.7207207207211</v>
      </c>
    </row>
    <row r="129" spans="1:7" x14ac:dyDescent="0.25">
      <c r="A129" s="7" t="s">
        <v>12</v>
      </c>
      <c r="B129" s="8"/>
      <c r="C129" s="8"/>
      <c r="D129" s="88"/>
      <c r="E129" s="100"/>
      <c r="F129" s="27"/>
      <c r="G129" s="24">
        <f>G127-G128</f>
        <v>57545.045045045044</v>
      </c>
    </row>
    <row r="130" spans="1:7" x14ac:dyDescent="0.25">
      <c r="A130" s="13" t="s">
        <v>13</v>
      </c>
      <c r="B130" s="3"/>
      <c r="C130" s="3"/>
      <c r="D130" s="86"/>
      <c r="E130" s="98"/>
      <c r="F130" s="25"/>
      <c r="G130" s="22">
        <f>G129*11%</f>
        <v>6329.9549549549547</v>
      </c>
    </row>
    <row r="131" spans="1:7" x14ac:dyDescent="0.25">
      <c r="A131" s="7" t="s">
        <v>14</v>
      </c>
      <c r="B131" s="8"/>
      <c r="C131" s="8"/>
      <c r="D131" s="88"/>
      <c r="E131" s="100"/>
      <c r="F131" s="27"/>
      <c r="G131" s="24"/>
    </row>
    <row r="133" spans="1:7" ht="17.25" x14ac:dyDescent="0.25">
      <c r="A133" s="67" t="s">
        <v>25</v>
      </c>
      <c r="B133" s="68"/>
      <c r="C133" s="68"/>
      <c r="D133" s="85"/>
      <c r="E133" s="96"/>
      <c r="F133" s="68"/>
      <c r="G133" s="65"/>
    </row>
    <row r="134" spans="1:7" s="21" customFormat="1" x14ac:dyDescent="0.25">
      <c r="A134" s="69" t="s">
        <v>29</v>
      </c>
      <c r="B134" s="70"/>
      <c r="C134" s="70" t="s">
        <v>32</v>
      </c>
      <c r="D134" s="84">
        <f>'HITUNG FP RETUR'!B97</f>
        <v>230907</v>
      </c>
      <c r="E134" s="97" t="s">
        <v>74</v>
      </c>
      <c r="F134" s="71" t="s">
        <v>26</v>
      </c>
      <c r="G134" s="107">
        <v>45183</v>
      </c>
    </row>
    <row r="135" spans="1:7" x14ac:dyDescent="0.25">
      <c r="A135" s="19" t="s">
        <v>0</v>
      </c>
      <c r="B135" s="14"/>
      <c r="C135" s="14"/>
      <c r="D135" s="86"/>
      <c r="E135" s="98"/>
      <c r="F135" s="3"/>
      <c r="G135" s="72"/>
    </row>
    <row r="136" spans="1:7" x14ac:dyDescent="0.25">
      <c r="A136" s="4" t="s">
        <v>1</v>
      </c>
      <c r="B136" s="5"/>
      <c r="C136" s="17" t="s">
        <v>15</v>
      </c>
      <c r="D136" s="87" t="s">
        <v>56</v>
      </c>
      <c r="E136" s="99"/>
      <c r="F136" s="18" t="s">
        <v>27</v>
      </c>
      <c r="G136" s="73" t="s">
        <v>28</v>
      </c>
    </row>
    <row r="137" spans="1:7" x14ac:dyDescent="0.25">
      <c r="A137" s="4" t="s">
        <v>2</v>
      </c>
      <c r="B137" s="5"/>
      <c r="C137" s="17" t="s">
        <v>15</v>
      </c>
      <c r="D137" s="87" t="s">
        <v>53</v>
      </c>
      <c r="E137" s="99"/>
      <c r="F137" s="5"/>
      <c r="G137" s="74" t="s">
        <v>31</v>
      </c>
    </row>
    <row r="138" spans="1:7" x14ac:dyDescent="0.25">
      <c r="A138" s="4"/>
      <c r="B138" s="5"/>
      <c r="C138" s="17"/>
      <c r="D138" s="87"/>
      <c r="E138" s="99"/>
      <c r="F138" s="5"/>
      <c r="G138" s="6"/>
    </row>
    <row r="139" spans="1:7" x14ac:dyDescent="0.25">
      <c r="A139" s="20" t="s">
        <v>4</v>
      </c>
      <c r="B139" s="15"/>
      <c r="C139" s="15"/>
      <c r="D139" s="87"/>
      <c r="E139" s="99"/>
      <c r="F139" s="5"/>
      <c r="G139" s="6"/>
    </row>
    <row r="140" spans="1:7" x14ac:dyDescent="0.25">
      <c r="A140" s="4" t="s">
        <v>1</v>
      </c>
      <c r="B140" s="5"/>
      <c r="C140" s="17" t="s">
        <v>15</v>
      </c>
      <c r="D140" s="87" t="s">
        <v>30</v>
      </c>
      <c r="E140" s="99"/>
      <c r="F140" s="5"/>
      <c r="G140" s="6"/>
    </row>
    <row r="141" spans="1:7" x14ac:dyDescent="0.25">
      <c r="A141" s="4" t="s">
        <v>2</v>
      </c>
      <c r="B141" s="5"/>
      <c r="C141" s="17" t="s">
        <v>15</v>
      </c>
      <c r="D141" s="87" t="s">
        <v>16</v>
      </c>
      <c r="E141" s="99"/>
      <c r="F141" s="5"/>
      <c r="G141" s="6"/>
    </row>
    <row r="142" spans="1:7" x14ac:dyDescent="0.25">
      <c r="A142" s="7" t="s">
        <v>3</v>
      </c>
      <c r="B142" s="8"/>
      <c r="C142" s="17" t="s">
        <v>15</v>
      </c>
      <c r="D142" s="88" t="s">
        <v>17</v>
      </c>
      <c r="E142" s="100"/>
      <c r="F142" s="8"/>
      <c r="G142" s="9"/>
    </row>
    <row r="143" spans="1:7" s="2" customFormat="1" ht="45" x14ac:dyDescent="0.25">
      <c r="A143" s="16" t="s">
        <v>5</v>
      </c>
      <c r="B143" s="10"/>
      <c r="C143" s="11"/>
      <c r="D143" s="12" t="s">
        <v>6</v>
      </c>
      <c r="E143" s="16" t="s">
        <v>7</v>
      </c>
      <c r="F143" s="16" t="s">
        <v>8</v>
      </c>
      <c r="G143" s="16" t="s">
        <v>9</v>
      </c>
    </row>
    <row r="144" spans="1:7" x14ac:dyDescent="0.2">
      <c r="A144" s="28">
        <v>1</v>
      </c>
      <c r="B144" s="66" t="str">
        <f>'HITUNG FP RETUR'!C99</f>
        <v>CALCULATOR JOYKO CC-38</v>
      </c>
      <c r="C144" s="29"/>
      <c r="D144" s="89"/>
      <c r="E144" s="102">
        <f>'HITUNG FP RETUR'!B99</f>
        <v>2</v>
      </c>
      <c r="F144" s="79">
        <f>'HITUNG FP RETUR'!I99</f>
        <v>24774.774774774771</v>
      </c>
      <c r="G144" s="30">
        <f>E144*F144</f>
        <v>49549.549549549542</v>
      </c>
    </row>
    <row r="145" spans="1:7" x14ac:dyDescent="0.2">
      <c r="A145" s="31">
        <v>2</v>
      </c>
      <c r="B145" s="66" t="str">
        <f>'HITUNG FP RETUR'!C105</f>
        <v>TAPE CUTTER JOYKO TD-09N</v>
      </c>
      <c r="C145" s="32"/>
      <c r="D145" s="90"/>
      <c r="E145" s="103">
        <f>'HITUNG FP RETUR'!B105</f>
        <v>1</v>
      </c>
      <c r="F145" s="80">
        <f>'HITUNG FP RETUR'!I105</f>
        <v>20270.27027027027</v>
      </c>
      <c r="G145" s="33">
        <f t="shared" ref="G145:G148" si="6">E145*F145</f>
        <v>20270.27027027027</v>
      </c>
    </row>
    <row r="146" spans="1:7" x14ac:dyDescent="0.25">
      <c r="A146" s="31"/>
      <c r="B146" s="44"/>
      <c r="C146" s="32"/>
      <c r="D146" s="90"/>
      <c r="E146" s="94"/>
      <c r="F146" s="81"/>
      <c r="G146" s="33">
        <f t="shared" si="6"/>
        <v>0</v>
      </c>
    </row>
    <row r="147" spans="1:7" x14ac:dyDescent="0.25">
      <c r="A147" s="31"/>
      <c r="B147" s="44"/>
      <c r="C147" s="32"/>
      <c r="D147" s="90"/>
      <c r="E147" s="94"/>
      <c r="F147" s="81"/>
      <c r="G147" s="33">
        <f t="shared" si="6"/>
        <v>0</v>
      </c>
    </row>
    <row r="148" spans="1:7" x14ac:dyDescent="0.25">
      <c r="A148" s="34"/>
      <c r="B148" s="61"/>
      <c r="C148" s="35"/>
      <c r="D148" s="91"/>
      <c r="E148" s="95"/>
      <c r="F148" s="82"/>
      <c r="G148" s="36">
        <f t="shared" si="6"/>
        <v>0</v>
      </c>
    </row>
    <row r="149" spans="1:7" x14ac:dyDescent="0.25">
      <c r="A149" s="13" t="s">
        <v>10</v>
      </c>
      <c r="B149" s="3"/>
      <c r="C149" s="3"/>
      <c r="D149" s="86"/>
      <c r="E149" s="98"/>
      <c r="F149" s="25"/>
      <c r="G149" s="22">
        <f>SUM(G144:G148)</f>
        <v>69819.819819819808</v>
      </c>
    </row>
    <row r="150" spans="1:7" x14ac:dyDescent="0.25">
      <c r="A150" s="4" t="s">
        <v>11</v>
      </c>
      <c r="B150" s="5"/>
      <c r="C150" s="5"/>
      <c r="D150" s="87"/>
      <c r="E150" s="99"/>
      <c r="F150" s="26"/>
      <c r="G150" s="23">
        <f>G149*12.5%</f>
        <v>8727.477477477476</v>
      </c>
    </row>
    <row r="151" spans="1:7" x14ac:dyDescent="0.25">
      <c r="A151" s="7" t="s">
        <v>12</v>
      </c>
      <c r="B151" s="8"/>
      <c r="C151" s="8"/>
      <c r="D151" s="88"/>
      <c r="E151" s="100"/>
      <c r="F151" s="27"/>
      <c r="G151" s="24">
        <f>G149-G150</f>
        <v>61092.34234234233</v>
      </c>
    </row>
    <row r="152" spans="1:7" x14ac:dyDescent="0.25">
      <c r="A152" s="13" t="s">
        <v>13</v>
      </c>
      <c r="B152" s="3"/>
      <c r="C152" s="3"/>
      <c r="D152" s="86"/>
      <c r="E152" s="98"/>
      <c r="F152" s="25"/>
      <c r="G152" s="22">
        <f>G151*11%</f>
        <v>6720.1576576576563</v>
      </c>
    </row>
    <row r="153" spans="1:7" x14ac:dyDescent="0.25">
      <c r="A153" s="7" t="s">
        <v>14</v>
      </c>
      <c r="B153" s="8"/>
      <c r="C153" s="8"/>
      <c r="D153" s="88"/>
      <c r="E153" s="100"/>
      <c r="F153" s="27"/>
      <c r="G153" s="24"/>
    </row>
    <row r="155" spans="1:7" ht="17.25" x14ac:dyDescent="0.25">
      <c r="A155" s="67" t="s">
        <v>25</v>
      </c>
      <c r="B155" s="68"/>
      <c r="C155" s="68"/>
      <c r="D155" s="85"/>
      <c r="E155" s="96"/>
      <c r="F155" s="68"/>
      <c r="G155" s="65"/>
    </row>
    <row r="156" spans="1:7" s="21" customFormat="1" x14ac:dyDescent="0.25">
      <c r="A156" s="69" t="s">
        <v>29</v>
      </c>
      <c r="B156" s="70"/>
      <c r="C156" s="70" t="s">
        <v>32</v>
      </c>
      <c r="D156" s="84">
        <f>'HITUNG FP RETUR'!B112</f>
        <v>230908</v>
      </c>
      <c r="E156" s="97" t="s">
        <v>74</v>
      </c>
      <c r="F156" s="71" t="s">
        <v>26</v>
      </c>
      <c r="G156" s="107">
        <v>45191</v>
      </c>
    </row>
    <row r="157" spans="1:7" x14ac:dyDescent="0.25">
      <c r="A157" s="19" t="s">
        <v>0</v>
      </c>
      <c r="B157" s="14"/>
      <c r="C157" s="14"/>
      <c r="D157" s="86"/>
      <c r="E157" s="98"/>
      <c r="F157" s="3"/>
      <c r="G157" s="72"/>
    </row>
    <row r="158" spans="1:7" x14ac:dyDescent="0.25">
      <c r="A158" s="4" t="s">
        <v>1</v>
      </c>
      <c r="B158" s="5"/>
      <c r="C158" s="17" t="s">
        <v>15</v>
      </c>
      <c r="D158" s="87" t="s">
        <v>59</v>
      </c>
      <c r="E158" s="99"/>
      <c r="F158" s="18" t="s">
        <v>27</v>
      </c>
      <c r="G158" s="73" t="s">
        <v>28</v>
      </c>
    </row>
    <row r="159" spans="1:7" x14ac:dyDescent="0.25">
      <c r="A159" s="4" t="s">
        <v>2</v>
      </c>
      <c r="B159" s="5"/>
      <c r="C159" s="17" t="s">
        <v>15</v>
      </c>
      <c r="D159" s="87" t="s">
        <v>60</v>
      </c>
      <c r="E159" s="99"/>
      <c r="F159" s="5"/>
      <c r="G159" s="74" t="s">
        <v>31</v>
      </c>
    </row>
    <row r="160" spans="1:7" x14ac:dyDescent="0.25">
      <c r="A160" s="4"/>
      <c r="B160" s="5"/>
      <c r="C160" s="17"/>
      <c r="D160" s="87"/>
      <c r="E160" s="99"/>
      <c r="F160" s="5"/>
      <c r="G160" s="6"/>
    </row>
    <row r="161" spans="1:7" x14ac:dyDescent="0.25">
      <c r="A161" s="20" t="s">
        <v>4</v>
      </c>
      <c r="B161" s="15"/>
      <c r="C161" s="15"/>
      <c r="D161" s="87"/>
      <c r="E161" s="99"/>
      <c r="F161" s="5"/>
      <c r="G161" s="6"/>
    </row>
    <row r="162" spans="1:7" x14ac:dyDescent="0.25">
      <c r="A162" s="4" t="s">
        <v>1</v>
      </c>
      <c r="B162" s="5"/>
      <c r="C162" s="17" t="s">
        <v>15</v>
      </c>
      <c r="D162" s="87" t="s">
        <v>30</v>
      </c>
      <c r="E162" s="99"/>
      <c r="F162" s="5"/>
      <c r="G162" s="6"/>
    </row>
    <row r="163" spans="1:7" x14ac:dyDescent="0.25">
      <c r="A163" s="4" t="s">
        <v>2</v>
      </c>
      <c r="B163" s="5"/>
      <c r="C163" s="17" t="s">
        <v>15</v>
      </c>
      <c r="D163" s="87" t="s">
        <v>16</v>
      </c>
      <c r="E163" s="99"/>
      <c r="F163" s="5"/>
      <c r="G163" s="6"/>
    </row>
    <row r="164" spans="1:7" x14ac:dyDescent="0.25">
      <c r="A164" s="7" t="s">
        <v>3</v>
      </c>
      <c r="B164" s="8"/>
      <c r="C164" s="17" t="s">
        <v>15</v>
      </c>
      <c r="D164" s="88" t="s">
        <v>17</v>
      </c>
      <c r="E164" s="100"/>
      <c r="F164" s="8"/>
      <c r="G164" s="9"/>
    </row>
    <row r="165" spans="1:7" s="2" customFormat="1" ht="45" x14ac:dyDescent="0.25">
      <c r="A165" s="16" t="s">
        <v>5</v>
      </c>
      <c r="B165" s="10"/>
      <c r="C165" s="11"/>
      <c r="D165" s="12" t="s">
        <v>6</v>
      </c>
      <c r="E165" s="16" t="s">
        <v>7</v>
      </c>
      <c r="F165" s="16" t="s">
        <v>8</v>
      </c>
      <c r="G165" s="16" t="s">
        <v>9</v>
      </c>
    </row>
    <row r="166" spans="1:7" x14ac:dyDescent="0.2">
      <c r="A166" s="28">
        <v>1</v>
      </c>
      <c r="B166" s="66" t="str">
        <f>'HITUNG FP RETUR'!C114</f>
        <v>LABEL HARGA KENKO 5002-2R (2 LINE) isi 10 rol</v>
      </c>
      <c r="C166" s="29"/>
      <c r="D166" s="89"/>
      <c r="E166" s="93">
        <f>'HITUNG FP RETUR'!B114</f>
        <v>136</v>
      </c>
      <c r="F166" s="79">
        <f>'HITUNG FP RETUR'!I114</f>
        <v>2432.4324324324321</v>
      </c>
      <c r="G166" s="30">
        <f>E166*F166</f>
        <v>330810.81081081077</v>
      </c>
    </row>
    <row r="167" spans="1:7" x14ac:dyDescent="0.2">
      <c r="A167" s="31"/>
      <c r="B167" s="66"/>
      <c r="C167" s="32"/>
      <c r="D167" s="90"/>
      <c r="E167" s="93"/>
      <c r="F167" s="80"/>
      <c r="G167" s="33">
        <f t="shared" ref="G167:G170" si="7">E167*F167</f>
        <v>0</v>
      </c>
    </row>
    <row r="168" spans="1:7" x14ac:dyDescent="0.25">
      <c r="A168" s="31"/>
      <c r="B168" s="44"/>
      <c r="C168" s="32"/>
      <c r="D168" s="90"/>
      <c r="E168" s="94"/>
      <c r="F168" s="81"/>
      <c r="G168" s="33">
        <f t="shared" si="7"/>
        <v>0</v>
      </c>
    </row>
    <row r="169" spans="1:7" x14ac:dyDescent="0.25">
      <c r="A169" s="31"/>
      <c r="B169" s="44"/>
      <c r="C169" s="32"/>
      <c r="D169" s="90"/>
      <c r="E169" s="94"/>
      <c r="F169" s="81"/>
      <c r="G169" s="33">
        <f t="shared" si="7"/>
        <v>0</v>
      </c>
    </row>
    <row r="170" spans="1:7" x14ac:dyDescent="0.25">
      <c r="A170" s="34"/>
      <c r="B170" s="61"/>
      <c r="C170" s="35"/>
      <c r="D170" s="91"/>
      <c r="E170" s="95"/>
      <c r="F170" s="82"/>
      <c r="G170" s="36">
        <f t="shared" si="7"/>
        <v>0</v>
      </c>
    </row>
    <row r="171" spans="1:7" x14ac:dyDescent="0.25">
      <c r="A171" s="13" t="s">
        <v>10</v>
      </c>
      <c r="B171" s="3"/>
      <c r="C171" s="3"/>
      <c r="D171" s="86"/>
      <c r="E171" s="98"/>
      <c r="F171" s="25"/>
      <c r="G171" s="22">
        <f>SUM(G166:G170)</f>
        <v>330810.81081081077</v>
      </c>
    </row>
    <row r="172" spans="1:7" x14ac:dyDescent="0.25">
      <c r="A172" s="4" t="s">
        <v>11</v>
      </c>
      <c r="B172" s="5"/>
      <c r="C172" s="5"/>
      <c r="D172" s="87"/>
      <c r="E172" s="99"/>
      <c r="F172" s="26"/>
      <c r="G172" s="23">
        <f>G171*12.5%</f>
        <v>41351.351351351346</v>
      </c>
    </row>
    <row r="173" spans="1:7" x14ac:dyDescent="0.25">
      <c r="A173" s="7" t="s">
        <v>12</v>
      </c>
      <c r="B173" s="8"/>
      <c r="C173" s="8"/>
      <c r="D173" s="88"/>
      <c r="E173" s="100"/>
      <c r="F173" s="27"/>
      <c r="G173" s="24">
        <f>G171-G172</f>
        <v>289459.45945945941</v>
      </c>
    </row>
    <row r="174" spans="1:7" x14ac:dyDescent="0.25">
      <c r="A174" s="13" t="s">
        <v>13</v>
      </c>
      <c r="B174" s="3"/>
      <c r="C174" s="3"/>
      <c r="D174" s="86"/>
      <c r="E174" s="98"/>
      <c r="F174" s="25"/>
      <c r="G174" s="22">
        <f>G173*11%</f>
        <v>31840.540540540536</v>
      </c>
    </row>
    <row r="175" spans="1:7" x14ac:dyDescent="0.25">
      <c r="A175" s="7" t="s">
        <v>14</v>
      </c>
      <c r="B175" s="8"/>
      <c r="C175" s="8"/>
      <c r="D175" s="88"/>
      <c r="E175" s="100"/>
      <c r="F175" s="27"/>
      <c r="G175" s="24"/>
    </row>
    <row r="177" spans="1:7" ht="17.25" x14ac:dyDescent="0.25">
      <c r="A177" s="67" t="s">
        <v>25</v>
      </c>
      <c r="B177" s="68"/>
      <c r="C177" s="68"/>
      <c r="D177" s="85"/>
      <c r="E177" s="96"/>
      <c r="F177" s="68"/>
      <c r="G177" s="65"/>
    </row>
    <row r="178" spans="1:7" s="21" customFormat="1" x14ac:dyDescent="0.25">
      <c r="A178" s="69" t="s">
        <v>29</v>
      </c>
      <c r="B178" s="70"/>
      <c r="C178" s="70" t="s">
        <v>32</v>
      </c>
      <c r="D178" s="84">
        <f>'HITUNG FP RETUR'!B121</f>
        <v>230909</v>
      </c>
      <c r="E178" s="97" t="s">
        <v>74</v>
      </c>
      <c r="F178" s="71" t="s">
        <v>26</v>
      </c>
      <c r="G178" s="107">
        <v>45191</v>
      </c>
    </row>
    <row r="179" spans="1:7" x14ac:dyDescent="0.25">
      <c r="A179" s="19" t="s">
        <v>0</v>
      </c>
      <c r="B179" s="14"/>
      <c r="C179" s="14"/>
      <c r="D179" s="86"/>
      <c r="E179" s="98"/>
      <c r="F179" s="3"/>
      <c r="G179" s="72"/>
    </row>
    <row r="180" spans="1:7" x14ac:dyDescent="0.25">
      <c r="A180" s="4" t="s">
        <v>1</v>
      </c>
      <c r="B180" s="5"/>
      <c r="C180" s="17" t="s">
        <v>15</v>
      </c>
      <c r="D180" s="87" t="s">
        <v>62</v>
      </c>
      <c r="E180" s="99"/>
      <c r="F180" s="18" t="s">
        <v>27</v>
      </c>
      <c r="G180" s="73" t="s">
        <v>28</v>
      </c>
    </row>
    <row r="181" spans="1:7" x14ac:dyDescent="0.25">
      <c r="A181" s="4" t="s">
        <v>2</v>
      </c>
      <c r="B181" s="5"/>
      <c r="C181" s="17" t="s">
        <v>15</v>
      </c>
      <c r="D181" s="87" t="s">
        <v>60</v>
      </c>
      <c r="E181" s="99"/>
      <c r="F181" s="5"/>
      <c r="G181" s="74" t="s">
        <v>31</v>
      </c>
    </row>
    <row r="182" spans="1:7" x14ac:dyDescent="0.25">
      <c r="A182" s="4"/>
      <c r="B182" s="5"/>
      <c r="C182" s="17"/>
      <c r="D182" s="87"/>
      <c r="E182" s="99"/>
      <c r="F182" s="5"/>
      <c r="G182" s="6"/>
    </row>
    <row r="183" spans="1:7" x14ac:dyDescent="0.25">
      <c r="A183" s="20" t="s">
        <v>4</v>
      </c>
      <c r="B183" s="15"/>
      <c r="C183" s="15"/>
      <c r="D183" s="87"/>
      <c r="E183" s="99"/>
      <c r="F183" s="5"/>
      <c r="G183" s="6"/>
    </row>
    <row r="184" spans="1:7" x14ac:dyDescent="0.25">
      <c r="A184" s="4" t="s">
        <v>1</v>
      </c>
      <c r="B184" s="5"/>
      <c r="C184" s="17" t="s">
        <v>15</v>
      </c>
      <c r="D184" s="87" t="s">
        <v>30</v>
      </c>
      <c r="E184" s="99"/>
      <c r="F184" s="5"/>
      <c r="G184" s="6"/>
    </row>
    <row r="185" spans="1:7" x14ac:dyDescent="0.25">
      <c r="A185" s="4" t="s">
        <v>2</v>
      </c>
      <c r="B185" s="5"/>
      <c r="C185" s="17" t="s">
        <v>15</v>
      </c>
      <c r="D185" s="87" t="s">
        <v>16</v>
      </c>
      <c r="E185" s="99"/>
      <c r="F185" s="5"/>
      <c r="G185" s="6"/>
    </row>
    <row r="186" spans="1:7" x14ac:dyDescent="0.25">
      <c r="A186" s="7" t="s">
        <v>3</v>
      </c>
      <c r="B186" s="8"/>
      <c r="C186" s="17" t="s">
        <v>15</v>
      </c>
      <c r="D186" s="88" t="s">
        <v>17</v>
      </c>
      <c r="E186" s="100"/>
      <c r="F186" s="8"/>
      <c r="G186" s="9"/>
    </row>
    <row r="187" spans="1:7" s="2" customFormat="1" ht="45" x14ac:dyDescent="0.25">
      <c r="A187" s="16" t="s">
        <v>5</v>
      </c>
      <c r="B187" s="10"/>
      <c r="C187" s="11"/>
      <c r="D187" s="12" t="s">
        <v>6</v>
      </c>
      <c r="E187" s="16" t="s">
        <v>7</v>
      </c>
      <c r="F187" s="16" t="s">
        <v>8</v>
      </c>
      <c r="G187" s="16" t="s">
        <v>9</v>
      </c>
    </row>
    <row r="188" spans="1:7" x14ac:dyDescent="0.2">
      <c r="A188" s="28">
        <v>1</v>
      </c>
      <c r="B188" s="66" t="str">
        <f>'HITUNG FP RETUR'!C123</f>
        <v>TAPE DISPENSER KENKO TD-323 (1" &amp; 3" CORE)</v>
      </c>
      <c r="C188" s="29"/>
      <c r="D188" s="89"/>
      <c r="E188" s="102">
        <f>'HITUNG FP RETUR'!B123</f>
        <v>1</v>
      </c>
      <c r="F188" s="79">
        <f>'HITUNG FP RETUR'!I123</f>
        <v>17342.342342342341</v>
      </c>
      <c r="G188" s="30">
        <f>E188*F188</f>
        <v>17342.342342342341</v>
      </c>
    </row>
    <row r="189" spans="1:7" x14ac:dyDescent="0.2">
      <c r="A189" s="31"/>
      <c r="B189" s="66"/>
      <c r="C189" s="32"/>
      <c r="D189" s="90"/>
      <c r="E189" s="103"/>
      <c r="F189" s="80"/>
      <c r="G189" s="33">
        <f t="shared" ref="G189:G192" si="8">E189*F189</f>
        <v>0</v>
      </c>
    </row>
    <row r="190" spans="1:7" x14ac:dyDescent="0.25">
      <c r="A190" s="31"/>
      <c r="B190" s="44"/>
      <c r="C190" s="32"/>
      <c r="D190" s="90"/>
      <c r="E190" s="94"/>
      <c r="F190" s="81"/>
      <c r="G190" s="33">
        <f t="shared" si="8"/>
        <v>0</v>
      </c>
    </row>
    <row r="191" spans="1:7" x14ac:dyDescent="0.25">
      <c r="A191" s="31"/>
      <c r="B191" s="44"/>
      <c r="C191" s="32"/>
      <c r="D191" s="90"/>
      <c r="E191" s="94"/>
      <c r="F191" s="81"/>
      <c r="G191" s="33">
        <f t="shared" si="8"/>
        <v>0</v>
      </c>
    </row>
    <row r="192" spans="1:7" x14ac:dyDescent="0.25">
      <c r="A192" s="34"/>
      <c r="B192" s="61"/>
      <c r="C192" s="35"/>
      <c r="D192" s="91"/>
      <c r="E192" s="95"/>
      <c r="F192" s="82"/>
      <c r="G192" s="36">
        <f t="shared" si="8"/>
        <v>0</v>
      </c>
    </row>
    <row r="193" spans="1:7" x14ac:dyDescent="0.25">
      <c r="A193" s="13" t="s">
        <v>10</v>
      </c>
      <c r="B193" s="3"/>
      <c r="C193" s="3"/>
      <c r="D193" s="86"/>
      <c r="E193" s="98"/>
      <c r="F193" s="25"/>
      <c r="G193" s="22">
        <f>SUM(G188:G192)</f>
        <v>17342.342342342341</v>
      </c>
    </row>
    <row r="194" spans="1:7" x14ac:dyDescent="0.25">
      <c r="A194" s="4" t="s">
        <v>11</v>
      </c>
      <c r="B194" s="5"/>
      <c r="C194" s="5"/>
      <c r="D194" s="87"/>
      <c r="E194" s="99"/>
      <c r="F194" s="26"/>
      <c r="G194" s="23">
        <f>G193*12.5%</f>
        <v>2167.7927927927926</v>
      </c>
    </row>
    <row r="195" spans="1:7" x14ac:dyDescent="0.25">
      <c r="A195" s="7" t="s">
        <v>12</v>
      </c>
      <c r="B195" s="8"/>
      <c r="C195" s="8"/>
      <c r="D195" s="88"/>
      <c r="E195" s="100"/>
      <c r="F195" s="27"/>
      <c r="G195" s="24">
        <f>G193-G194</f>
        <v>15174.549549549549</v>
      </c>
    </row>
    <row r="196" spans="1:7" x14ac:dyDescent="0.25">
      <c r="A196" s="13" t="s">
        <v>13</v>
      </c>
      <c r="B196" s="3"/>
      <c r="C196" s="3"/>
      <c r="D196" s="86"/>
      <c r="E196" s="98"/>
      <c r="F196" s="25"/>
      <c r="G196" s="22">
        <f>G195*11%</f>
        <v>1669.2004504504505</v>
      </c>
    </row>
    <row r="197" spans="1:7" x14ac:dyDescent="0.25">
      <c r="A197" s="7" t="s">
        <v>14</v>
      </c>
      <c r="B197" s="8"/>
      <c r="C197" s="8"/>
      <c r="D197" s="88"/>
      <c r="E197" s="100"/>
      <c r="F197" s="27"/>
      <c r="G197" s="24"/>
    </row>
    <row r="199" spans="1:7" ht="17.25" x14ac:dyDescent="0.25">
      <c r="A199" s="67" t="s">
        <v>25</v>
      </c>
      <c r="B199" s="68"/>
      <c r="C199" s="68"/>
      <c r="D199" s="85"/>
      <c r="E199" s="96"/>
      <c r="F199" s="68"/>
      <c r="G199" s="65"/>
    </row>
    <row r="200" spans="1:7" s="21" customFormat="1" x14ac:dyDescent="0.25">
      <c r="A200" s="69" t="s">
        <v>29</v>
      </c>
      <c r="B200" s="70"/>
      <c r="C200" s="70" t="s">
        <v>32</v>
      </c>
      <c r="D200" s="84">
        <f>'HITUNG FP RETUR'!B130</f>
        <v>230910</v>
      </c>
      <c r="E200" s="97" t="s">
        <v>74</v>
      </c>
      <c r="F200" s="71" t="s">
        <v>26</v>
      </c>
      <c r="G200" s="107">
        <v>45191</v>
      </c>
    </row>
    <row r="201" spans="1:7" x14ac:dyDescent="0.25">
      <c r="A201" s="19" t="s">
        <v>0</v>
      </c>
      <c r="B201" s="14"/>
      <c r="C201" s="14"/>
      <c r="D201" s="86"/>
      <c r="E201" s="98"/>
      <c r="F201" s="3"/>
      <c r="G201" s="72"/>
    </row>
    <row r="202" spans="1:7" x14ac:dyDescent="0.25">
      <c r="A202" s="4" t="s">
        <v>1</v>
      </c>
      <c r="B202" s="5"/>
      <c r="C202" s="17" t="s">
        <v>15</v>
      </c>
      <c r="D202" s="87" t="s">
        <v>64</v>
      </c>
      <c r="E202" s="99"/>
      <c r="F202" s="18" t="s">
        <v>27</v>
      </c>
      <c r="G202" s="73" t="s">
        <v>28</v>
      </c>
    </row>
    <row r="203" spans="1:7" x14ac:dyDescent="0.25">
      <c r="A203" s="4" t="s">
        <v>2</v>
      </c>
      <c r="B203" s="5"/>
      <c r="C203" s="17" t="s">
        <v>15</v>
      </c>
      <c r="D203" s="87" t="s">
        <v>65</v>
      </c>
      <c r="E203" s="99"/>
      <c r="F203" s="5"/>
      <c r="G203" s="74" t="s">
        <v>31</v>
      </c>
    </row>
    <row r="204" spans="1:7" x14ac:dyDescent="0.25">
      <c r="A204" s="4"/>
      <c r="B204" s="5"/>
      <c r="C204" s="17"/>
      <c r="D204" s="87"/>
      <c r="E204" s="99"/>
      <c r="F204" s="5"/>
      <c r="G204" s="6"/>
    </row>
    <row r="205" spans="1:7" x14ac:dyDescent="0.25">
      <c r="A205" s="20" t="s">
        <v>4</v>
      </c>
      <c r="B205" s="15"/>
      <c r="C205" s="15"/>
      <c r="D205" s="87"/>
      <c r="E205" s="99"/>
      <c r="F205" s="5"/>
      <c r="G205" s="6"/>
    </row>
    <row r="206" spans="1:7" x14ac:dyDescent="0.25">
      <c r="A206" s="4" t="s">
        <v>1</v>
      </c>
      <c r="B206" s="5"/>
      <c r="C206" s="17" t="s">
        <v>15</v>
      </c>
      <c r="D206" s="87" t="s">
        <v>30</v>
      </c>
      <c r="E206" s="99"/>
      <c r="F206" s="5"/>
      <c r="G206" s="6"/>
    </row>
    <row r="207" spans="1:7" x14ac:dyDescent="0.25">
      <c r="A207" s="4" t="s">
        <v>2</v>
      </c>
      <c r="B207" s="5"/>
      <c r="C207" s="17" t="s">
        <v>15</v>
      </c>
      <c r="D207" s="87" t="s">
        <v>16</v>
      </c>
      <c r="E207" s="99"/>
      <c r="F207" s="5"/>
      <c r="G207" s="6"/>
    </row>
    <row r="208" spans="1:7" x14ac:dyDescent="0.25">
      <c r="A208" s="7" t="s">
        <v>3</v>
      </c>
      <c r="B208" s="8"/>
      <c r="C208" s="17" t="s">
        <v>15</v>
      </c>
      <c r="D208" s="88" t="s">
        <v>17</v>
      </c>
      <c r="E208" s="100"/>
      <c r="F208" s="8"/>
      <c r="G208" s="9"/>
    </row>
    <row r="209" spans="1:7" s="2" customFormat="1" ht="45" x14ac:dyDescent="0.25">
      <c r="A209" s="16" t="s">
        <v>5</v>
      </c>
      <c r="B209" s="10"/>
      <c r="C209" s="11"/>
      <c r="D209" s="12" t="s">
        <v>6</v>
      </c>
      <c r="E209" s="16" t="s">
        <v>7</v>
      </c>
      <c r="F209" s="16" t="s">
        <v>8</v>
      </c>
      <c r="G209" s="16" t="s">
        <v>9</v>
      </c>
    </row>
    <row r="210" spans="1:7" x14ac:dyDescent="0.2">
      <c r="A210" s="28">
        <v>1</v>
      </c>
      <c r="B210" s="66" t="str">
        <f>'HITUNG FP RETUR'!C132</f>
        <v>CUTTER 9 MM KENKO A-300 (KECIL)</v>
      </c>
      <c r="C210" s="29"/>
      <c r="D210" s="89"/>
      <c r="E210" s="102">
        <f>'HITUNG FP RETUR'!B132</f>
        <v>3</v>
      </c>
      <c r="F210" s="79">
        <f>'HITUNG FP RETUR'!I132</f>
        <v>51351.351351351354</v>
      </c>
      <c r="G210" s="30">
        <f>E210*F210</f>
        <v>154054.05405405405</v>
      </c>
    </row>
    <row r="211" spans="1:7" x14ac:dyDescent="0.2">
      <c r="A211" s="31">
        <v>2</v>
      </c>
      <c r="B211" s="66" t="str">
        <f>'HITUNG FP RETUR'!C138</f>
        <v>CUTTER 18 MM KENKO L-500 (BESAR)</v>
      </c>
      <c r="C211" s="32"/>
      <c r="D211" s="90"/>
      <c r="E211" s="103">
        <f>'HITUNG FP RETUR'!B138</f>
        <v>4</v>
      </c>
      <c r="F211" s="80">
        <f>'HITUNG FP RETUR'!I138</f>
        <v>132972.97297297296</v>
      </c>
      <c r="G211" s="33">
        <f t="shared" ref="G211:G214" si="9">E211*F211</f>
        <v>531891.89189189184</v>
      </c>
    </row>
    <row r="212" spans="1:7" x14ac:dyDescent="0.25">
      <c r="A212" s="31">
        <v>3</v>
      </c>
      <c r="B212" s="44" t="str">
        <f>'HITUNG FP RETUR'!C144</f>
        <v>PUNCH KENKO NO. 30</v>
      </c>
      <c r="C212" s="32"/>
      <c r="D212" s="90"/>
      <c r="E212" s="94">
        <f>'HITUNG FP RETUR'!B144</f>
        <v>2</v>
      </c>
      <c r="F212" s="81">
        <f>'HITUNG FP RETUR'!I144</f>
        <v>140540.54054054053</v>
      </c>
      <c r="G212" s="33">
        <f t="shared" si="9"/>
        <v>281081.08108108107</v>
      </c>
    </row>
    <row r="213" spans="1:7" x14ac:dyDescent="0.25">
      <c r="A213" s="31">
        <v>4</v>
      </c>
      <c r="B213" s="44" t="str">
        <f>'HITUNG FP RETUR'!C150</f>
        <v>STAPLER HEAVY DUTY KENKO HD-12N/13</v>
      </c>
      <c r="C213" s="32"/>
      <c r="D213" s="90"/>
      <c r="E213" s="94">
        <f>'HITUNG FP RETUR'!B150</f>
        <v>2</v>
      </c>
      <c r="F213" s="81">
        <f>'HITUNG FP RETUR'!I150</f>
        <v>75675.675675675666</v>
      </c>
      <c r="G213" s="33">
        <f t="shared" si="9"/>
        <v>151351.35135135133</v>
      </c>
    </row>
    <row r="214" spans="1:7" x14ac:dyDescent="0.25">
      <c r="A214" s="34"/>
      <c r="B214" s="61"/>
      <c r="C214" s="35"/>
      <c r="D214" s="91"/>
      <c r="E214" s="95"/>
      <c r="F214" s="82"/>
      <c r="G214" s="36">
        <f t="shared" si="9"/>
        <v>0</v>
      </c>
    </row>
    <row r="215" spans="1:7" x14ac:dyDescent="0.25">
      <c r="A215" s="13" t="s">
        <v>10</v>
      </c>
      <c r="B215" s="3"/>
      <c r="C215" s="3"/>
      <c r="D215" s="86"/>
      <c r="E215" s="98"/>
      <c r="F215" s="25"/>
      <c r="G215" s="22">
        <f>SUM(G210:G214)</f>
        <v>1118378.3783783782</v>
      </c>
    </row>
    <row r="216" spans="1:7" x14ac:dyDescent="0.25">
      <c r="A216" s="4" t="s">
        <v>11</v>
      </c>
      <c r="B216" s="5"/>
      <c r="C216" s="5"/>
      <c r="D216" s="87"/>
      <c r="E216" s="99"/>
      <c r="F216" s="26"/>
      <c r="G216" s="23">
        <f>G215*12.5%</f>
        <v>139797.29729729728</v>
      </c>
    </row>
    <row r="217" spans="1:7" x14ac:dyDescent="0.25">
      <c r="A217" s="7" t="s">
        <v>12</v>
      </c>
      <c r="B217" s="8"/>
      <c r="C217" s="8"/>
      <c r="D217" s="88"/>
      <c r="E217" s="100"/>
      <c r="F217" s="27"/>
      <c r="G217" s="24">
        <f>G215-G216</f>
        <v>978581.08108108095</v>
      </c>
    </row>
    <row r="218" spans="1:7" x14ac:dyDescent="0.25">
      <c r="A218" s="13" t="s">
        <v>13</v>
      </c>
      <c r="B218" s="3"/>
      <c r="C218" s="3"/>
      <c r="D218" s="86"/>
      <c r="E218" s="98"/>
      <c r="F218" s="25"/>
      <c r="G218" s="22">
        <f>G217*11%</f>
        <v>107643.91891891891</v>
      </c>
    </row>
    <row r="219" spans="1:7" x14ac:dyDescent="0.25">
      <c r="A219" s="7" t="s">
        <v>14</v>
      </c>
      <c r="B219" s="8"/>
      <c r="C219" s="8"/>
      <c r="D219" s="88"/>
      <c r="E219" s="100"/>
      <c r="F219" s="27"/>
      <c r="G219" s="24"/>
    </row>
    <row r="221" spans="1:7" ht="17.25" x14ac:dyDescent="0.25">
      <c r="A221" s="67" t="s">
        <v>25</v>
      </c>
      <c r="B221" s="68"/>
      <c r="C221" s="68"/>
      <c r="D221" s="85"/>
      <c r="E221" s="96"/>
      <c r="F221" s="68"/>
      <c r="G221" s="65"/>
    </row>
    <row r="222" spans="1:7" s="21" customFormat="1" x14ac:dyDescent="0.25">
      <c r="A222" s="69" t="s">
        <v>29</v>
      </c>
      <c r="B222" s="70"/>
      <c r="C222" s="70" t="s">
        <v>32</v>
      </c>
      <c r="D222" s="84">
        <f>'HITUNG FP RETUR'!B157</f>
        <v>230911</v>
      </c>
      <c r="E222" s="97" t="s">
        <v>74</v>
      </c>
      <c r="F222" s="71" t="s">
        <v>26</v>
      </c>
      <c r="G222" s="107">
        <v>45191</v>
      </c>
    </row>
    <row r="223" spans="1:7" x14ac:dyDescent="0.25">
      <c r="A223" s="19" t="s">
        <v>0</v>
      </c>
      <c r="B223" s="14"/>
      <c r="C223" s="14"/>
      <c r="D223" s="86"/>
      <c r="E223" s="98"/>
      <c r="F223" s="3"/>
      <c r="G223" s="72"/>
    </row>
    <row r="224" spans="1:7" x14ac:dyDescent="0.25">
      <c r="A224" s="4" t="s">
        <v>1</v>
      </c>
      <c r="B224" s="5"/>
      <c r="C224" s="17" t="s">
        <v>15</v>
      </c>
      <c r="D224" s="87" t="s">
        <v>70</v>
      </c>
      <c r="E224" s="99"/>
      <c r="F224" s="18" t="s">
        <v>27</v>
      </c>
      <c r="G224" s="73" t="s">
        <v>28</v>
      </c>
    </row>
    <row r="225" spans="1:7" x14ac:dyDescent="0.25">
      <c r="A225" s="4" t="s">
        <v>2</v>
      </c>
      <c r="B225" s="5"/>
      <c r="C225" s="17" t="s">
        <v>15</v>
      </c>
      <c r="D225" s="87" t="s">
        <v>71</v>
      </c>
      <c r="E225" s="99"/>
      <c r="F225" s="5"/>
      <c r="G225" s="74" t="s">
        <v>31</v>
      </c>
    </row>
    <row r="226" spans="1:7" x14ac:dyDescent="0.25">
      <c r="A226" s="4"/>
      <c r="B226" s="5"/>
      <c r="C226" s="17"/>
      <c r="D226" s="87"/>
      <c r="E226" s="99"/>
      <c r="F226" s="5"/>
      <c r="G226" s="6"/>
    </row>
    <row r="227" spans="1:7" x14ac:dyDescent="0.25">
      <c r="A227" s="20" t="s">
        <v>4</v>
      </c>
      <c r="B227" s="15"/>
      <c r="C227" s="15"/>
      <c r="D227" s="87"/>
      <c r="E227" s="99"/>
      <c r="F227" s="5"/>
      <c r="G227" s="6"/>
    </row>
    <row r="228" spans="1:7" x14ac:dyDescent="0.25">
      <c r="A228" s="4" t="s">
        <v>1</v>
      </c>
      <c r="B228" s="5"/>
      <c r="C228" s="17" t="s">
        <v>15</v>
      </c>
      <c r="D228" s="87" t="s">
        <v>30</v>
      </c>
      <c r="E228" s="99"/>
      <c r="F228" s="5"/>
      <c r="G228" s="6"/>
    </row>
    <row r="229" spans="1:7" x14ac:dyDescent="0.25">
      <c r="A229" s="4" t="s">
        <v>2</v>
      </c>
      <c r="B229" s="5"/>
      <c r="C229" s="17" t="s">
        <v>15</v>
      </c>
      <c r="D229" s="87" t="s">
        <v>16</v>
      </c>
      <c r="E229" s="99"/>
      <c r="F229" s="5"/>
      <c r="G229" s="6"/>
    </row>
    <row r="230" spans="1:7" x14ac:dyDescent="0.25">
      <c r="A230" s="7" t="s">
        <v>3</v>
      </c>
      <c r="B230" s="8"/>
      <c r="C230" s="17" t="s">
        <v>15</v>
      </c>
      <c r="D230" s="88" t="s">
        <v>17</v>
      </c>
      <c r="E230" s="100"/>
      <c r="F230" s="8"/>
      <c r="G230" s="9"/>
    </row>
    <row r="231" spans="1:7" s="2" customFormat="1" ht="45" x14ac:dyDescent="0.25">
      <c r="A231" s="16" t="s">
        <v>5</v>
      </c>
      <c r="B231" s="10"/>
      <c r="C231" s="11"/>
      <c r="D231" s="12" t="s">
        <v>6</v>
      </c>
      <c r="E231" s="16" t="s">
        <v>7</v>
      </c>
      <c r="F231" s="16" t="s">
        <v>8</v>
      </c>
      <c r="G231" s="16" t="s">
        <v>9</v>
      </c>
    </row>
    <row r="232" spans="1:7" x14ac:dyDescent="0.2">
      <c r="A232" s="28">
        <v>1</v>
      </c>
      <c r="B232" s="66" t="str">
        <f>'HITUNG FP RETUR'!C159</f>
        <v>GEL PEN KENKO HI-TECH-H 0.28 MM</v>
      </c>
      <c r="C232" s="29"/>
      <c r="D232" s="89"/>
      <c r="E232" s="102">
        <f>'HITUNG FP RETUR'!B159</f>
        <v>10</v>
      </c>
      <c r="F232" s="78">
        <f>'HITUNG FP RETUR'!I159</f>
        <v>2927.9279279279276</v>
      </c>
      <c r="G232" s="30">
        <f>E232*F232</f>
        <v>29279.279279279275</v>
      </c>
    </row>
    <row r="233" spans="1:7" x14ac:dyDescent="0.2">
      <c r="A233" s="31"/>
      <c r="B233" s="66"/>
      <c r="C233" s="32"/>
      <c r="D233" s="90"/>
      <c r="E233" s="103"/>
      <c r="F233" s="78"/>
      <c r="G233" s="33">
        <f t="shared" ref="G233:G236" si="10">E233*F233</f>
        <v>0</v>
      </c>
    </row>
    <row r="234" spans="1:7" x14ac:dyDescent="0.25">
      <c r="A234" s="31"/>
      <c r="B234" s="44"/>
      <c r="C234" s="32"/>
      <c r="D234" s="90"/>
      <c r="E234" s="94"/>
      <c r="F234" s="81"/>
      <c r="G234" s="33">
        <f t="shared" si="10"/>
        <v>0</v>
      </c>
    </row>
    <row r="235" spans="1:7" x14ac:dyDescent="0.25">
      <c r="A235" s="31"/>
      <c r="B235" s="44"/>
      <c r="C235" s="32"/>
      <c r="D235" s="90"/>
      <c r="E235" s="94"/>
      <c r="F235" s="81"/>
      <c r="G235" s="33">
        <f t="shared" si="10"/>
        <v>0</v>
      </c>
    </row>
    <row r="236" spans="1:7" x14ac:dyDescent="0.25">
      <c r="A236" s="34"/>
      <c r="B236" s="61"/>
      <c r="C236" s="35"/>
      <c r="D236" s="91"/>
      <c r="E236" s="95"/>
      <c r="F236" s="82"/>
      <c r="G236" s="36">
        <f t="shared" si="10"/>
        <v>0</v>
      </c>
    </row>
    <row r="237" spans="1:7" x14ac:dyDescent="0.25">
      <c r="A237" s="13" t="s">
        <v>10</v>
      </c>
      <c r="B237" s="3"/>
      <c r="C237" s="3"/>
      <c r="D237" s="86"/>
      <c r="E237" s="98"/>
      <c r="F237" s="25"/>
      <c r="G237" s="22">
        <f>SUM(G232:G236)</f>
        <v>29279.279279279275</v>
      </c>
    </row>
    <row r="238" spans="1:7" x14ac:dyDescent="0.25">
      <c r="A238" s="4" t="s">
        <v>11</v>
      </c>
      <c r="B238" s="5"/>
      <c r="C238" s="5"/>
      <c r="D238" s="87"/>
      <c r="E238" s="99"/>
      <c r="F238" s="26"/>
      <c r="G238" s="23">
        <f>G237*12.5%</f>
        <v>3659.9099099099094</v>
      </c>
    </row>
    <row r="239" spans="1:7" x14ac:dyDescent="0.25">
      <c r="A239" s="7" t="s">
        <v>12</v>
      </c>
      <c r="B239" s="8"/>
      <c r="C239" s="8"/>
      <c r="D239" s="88"/>
      <c r="E239" s="100"/>
      <c r="F239" s="27"/>
      <c r="G239" s="24">
        <f>G237-G238</f>
        <v>25619.369369369364</v>
      </c>
    </row>
    <row r="240" spans="1:7" x14ac:dyDescent="0.25">
      <c r="A240" s="13" t="s">
        <v>13</v>
      </c>
      <c r="B240" s="3"/>
      <c r="C240" s="3"/>
      <c r="D240" s="86"/>
      <c r="E240" s="98"/>
      <c r="F240" s="25"/>
      <c r="G240" s="22">
        <f>G239*11%</f>
        <v>2818.1306306306301</v>
      </c>
    </row>
    <row r="241" spans="1:7" x14ac:dyDescent="0.25">
      <c r="A241" s="7" t="s">
        <v>14</v>
      </c>
      <c r="B241" s="8"/>
      <c r="C241" s="8"/>
      <c r="D241" s="88"/>
      <c r="E241" s="100"/>
      <c r="F241" s="27"/>
      <c r="G241" s="24"/>
    </row>
    <row r="243" spans="1:7" ht="17.25" x14ac:dyDescent="0.25">
      <c r="A243" s="67" t="s">
        <v>25</v>
      </c>
      <c r="B243" s="68"/>
      <c r="C243" s="68"/>
      <c r="D243" s="85"/>
      <c r="E243" s="96"/>
      <c r="F243" s="68"/>
      <c r="G243" s="65"/>
    </row>
    <row r="244" spans="1:7" s="21" customFormat="1" x14ac:dyDescent="0.25">
      <c r="A244" s="69" t="s">
        <v>29</v>
      </c>
      <c r="B244" s="70"/>
      <c r="C244" s="70" t="s">
        <v>32</v>
      </c>
      <c r="D244" s="84">
        <f>'HITUNG FP RETUR'!B166</f>
        <v>230912</v>
      </c>
      <c r="E244" s="97" t="s">
        <v>75</v>
      </c>
      <c r="F244" s="71" t="s">
        <v>26</v>
      </c>
      <c r="G244" s="107">
        <v>45178</v>
      </c>
    </row>
    <row r="245" spans="1:7" x14ac:dyDescent="0.25">
      <c r="A245" s="19" t="s">
        <v>0</v>
      </c>
      <c r="B245" s="14"/>
      <c r="C245" s="14"/>
      <c r="D245" s="86"/>
      <c r="E245" s="98"/>
      <c r="F245" s="3"/>
      <c r="G245" s="72"/>
    </row>
    <row r="246" spans="1:7" x14ac:dyDescent="0.25">
      <c r="A246" s="4" t="s">
        <v>1</v>
      </c>
      <c r="B246" s="5"/>
      <c r="C246" s="17" t="s">
        <v>15</v>
      </c>
      <c r="D246" s="87" t="s">
        <v>73</v>
      </c>
      <c r="E246" s="99"/>
      <c r="F246" s="18" t="s">
        <v>27</v>
      </c>
      <c r="G246" s="73" t="s">
        <v>28</v>
      </c>
    </row>
    <row r="247" spans="1:7" x14ac:dyDescent="0.25">
      <c r="A247" s="4" t="s">
        <v>2</v>
      </c>
      <c r="B247" s="5"/>
      <c r="C247" s="17" t="s">
        <v>15</v>
      </c>
      <c r="D247" s="87" t="s">
        <v>76</v>
      </c>
      <c r="E247" s="99"/>
      <c r="F247" s="5"/>
      <c r="G247" s="74" t="s">
        <v>31</v>
      </c>
    </row>
    <row r="248" spans="1:7" x14ac:dyDescent="0.25">
      <c r="A248" s="4"/>
      <c r="B248" s="5"/>
      <c r="C248" s="17"/>
      <c r="D248" s="87"/>
      <c r="E248" s="99"/>
      <c r="F248" s="5"/>
      <c r="G248" s="6"/>
    </row>
    <row r="249" spans="1:7" x14ac:dyDescent="0.25">
      <c r="A249" s="20" t="s">
        <v>4</v>
      </c>
      <c r="B249" s="15"/>
      <c r="C249" s="15"/>
      <c r="D249" s="87"/>
      <c r="E249" s="99"/>
      <c r="F249" s="5"/>
      <c r="G249" s="6"/>
    </row>
    <row r="250" spans="1:7" x14ac:dyDescent="0.25">
      <c r="A250" s="4" t="s">
        <v>1</v>
      </c>
      <c r="B250" s="5"/>
      <c r="C250" s="17" t="s">
        <v>15</v>
      </c>
      <c r="D250" s="87" t="s">
        <v>30</v>
      </c>
      <c r="E250" s="99"/>
      <c r="F250" s="5"/>
      <c r="G250" s="6"/>
    </row>
    <row r="251" spans="1:7" x14ac:dyDescent="0.25">
      <c r="A251" s="4" t="s">
        <v>2</v>
      </c>
      <c r="B251" s="5"/>
      <c r="C251" s="17" t="s">
        <v>15</v>
      </c>
      <c r="D251" s="87" t="s">
        <v>16</v>
      </c>
      <c r="E251" s="99"/>
      <c r="F251" s="5"/>
      <c r="G251" s="6"/>
    </row>
    <row r="252" spans="1:7" x14ac:dyDescent="0.25">
      <c r="A252" s="7" t="s">
        <v>3</v>
      </c>
      <c r="B252" s="8"/>
      <c r="C252" s="17" t="s">
        <v>15</v>
      </c>
      <c r="D252" s="88" t="s">
        <v>17</v>
      </c>
      <c r="E252" s="100"/>
      <c r="F252" s="8"/>
      <c r="G252" s="9"/>
    </row>
    <row r="253" spans="1:7" s="2" customFormat="1" ht="45" x14ac:dyDescent="0.25">
      <c r="A253" s="16" t="s">
        <v>5</v>
      </c>
      <c r="B253" s="10"/>
      <c r="C253" s="11"/>
      <c r="D253" s="12" t="s">
        <v>6</v>
      </c>
      <c r="E253" s="16" t="s">
        <v>7</v>
      </c>
      <c r="F253" s="16" t="s">
        <v>8</v>
      </c>
      <c r="G253" s="16" t="s">
        <v>9</v>
      </c>
    </row>
    <row r="254" spans="1:7" x14ac:dyDescent="0.2">
      <c r="A254" s="28">
        <v>1</v>
      </c>
      <c r="B254" s="66" t="str">
        <f>'HITUNG FP RETUR'!C168</f>
        <v>MECHANICAL PENCIL 0.5 MM JOYKO MP-07</v>
      </c>
      <c r="C254" s="29"/>
      <c r="D254" s="89"/>
      <c r="E254" s="102">
        <f>'HITUNG FP RETUR'!B168</f>
        <v>6</v>
      </c>
      <c r="F254" s="104">
        <f>'HITUNG FP RETUR'!I168</f>
        <v>27567.567567567563</v>
      </c>
      <c r="G254" s="30">
        <f>E254*F254</f>
        <v>165405.40540540538</v>
      </c>
    </row>
    <row r="255" spans="1:7" x14ac:dyDescent="0.2">
      <c r="A255" s="31"/>
      <c r="B255" s="66"/>
      <c r="C255" s="32"/>
      <c r="D255" s="90"/>
      <c r="E255" s="103"/>
      <c r="F255" s="104"/>
      <c r="G255" s="33">
        <f t="shared" ref="G255:G258" si="11">E255*F255</f>
        <v>0</v>
      </c>
    </row>
    <row r="256" spans="1:7" x14ac:dyDescent="0.25">
      <c r="A256" s="31"/>
      <c r="B256" s="44"/>
      <c r="C256" s="32"/>
      <c r="D256" s="90"/>
      <c r="E256" s="94"/>
      <c r="F256" s="105"/>
      <c r="G256" s="33">
        <f t="shared" si="11"/>
        <v>0</v>
      </c>
    </row>
    <row r="257" spans="1:7" x14ac:dyDescent="0.25">
      <c r="A257" s="31"/>
      <c r="B257" s="44"/>
      <c r="C257" s="32"/>
      <c r="D257" s="90"/>
      <c r="E257" s="94"/>
      <c r="F257" s="105"/>
      <c r="G257" s="33">
        <f t="shared" si="11"/>
        <v>0</v>
      </c>
    </row>
    <row r="258" spans="1:7" x14ac:dyDescent="0.25">
      <c r="A258" s="34"/>
      <c r="B258" s="61"/>
      <c r="C258" s="35"/>
      <c r="D258" s="91"/>
      <c r="E258" s="95"/>
      <c r="F258" s="106"/>
      <c r="G258" s="36">
        <f t="shared" si="11"/>
        <v>0</v>
      </c>
    </row>
    <row r="259" spans="1:7" x14ac:dyDescent="0.25">
      <c r="A259" s="13" t="s">
        <v>10</v>
      </c>
      <c r="B259" s="3"/>
      <c r="C259" s="3"/>
      <c r="D259" s="86"/>
      <c r="E259" s="98"/>
      <c r="F259" s="25"/>
      <c r="G259" s="22">
        <f>SUM(G254:G258)</f>
        <v>165405.40540540538</v>
      </c>
    </row>
    <row r="260" spans="1:7" x14ac:dyDescent="0.25">
      <c r="A260" s="4" t="s">
        <v>11</v>
      </c>
      <c r="B260" s="5"/>
      <c r="C260" s="5"/>
      <c r="D260" s="87"/>
      <c r="E260" s="99"/>
      <c r="F260" s="26"/>
      <c r="G260" s="23">
        <f>G259*12.5%</f>
        <v>20675.675675675673</v>
      </c>
    </row>
    <row r="261" spans="1:7" x14ac:dyDescent="0.25">
      <c r="A261" s="7" t="s">
        <v>12</v>
      </c>
      <c r="B261" s="8"/>
      <c r="C261" s="8"/>
      <c r="D261" s="88"/>
      <c r="E261" s="100"/>
      <c r="F261" s="27"/>
      <c r="G261" s="24">
        <f>G259-G260</f>
        <v>144729.7297297297</v>
      </c>
    </row>
    <row r="262" spans="1:7" x14ac:dyDescent="0.25">
      <c r="A262" s="13" t="s">
        <v>13</v>
      </c>
      <c r="B262" s="3"/>
      <c r="C262" s="3"/>
      <c r="D262" s="86"/>
      <c r="E262" s="98"/>
      <c r="F262" s="25"/>
      <c r="G262" s="22">
        <f>G261*11%</f>
        <v>15920.270270270268</v>
      </c>
    </row>
    <row r="263" spans="1:7" x14ac:dyDescent="0.25">
      <c r="A263" s="7" t="s">
        <v>14</v>
      </c>
      <c r="B263" s="8"/>
      <c r="C263" s="8"/>
      <c r="D263" s="88"/>
      <c r="E263" s="100"/>
      <c r="F263" s="27"/>
      <c r="G263" s="24"/>
    </row>
    <row r="265" spans="1:7" ht="17.25" x14ac:dyDescent="0.25">
      <c r="A265" s="67" t="s">
        <v>25</v>
      </c>
      <c r="B265" s="68"/>
      <c r="C265" s="68"/>
      <c r="D265" s="85"/>
      <c r="E265" s="96"/>
      <c r="F265" s="68"/>
      <c r="G265" s="65"/>
    </row>
    <row r="266" spans="1:7" s="21" customFormat="1" x14ac:dyDescent="0.25">
      <c r="A266" s="69" t="s">
        <v>29</v>
      </c>
      <c r="B266" s="70"/>
      <c r="C266" s="70" t="s">
        <v>32</v>
      </c>
      <c r="D266" s="84">
        <f>'HITUNG FP RETUR'!B175</f>
        <v>230913</v>
      </c>
      <c r="E266" s="97" t="s">
        <v>75</v>
      </c>
      <c r="F266" s="71" t="s">
        <v>26</v>
      </c>
      <c r="G266" s="107">
        <v>45194</v>
      </c>
    </row>
    <row r="267" spans="1:7" x14ac:dyDescent="0.25">
      <c r="A267" s="19" t="s">
        <v>0</v>
      </c>
      <c r="B267" s="14"/>
      <c r="C267" s="14"/>
      <c r="D267" s="86"/>
      <c r="E267" s="98"/>
      <c r="F267" s="3"/>
      <c r="G267" s="72"/>
    </row>
    <row r="268" spans="1:7" x14ac:dyDescent="0.25">
      <c r="A268" s="4" t="s">
        <v>1</v>
      </c>
      <c r="B268" s="5"/>
      <c r="C268" s="17" t="s">
        <v>15</v>
      </c>
      <c r="D268" s="87" t="s">
        <v>78</v>
      </c>
      <c r="E268" s="99"/>
      <c r="F268" s="18" t="s">
        <v>27</v>
      </c>
      <c r="G268" s="73" t="s">
        <v>28</v>
      </c>
    </row>
    <row r="269" spans="1:7" x14ac:dyDescent="0.25">
      <c r="A269" s="4" t="s">
        <v>2</v>
      </c>
      <c r="B269" s="5"/>
      <c r="C269" s="17" t="s">
        <v>15</v>
      </c>
      <c r="D269" s="87" t="s">
        <v>79</v>
      </c>
      <c r="E269" s="99"/>
      <c r="F269" s="5"/>
      <c r="G269" s="74" t="s">
        <v>31</v>
      </c>
    </row>
    <row r="270" spans="1:7" x14ac:dyDescent="0.25">
      <c r="A270" s="4"/>
      <c r="B270" s="5"/>
      <c r="C270" s="17"/>
      <c r="D270" s="87"/>
      <c r="E270" s="99"/>
      <c r="F270" s="5"/>
      <c r="G270" s="6"/>
    </row>
    <row r="271" spans="1:7" x14ac:dyDescent="0.25">
      <c r="A271" s="20" t="s">
        <v>4</v>
      </c>
      <c r="B271" s="15"/>
      <c r="C271" s="15"/>
      <c r="D271" s="87"/>
      <c r="E271" s="99"/>
      <c r="F271" s="5"/>
      <c r="G271" s="6"/>
    </row>
    <row r="272" spans="1:7" x14ac:dyDescent="0.25">
      <c r="A272" s="4" t="s">
        <v>1</v>
      </c>
      <c r="B272" s="5"/>
      <c r="C272" s="17" t="s">
        <v>15</v>
      </c>
      <c r="D272" s="87" t="s">
        <v>30</v>
      </c>
      <c r="E272" s="99"/>
      <c r="F272" s="5"/>
      <c r="G272" s="6"/>
    </row>
    <row r="273" spans="1:7" x14ac:dyDescent="0.25">
      <c r="A273" s="4" t="s">
        <v>2</v>
      </c>
      <c r="B273" s="5"/>
      <c r="C273" s="17" t="s">
        <v>15</v>
      </c>
      <c r="D273" s="87" t="s">
        <v>16</v>
      </c>
      <c r="E273" s="99"/>
      <c r="F273" s="5"/>
      <c r="G273" s="6"/>
    </row>
    <row r="274" spans="1:7" x14ac:dyDescent="0.25">
      <c r="A274" s="7" t="s">
        <v>3</v>
      </c>
      <c r="B274" s="8"/>
      <c r="C274" s="17" t="s">
        <v>15</v>
      </c>
      <c r="D274" s="88" t="s">
        <v>17</v>
      </c>
      <c r="E274" s="100"/>
      <c r="F274" s="8"/>
      <c r="G274" s="9"/>
    </row>
    <row r="275" spans="1:7" s="2" customFormat="1" ht="45" x14ac:dyDescent="0.25">
      <c r="A275" s="16" t="s">
        <v>5</v>
      </c>
      <c r="B275" s="10"/>
      <c r="C275" s="11"/>
      <c r="D275" s="12" t="s">
        <v>6</v>
      </c>
      <c r="E275" s="16" t="s">
        <v>7</v>
      </c>
      <c r="F275" s="16" t="s">
        <v>8</v>
      </c>
      <c r="G275" s="16" t="s">
        <v>9</v>
      </c>
    </row>
    <row r="276" spans="1:7" x14ac:dyDescent="0.2">
      <c r="A276" s="28">
        <v>1</v>
      </c>
      <c r="B276" s="66" t="str">
        <f>'HITUNG FP RETUR'!C177</f>
        <v>BINDER CLIP KENKO NO. 155</v>
      </c>
      <c r="C276" s="29"/>
      <c r="D276" s="89"/>
      <c r="E276" s="102">
        <f>'HITUNG FP RETUR'!B177</f>
        <v>10</v>
      </c>
      <c r="F276" s="78">
        <f>'HITUNG FP RETUR'!I177</f>
        <v>62162.162162162153</v>
      </c>
      <c r="G276" s="30">
        <f>E276*F276</f>
        <v>621621.62162162154</v>
      </c>
    </row>
    <row r="277" spans="1:7" x14ac:dyDescent="0.2">
      <c r="A277" s="31"/>
      <c r="B277" s="66"/>
      <c r="C277" s="32"/>
      <c r="D277" s="90"/>
      <c r="E277" s="103"/>
      <c r="F277" s="78"/>
      <c r="G277" s="33">
        <f t="shared" ref="G277:G280" si="12">E277*F277</f>
        <v>0</v>
      </c>
    </row>
    <row r="278" spans="1:7" x14ac:dyDescent="0.25">
      <c r="A278" s="31"/>
      <c r="B278" s="44"/>
      <c r="C278" s="32"/>
      <c r="D278" s="90"/>
      <c r="E278" s="94"/>
      <c r="F278" s="81"/>
      <c r="G278" s="33">
        <f t="shared" si="12"/>
        <v>0</v>
      </c>
    </row>
    <row r="279" spans="1:7" x14ac:dyDescent="0.25">
      <c r="A279" s="31"/>
      <c r="B279" s="44"/>
      <c r="C279" s="32"/>
      <c r="D279" s="90"/>
      <c r="E279" s="94"/>
      <c r="F279" s="81"/>
      <c r="G279" s="33">
        <f t="shared" si="12"/>
        <v>0</v>
      </c>
    </row>
    <row r="280" spans="1:7" x14ac:dyDescent="0.25">
      <c r="A280" s="34"/>
      <c r="B280" s="61"/>
      <c r="C280" s="35"/>
      <c r="D280" s="91"/>
      <c r="E280" s="95"/>
      <c r="F280" s="82"/>
      <c r="G280" s="36">
        <f t="shared" si="12"/>
        <v>0</v>
      </c>
    </row>
    <row r="281" spans="1:7" x14ac:dyDescent="0.25">
      <c r="A281" s="13" t="s">
        <v>10</v>
      </c>
      <c r="B281" s="3"/>
      <c r="C281" s="3"/>
      <c r="D281" s="86"/>
      <c r="E281" s="98"/>
      <c r="F281" s="25"/>
      <c r="G281" s="22">
        <f>SUM(G276:G280)</f>
        <v>621621.62162162154</v>
      </c>
    </row>
    <row r="282" spans="1:7" x14ac:dyDescent="0.25">
      <c r="A282" s="4" t="s">
        <v>11</v>
      </c>
      <c r="B282" s="5"/>
      <c r="C282" s="5"/>
      <c r="D282" s="87"/>
      <c r="E282" s="99"/>
      <c r="F282" s="26"/>
      <c r="G282" s="23">
        <f>G281*12.5%</f>
        <v>77702.702702702692</v>
      </c>
    </row>
    <row r="283" spans="1:7" x14ac:dyDescent="0.25">
      <c r="A283" s="7" t="s">
        <v>12</v>
      </c>
      <c r="B283" s="8"/>
      <c r="C283" s="8"/>
      <c r="D283" s="88"/>
      <c r="E283" s="100"/>
      <c r="F283" s="27"/>
      <c r="G283" s="24">
        <f>G281-G282</f>
        <v>543918.91891891882</v>
      </c>
    </row>
    <row r="284" spans="1:7" x14ac:dyDescent="0.25">
      <c r="A284" s="13" t="s">
        <v>13</v>
      </c>
      <c r="B284" s="3"/>
      <c r="C284" s="3"/>
      <c r="D284" s="86"/>
      <c r="E284" s="98"/>
      <c r="F284" s="25"/>
      <c r="G284" s="22">
        <f>G283*11%</f>
        <v>59831.081081081073</v>
      </c>
    </row>
    <row r="285" spans="1:7" x14ac:dyDescent="0.25">
      <c r="A285" s="7" t="s">
        <v>14</v>
      </c>
      <c r="B285" s="8"/>
      <c r="C285" s="8"/>
      <c r="D285" s="88"/>
      <c r="E285" s="100"/>
      <c r="F285" s="27"/>
      <c r="G285" s="24"/>
    </row>
    <row r="287" spans="1:7" ht="17.25" x14ac:dyDescent="0.25">
      <c r="A287" s="67" t="s">
        <v>25</v>
      </c>
      <c r="B287" s="68"/>
      <c r="C287" s="68"/>
      <c r="D287" s="85"/>
      <c r="E287" s="96"/>
      <c r="F287" s="68"/>
      <c r="G287" s="65"/>
    </row>
    <row r="288" spans="1:7" s="21" customFormat="1" x14ac:dyDescent="0.25">
      <c r="A288" s="69" t="s">
        <v>29</v>
      </c>
      <c r="B288" s="70"/>
      <c r="C288" s="70" t="s">
        <v>32</v>
      </c>
      <c r="D288" s="84">
        <f>'HITUNG FP RETUR'!B184</f>
        <v>230914</v>
      </c>
      <c r="E288" s="97" t="s">
        <v>75</v>
      </c>
      <c r="F288" s="71" t="s">
        <v>26</v>
      </c>
      <c r="G288" s="107">
        <v>45194</v>
      </c>
    </row>
    <row r="289" spans="1:7" x14ac:dyDescent="0.25">
      <c r="A289" s="19" t="s">
        <v>0</v>
      </c>
      <c r="B289" s="14"/>
      <c r="C289" s="14"/>
      <c r="D289" s="86"/>
      <c r="E289" s="98"/>
      <c r="F289" s="3"/>
      <c r="G289" s="72"/>
    </row>
    <row r="290" spans="1:7" x14ac:dyDescent="0.25">
      <c r="A290" s="4" t="s">
        <v>1</v>
      </c>
      <c r="B290" s="5"/>
      <c r="C290" s="17" t="s">
        <v>15</v>
      </c>
      <c r="D290" s="87" t="s">
        <v>81</v>
      </c>
      <c r="E290" s="99"/>
      <c r="F290" s="18" t="s">
        <v>27</v>
      </c>
      <c r="G290" s="73" t="s">
        <v>28</v>
      </c>
    </row>
    <row r="291" spans="1:7" x14ac:dyDescent="0.25">
      <c r="A291" s="4" t="s">
        <v>2</v>
      </c>
      <c r="B291" s="5"/>
      <c r="C291" s="17" t="s">
        <v>15</v>
      </c>
      <c r="D291" s="87" t="s">
        <v>79</v>
      </c>
      <c r="E291" s="99"/>
      <c r="F291" s="5"/>
      <c r="G291" s="74" t="s">
        <v>31</v>
      </c>
    </row>
    <row r="292" spans="1:7" x14ac:dyDescent="0.25">
      <c r="A292" s="4"/>
      <c r="B292" s="5"/>
      <c r="C292" s="17"/>
      <c r="D292" s="87"/>
      <c r="E292" s="99"/>
      <c r="F292" s="5"/>
      <c r="G292" s="6"/>
    </row>
    <row r="293" spans="1:7" x14ac:dyDescent="0.25">
      <c r="A293" s="20" t="s">
        <v>4</v>
      </c>
      <c r="B293" s="15"/>
      <c r="C293" s="15"/>
      <c r="D293" s="87"/>
      <c r="E293" s="99"/>
      <c r="F293" s="5"/>
      <c r="G293" s="6"/>
    </row>
    <row r="294" spans="1:7" x14ac:dyDescent="0.25">
      <c r="A294" s="4" t="s">
        <v>1</v>
      </c>
      <c r="B294" s="5"/>
      <c r="C294" s="17" t="s">
        <v>15</v>
      </c>
      <c r="D294" s="87" t="s">
        <v>30</v>
      </c>
      <c r="E294" s="99"/>
      <c r="F294" s="5"/>
      <c r="G294" s="6"/>
    </row>
    <row r="295" spans="1:7" x14ac:dyDescent="0.25">
      <c r="A295" s="4" t="s">
        <v>2</v>
      </c>
      <c r="B295" s="5"/>
      <c r="C295" s="17" t="s">
        <v>15</v>
      </c>
      <c r="D295" s="87" t="s">
        <v>16</v>
      </c>
      <c r="E295" s="99"/>
      <c r="F295" s="5"/>
      <c r="G295" s="6"/>
    </row>
    <row r="296" spans="1:7" x14ac:dyDescent="0.25">
      <c r="A296" s="7" t="s">
        <v>3</v>
      </c>
      <c r="B296" s="8"/>
      <c r="C296" s="17" t="s">
        <v>15</v>
      </c>
      <c r="D296" s="88" t="s">
        <v>17</v>
      </c>
      <c r="E296" s="100"/>
      <c r="F296" s="8"/>
      <c r="G296" s="9"/>
    </row>
    <row r="297" spans="1:7" s="2" customFormat="1" ht="45" x14ac:dyDescent="0.25">
      <c r="A297" s="16" t="s">
        <v>5</v>
      </c>
      <c r="B297" s="10"/>
      <c r="C297" s="11"/>
      <c r="D297" s="12" t="s">
        <v>6</v>
      </c>
      <c r="E297" s="16" t="s">
        <v>7</v>
      </c>
      <c r="F297" s="16" t="s">
        <v>8</v>
      </c>
      <c r="G297" s="16" t="s">
        <v>9</v>
      </c>
    </row>
    <row r="298" spans="1:7" x14ac:dyDescent="0.2">
      <c r="A298" s="28">
        <v>1</v>
      </c>
      <c r="B298" s="66" t="str">
        <f>'HITUNG FP RETUR'!C186</f>
        <v>CRAYON / OIL PASTEL JOYKO OP-55S PP CASE SEA WORLD</v>
      </c>
      <c r="C298" s="29"/>
      <c r="D298" s="89"/>
      <c r="E298" s="102">
        <f>'HITUNG FP RETUR'!B186</f>
        <v>1</v>
      </c>
      <c r="F298" s="78">
        <f>'HITUNG FP RETUR'!I186</f>
        <v>60270.270270270266</v>
      </c>
      <c r="G298" s="30">
        <f>E298*F298</f>
        <v>60270.270270270266</v>
      </c>
    </row>
    <row r="299" spans="1:7" x14ac:dyDescent="0.2">
      <c r="A299" s="31"/>
      <c r="B299" s="66"/>
      <c r="C299" s="32"/>
      <c r="D299" s="90"/>
      <c r="E299" s="103"/>
      <c r="F299" s="78"/>
      <c r="G299" s="33">
        <f t="shared" ref="G299:G302" si="13">E299*F299</f>
        <v>0</v>
      </c>
    </row>
    <row r="300" spans="1:7" x14ac:dyDescent="0.25">
      <c r="A300" s="31"/>
      <c r="B300" s="44"/>
      <c r="C300" s="32"/>
      <c r="D300" s="90"/>
      <c r="E300" s="31"/>
      <c r="F300" s="54"/>
      <c r="G300" s="33">
        <f t="shared" si="13"/>
        <v>0</v>
      </c>
    </row>
    <row r="301" spans="1:7" x14ac:dyDescent="0.25">
      <c r="A301" s="31"/>
      <c r="B301" s="44"/>
      <c r="C301" s="32"/>
      <c r="D301" s="90"/>
      <c r="E301" s="31"/>
      <c r="F301" s="54"/>
      <c r="G301" s="33">
        <f t="shared" si="13"/>
        <v>0</v>
      </c>
    </row>
    <row r="302" spans="1:7" x14ac:dyDescent="0.25">
      <c r="A302" s="34"/>
      <c r="B302" s="61"/>
      <c r="C302" s="35"/>
      <c r="D302" s="91"/>
      <c r="E302" s="34"/>
      <c r="F302" s="63"/>
      <c r="G302" s="36">
        <f t="shared" si="13"/>
        <v>0</v>
      </c>
    </row>
    <row r="303" spans="1:7" x14ac:dyDescent="0.25">
      <c r="A303" s="13" t="s">
        <v>10</v>
      </c>
      <c r="B303" s="3"/>
      <c r="C303" s="3"/>
      <c r="D303" s="86"/>
      <c r="E303" s="98"/>
      <c r="F303" s="25"/>
      <c r="G303" s="22">
        <f>SUM(G298:G302)</f>
        <v>60270.270270270266</v>
      </c>
    </row>
    <row r="304" spans="1:7" x14ac:dyDescent="0.25">
      <c r="A304" s="4" t="s">
        <v>11</v>
      </c>
      <c r="B304" s="5"/>
      <c r="C304" s="5"/>
      <c r="D304" s="87"/>
      <c r="E304" s="99"/>
      <c r="F304" s="26"/>
      <c r="G304" s="23">
        <f>G303*12.5%</f>
        <v>7533.7837837837833</v>
      </c>
    </row>
    <row r="305" spans="1:7" x14ac:dyDescent="0.25">
      <c r="A305" s="7" t="s">
        <v>12</v>
      </c>
      <c r="B305" s="8"/>
      <c r="C305" s="8"/>
      <c r="D305" s="88"/>
      <c r="E305" s="100"/>
      <c r="F305" s="27"/>
      <c r="G305" s="24">
        <f>G303-G304</f>
        <v>52736.486486486479</v>
      </c>
    </row>
    <row r="306" spans="1:7" x14ac:dyDescent="0.25">
      <c r="A306" s="13" t="s">
        <v>13</v>
      </c>
      <c r="B306" s="3"/>
      <c r="C306" s="3"/>
      <c r="D306" s="86"/>
      <c r="E306" s="98"/>
      <c r="F306" s="25"/>
      <c r="G306" s="22">
        <f>G305*11%</f>
        <v>5801.0135135135124</v>
      </c>
    </row>
    <row r="307" spans="1:7" x14ac:dyDescent="0.25">
      <c r="A307" s="7" t="s">
        <v>14</v>
      </c>
      <c r="B307" s="8"/>
      <c r="C307" s="8"/>
      <c r="D307" s="88"/>
      <c r="E307" s="100"/>
      <c r="F307" s="27"/>
      <c r="G307" s="24"/>
    </row>
    <row r="309" spans="1:7" ht="17.25" x14ac:dyDescent="0.25">
      <c r="A309" s="67" t="s">
        <v>25</v>
      </c>
      <c r="B309" s="68"/>
      <c r="C309" s="68"/>
      <c r="D309" s="85"/>
      <c r="E309" s="96"/>
      <c r="F309" s="68"/>
      <c r="G309" s="65"/>
    </row>
    <row r="310" spans="1:7" s="21" customFormat="1" x14ac:dyDescent="0.25">
      <c r="A310" s="69" t="s">
        <v>29</v>
      </c>
      <c r="B310" s="70"/>
      <c r="C310" s="70" t="s">
        <v>32</v>
      </c>
      <c r="D310" s="84">
        <f>'HITUNG FP RETUR'!B193</f>
        <v>230915</v>
      </c>
      <c r="E310" s="97" t="s">
        <v>75</v>
      </c>
      <c r="F310" s="71" t="s">
        <v>26</v>
      </c>
      <c r="G310" s="107">
        <v>45194</v>
      </c>
    </row>
    <row r="311" spans="1:7" x14ac:dyDescent="0.25">
      <c r="A311" s="19" t="s">
        <v>0</v>
      </c>
      <c r="B311" s="14"/>
      <c r="C311" s="14"/>
      <c r="D311" s="86"/>
      <c r="E311" s="98"/>
      <c r="F311" s="3"/>
      <c r="G311" s="72"/>
    </row>
    <row r="312" spans="1:7" x14ac:dyDescent="0.25">
      <c r="A312" s="4" t="s">
        <v>1</v>
      </c>
      <c r="B312" s="5"/>
      <c r="C312" s="17" t="s">
        <v>15</v>
      </c>
      <c r="D312" s="87" t="s">
        <v>83</v>
      </c>
      <c r="E312" s="99"/>
      <c r="F312" s="18" t="s">
        <v>27</v>
      </c>
      <c r="G312" s="73" t="s">
        <v>28</v>
      </c>
    </row>
    <row r="313" spans="1:7" x14ac:dyDescent="0.25">
      <c r="A313" s="4" t="s">
        <v>2</v>
      </c>
      <c r="B313" s="5"/>
      <c r="C313" s="17" t="s">
        <v>15</v>
      </c>
      <c r="D313" s="87" t="s">
        <v>84</v>
      </c>
      <c r="E313" s="99"/>
      <c r="F313" s="5"/>
      <c r="G313" s="74" t="s">
        <v>31</v>
      </c>
    </row>
    <row r="314" spans="1:7" x14ac:dyDescent="0.25">
      <c r="A314" s="4"/>
      <c r="B314" s="5"/>
      <c r="C314" s="17"/>
      <c r="D314" s="87"/>
      <c r="E314" s="99"/>
      <c r="F314" s="5"/>
      <c r="G314" s="6"/>
    </row>
    <row r="315" spans="1:7" x14ac:dyDescent="0.25">
      <c r="A315" s="20" t="s">
        <v>4</v>
      </c>
      <c r="B315" s="15"/>
      <c r="C315" s="15"/>
      <c r="D315" s="87"/>
      <c r="E315" s="99"/>
      <c r="F315" s="5"/>
      <c r="G315" s="6"/>
    </row>
    <row r="316" spans="1:7" x14ac:dyDescent="0.25">
      <c r="A316" s="4" t="s">
        <v>1</v>
      </c>
      <c r="B316" s="5"/>
      <c r="C316" s="17" t="s">
        <v>15</v>
      </c>
      <c r="D316" s="87" t="s">
        <v>30</v>
      </c>
      <c r="E316" s="99"/>
      <c r="F316" s="5"/>
      <c r="G316" s="6"/>
    </row>
    <row r="317" spans="1:7" x14ac:dyDescent="0.25">
      <c r="A317" s="4" t="s">
        <v>2</v>
      </c>
      <c r="B317" s="5"/>
      <c r="C317" s="17" t="s">
        <v>15</v>
      </c>
      <c r="D317" s="87" t="s">
        <v>16</v>
      </c>
      <c r="E317" s="99"/>
      <c r="F317" s="5"/>
      <c r="G317" s="6"/>
    </row>
    <row r="318" spans="1:7" x14ac:dyDescent="0.25">
      <c r="A318" s="7" t="s">
        <v>3</v>
      </c>
      <c r="B318" s="8"/>
      <c r="C318" s="17" t="s">
        <v>15</v>
      </c>
      <c r="D318" s="88" t="s">
        <v>17</v>
      </c>
      <c r="E318" s="100"/>
      <c r="F318" s="8"/>
      <c r="G318" s="9"/>
    </row>
    <row r="319" spans="1:7" s="2" customFormat="1" ht="45" x14ac:dyDescent="0.25">
      <c r="A319" s="16" t="s">
        <v>5</v>
      </c>
      <c r="B319" s="10"/>
      <c r="C319" s="11"/>
      <c r="D319" s="12" t="s">
        <v>6</v>
      </c>
      <c r="E319" s="16" t="s">
        <v>7</v>
      </c>
      <c r="F319" s="16" t="s">
        <v>8</v>
      </c>
      <c r="G319" s="16" t="s">
        <v>9</v>
      </c>
    </row>
    <row r="320" spans="1:7" x14ac:dyDescent="0.2">
      <c r="A320" s="28">
        <v>1</v>
      </c>
      <c r="B320" s="66" t="str">
        <f>'HITUNG FP RETUR'!C195</f>
        <v>CORRECTION FLUID JOYKO JK-01</v>
      </c>
      <c r="C320" s="29"/>
      <c r="D320" s="89"/>
      <c r="E320" s="102">
        <f>'HITUNG FP RETUR'!B195</f>
        <v>2</v>
      </c>
      <c r="F320" s="78">
        <f>'HITUNG FP RETUR'!I195</f>
        <v>32432.43243243243</v>
      </c>
      <c r="G320" s="30">
        <f>E320*F320</f>
        <v>64864.86486486486</v>
      </c>
    </row>
    <row r="321" spans="1:7" x14ac:dyDescent="0.2">
      <c r="A321" s="31">
        <v>2</v>
      </c>
      <c r="B321" s="66" t="str">
        <f>'HITUNG FP RETUR'!C201</f>
        <v>CORRECTION FLUID KENKO KE-107M</v>
      </c>
      <c r="C321" s="32"/>
      <c r="D321" s="90"/>
      <c r="E321" s="103">
        <f>'HITUNG FP RETUR'!B201</f>
        <v>37</v>
      </c>
      <c r="F321" s="78">
        <f>'HITUNG FP RETUR'!I201</f>
        <v>4189.1891891891892</v>
      </c>
      <c r="G321" s="33">
        <f t="shared" ref="G321:G325" si="14">E321*F321</f>
        <v>155000</v>
      </c>
    </row>
    <row r="322" spans="1:7" x14ac:dyDescent="0.25">
      <c r="A322" s="31">
        <v>3</v>
      </c>
      <c r="B322" s="44" t="str">
        <f>'HITUNG FP RETUR'!C207</f>
        <v>TAPE CUTTER JOYKO TD-102</v>
      </c>
      <c r="C322" s="32"/>
      <c r="D322" s="90"/>
      <c r="E322" s="31">
        <f>'HITUNG FP RETUR'!B207</f>
        <v>2</v>
      </c>
      <c r="F322" s="54">
        <f>'HITUNG FP RETUR'!I207</f>
        <v>10000</v>
      </c>
      <c r="G322" s="33">
        <f t="shared" si="14"/>
        <v>20000</v>
      </c>
    </row>
    <row r="323" spans="1:7" x14ac:dyDescent="0.25">
      <c r="A323" s="31">
        <v>4</v>
      </c>
      <c r="B323" s="44" t="str">
        <f>'HITUNG FP RETUR'!C213</f>
        <v>TAPE CUTTER JOYKO TC-113</v>
      </c>
      <c r="C323" s="32"/>
      <c r="D323" s="90"/>
      <c r="E323" s="31">
        <f>'HITUNG FP RETUR'!B213</f>
        <v>1</v>
      </c>
      <c r="F323" s="54">
        <f>'HITUNG FP RETUR'!I213</f>
        <v>14864.864864864863</v>
      </c>
      <c r="G323" s="33">
        <f t="shared" si="14"/>
        <v>14864.864864864863</v>
      </c>
    </row>
    <row r="324" spans="1:7" x14ac:dyDescent="0.25">
      <c r="A324" s="31">
        <v>5</v>
      </c>
      <c r="B324" s="44" t="str">
        <f>'HITUNG FP RETUR'!C219</f>
        <v>TAPE DISPENSER KENKO TD-323 (1" &amp; 3" CORE)</v>
      </c>
      <c r="C324" s="32"/>
      <c r="D324" s="90"/>
      <c r="E324" s="94">
        <f>'HITUNG FP RETUR'!B219</f>
        <v>1</v>
      </c>
      <c r="F324" s="81">
        <f>'HITUNG FP RETUR'!I219</f>
        <v>17342.342342342341</v>
      </c>
      <c r="G324" s="33">
        <f t="shared" ref="G324" si="15">E324*F324</f>
        <v>17342.342342342341</v>
      </c>
    </row>
    <row r="325" spans="1:7" x14ac:dyDescent="0.25">
      <c r="A325" s="34">
        <v>6</v>
      </c>
      <c r="B325" s="61" t="str">
        <f>'HITUNG FP RETUR'!C225</f>
        <v>TAPE DISPENSER KENKO TD-505 (3" CORE)</v>
      </c>
      <c r="C325" s="35"/>
      <c r="D325" s="91"/>
      <c r="E325" s="95">
        <f>'HITUNG FP RETUR'!B225</f>
        <v>1</v>
      </c>
      <c r="F325" s="82">
        <f>'HITUNG FP RETUR'!I225</f>
        <v>26126.126126126124</v>
      </c>
      <c r="G325" s="36">
        <f t="shared" si="14"/>
        <v>26126.126126126124</v>
      </c>
    </row>
    <row r="326" spans="1:7" x14ac:dyDescent="0.25">
      <c r="A326" s="13" t="s">
        <v>10</v>
      </c>
      <c r="B326" s="3"/>
      <c r="C326" s="3"/>
      <c r="D326" s="86"/>
      <c r="E326" s="98"/>
      <c r="F326" s="25"/>
      <c r="G326" s="22">
        <f>SUM(G320:G325)</f>
        <v>298198.19819819822</v>
      </c>
    </row>
    <row r="327" spans="1:7" x14ac:dyDescent="0.25">
      <c r="A327" s="4" t="s">
        <v>11</v>
      </c>
      <c r="B327" s="5"/>
      <c r="C327" s="5"/>
      <c r="D327" s="87"/>
      <c r="E327" s="99"/>
      <c r="F327" s="26"/>
      <c r="G327" s="23">
        <f>G326*12.5%</f>
        <v>37274.774774774778</v>
      </c>
    </row>
    <row r="328" spans="1:7" x14ac:dyDescent="0.25">
      <c r="A328" s="7" t="s">
        <v>12</v>
      </c>
      <c r="B328" s="8"/>
      <c r="C328" s="8"/>
      <c r="D328" s="88"/>
      <c r="E328" s="100"/>
      <c r="F328" s="27"/>
      <c r="G328" s="24">
        <f>G326-G327</f>
        <v>260923.42342342343</v>
      </c>
    </row>
    <row r="329" spans="1:7" x14ac:dyDescent="0.25">
      <c r="A329" s="13" t="s">
        <v>13</v>
      </c>
      <c r="B329" s="3"/>
      <c r="C329" s="3"/>
      <c r="D329" s="86"/>
      <c r="E329" s="98"/>
      <c r="F329" s="25"/>
      <c r="G329" s="22">
        <f>G328*11%</f>
        <v>28701.576576576579</v>
      </c>
    </row>
    <row r="330" spans="1:7" x14ac:dyDescent="0.25">
      <c r="A330" s="7" t="s">
        <v>14</v>
      </c>
      <c r="B330" s="8"/>
      <c r="C330" s="8"/>
      <c r="D330" s="88"/>
      <c r="E330" s="100"/>
      <c r="F330" s="27"/>
      <c r="G330" s="24"/>
    </row>
  </sheetData>
  <pageMargins left="0.12" right="0.12" top="0.14000000000000001" bottom="6.55" header="0.12" footer="0.12"/>
  <pageSetup paperSiz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selection activeCell="B3" sqref="B3"/>
    </sheetView>
  </sheetViews>
  <sheetFormatPr defaultRowHeight="15" x14ac:dyDescent="0.25"/>
  <cols>
    <col min="1" max="1" width="3.7109375" customWidth="1"/>
    <col min="2" max="2" width="18.28515625" customWidth="1"/>
    <col min="3" max="3" width="48.85546875" bestFit="1" customWidth="1"/>
    <col min="4" max="4" width="15.7109375" customWidth="1"/>
    <col min="5" max="5" width="13.28515625" customWidth="1"/>
    <col min="6" max="6" width="5.7109375" customWidth="1"/>
    <col min="7" max="8" width="13.28515625" customWidth="1"/>
    <col min="9" max="9" width="15.7109375" customWidth="1"/>
    <col min="10" max="10" width="13.28515625" customWidth="1"/>
  </cols>
  <sheetData>
    <row r="1" spans="1:10" x14ac:dyDescent="0.25">
      <c r="A1" s="83" t="s">
        <v>32</v>
      </c>
      <c r="B1" s="37">
        <f>230901+0</f>
        <v>230901</v>
      </c>
      <c r="C1" s="38"/>
      <c r="D1" s="39"/>
      <c r="E1" s="39"/>
      <c r="F1" s="39"/>
      <c r="G1" s="40"/>
      <c r="H1" s="41"/>
      <c r="I1" s="41"/>
      <c r="J1" s="42"/>
    </row>
    <row r="2" spans="1:10" x14ac:dyDescent="0.25">
      <c r="A2" s="44">
        <v>1</v>
      </c>
      <c r="B2" s="45" t="s">
        <v>18</v>
      </c>
      <c r="C2" s="45" t="s">
        <v>19</v>
      </c>
      <c r="D2" s="46" t="s">
        <v>20</v>
      </c>
      <c r="E2" s="46" t="s">
        <v>21</v>
      </c>
      <c r="F2" s="46"/>
      <c r="G2" s="47" t="s">
        <v>22</v>
      </c>
      <c r="H2" s="48" t="s">
        <v>23</v>
      </c>
      <c r="I2" s="48" t="s">
        <v>24</v>
      </c>
      <c r="J2" s="49"/>
    </row>
    <row r="3" spans="1:10" x14ac:dyDescent="0.25">
      <c r="A3" s="44"/>
      <c r="B3" s="43">
        <v>8</v>
      </c>
      <c r="C3" s="50" t="s">
        <v>35</v>
      </c>
      <c r="D3" s="51">
        <v>99600</v>
      </c>
      <c r="E3" s="52">
        <f>D3*B3</f>
        <v>796800</v>
      </c>
      <c r="F3" s="52"/>
      <c r="G3" s="53">
        <f>E3/1.11</f>
        <v>717837.83783783775</v>
      </c>
      <c r="H3" s="54">
        <f>G3*11%</f>
        <v>78962.16216216216</v>
      </c>
      <c r="I3" s="54">
        <f>G3/B3</f>
        <v>89729.729729729719</v>
      </c>
      <c r="J3" s="55">
        <f>H3/B3</f>
        <v>9870.27027027027</v>
      </c>
    </row>
    <row r="4" spans="1:10" x14ac:dyDescent="0.25">
      <c r="A4" s="44"/>
      <c r="B4" s="43"/>
      <c r="C4" s="43"/>
      <c r="D4" s="52"/>
      <c r="E4" s="52">
        <f>E3*12.5%</f>
        <v>99600</v>
      </c>
      <c r="F4" s="52"/>
      <c r="G4" s="56">
        <f>E4/1.11</f>
        <v>89729.729729729719</v>
      </c>
      <c r="H4" s="57">
        <f>G4*11%</f>
        <v>9870.27027027027</v>
      </c>
      <c r="I4" s="57">
        <f>G4/B3</f>
        <v>11216.216216216215</v>
      </c>
      <c r="J4" s="58">
        <f>H4/B3</f>
        <v>1233.7837837837837</v>
      </c>
    </row>
    <row r="5" spans="1:10" x14ac:dyDescent="0.25">
      <c r="A5" s="44"/>
      <c r="B5" s="43"/>
      <c r="C5" s="43"/>
      <c r="D5" s="52" t="s">
        <v>21</v>
      </c>
      <c r="E5" s="52">
        <f>E3-E4</f>
        <v>697200</v>
      </c>
      <c r="F5" s="52"/>
      <c r="G5" s="53">
        <f>G3-G4</f>
        <v>628108.10810810805</v>
      </c>
      <c r="H5" s="53">
        <f>H3-H4</f>
        <v>69091.891891891893</v>
      </c>
      <c r="I5" s="53">
        <f>I3-I4</f>
        <v>78513.513513513506</v>
      </c>
      <c r="J5" s="59">
        <f>J3-J4</f>
        <v>8636.4864864864867</v>
      </c>
    </row>
    <row r="6" spans="1:10" x14ac:dyDescent="0.25">
      <c r="A6" s="44"/>
      <c r="B6" s="43"/>
      <c r="C6" s="43"/>
      <c r="D6" s="52"/>
      <c r="E6" s="52"/>
      <c r="F6" s="52"/>
      <c r="G6" s="53"/>
      <c r="H6" s="54">
        <f>G5+H5</f>
        <v>697200</v>
      </c>
      <c r="I6" s="54"/>
      <c r="J6" s="55"/>
    </row>
    <row r="7" spans="1:10" x14ac:dyDescent="0.25">
      <c r="A7" s="44"/>
      <c r="B7" s="60"/>
      <c r="C7" s="43"/>
      <c r="D7" s="52"/>
      <c r="E7" s="52"/>
      <c r="F7" s="52"/>
      <c r="G7" s="53"/>
      <c r="H7" s="54"/>
      <c r="I7" s="54"/>
      <c r="J7" s="55"/>
    </row>
    <row r="8" spans="1:10" x14ac:dyDescent="0.25">
      <c r="A8" s="61"/>
      <c r="B8" s="62"/>
      <c r="C8" s="62"/>
      <c r="D8" s="62"/>
      <c r="E8" s="62"/>
      <c r="F8" s="62"/>
      <c r="G8" s="63">
        <f>G5</f>
        <v>628108.10810810805</v>
      </c>
      <c r="H8" s="63">
        <f>H5</f>
        <v>69091.891891891893</v>
      </c>
      <c r="I8" s="62"/>
      <c r="J8" s="64"/>
    </row>
    <row r="10" spans="1:10" x14ac:dyDescent="0.25">
      <c r="A10" s="83" t="s">
        <v>32</v>
      </c>
      <c r="B10" s="37">
        <f>B1+1</f>
        <v>230902</v>
      </c>
      <c r="C10" s="38"/>
      <c r="D10" s="39"/>
      <c r="E10" s="39"/>
      <c r="F10" s="39"/>
      <c r="G10" s="40"/>
      <c r="H10" s="41"/>
      <c r="I10" s="41"/>
      <c r="J10" s="42"/>
    </row>
    <row r="11" spans="1:10" x14ac:dyDescent="0.25">
      <c r="A11" s="44">
        <v>1</v>
      </c>
      <c r="B11" s="45" t="s">
        <v>18</v>
      </c>
      <c r="C11" s="45" t="s">
        <v>19</v>
      </c>
      <c r="D11" s="46" t="s">
        <v>20</v>
      </c>
      <c r="E11" s="46" t="s">
        <v>21</v>
      </c>
      <c r="F11" s="46"/>
      <c r="G11" s="47" t="s">
        <v>22</v>
      </c>
      <c r="H11" s="48" t="s">
        <v>23</v>
      </c>
      <c r="I11" s="48" t="s">
        <v>24</v>
      </c>
      <c r="J11" s="49"/>
    </row>
    <row r="12" spans="1:10" x14ac:dyDescent="0.25">
      <c r="A12" s="44"/>
      <c r="B12" s="43">
        <v>25</v>
      </c>
      <c r="C12" s="108" t="s">
        <v>40</v>
      </c>
      <c r="D12" s="54">
        <v>45000</v>
      </c>
      <c r="E12" s="52">
        <f>D12*B12</f>
        <v>1125000</v>
      </c>
      <c r="F12" s="52"/>
      <c r="G12" s="53">
        <f>E12/1.11</f>
        <v>1013513.5135135134</v>
      </c>
      <c r="H12" s="54">
        <f>G12*11%</f>
        <v>111486.48648648646</v>
      </c>
      <c r="I12" s="54">
        <f>G12/B12</f>
        <v>40540.540540540533</v>
      </c>
      <c r="J12" s="55">
        <f>H12/B12</f>
        <v>4459.4594594594582</v>
      </c>
    </row>
    <row r="13" spans="1:10" x14ac:dyDescent="0.25">
      <c r="A13" s="44"/>
      <c r="B13" s="43"/>
      <c r="C13" s="54"/>
      <c r="D13" s="52"/>
      <c r="E13" s="52">
        <f>E12*12.5%</f>
        <v>140625</v>
      </c>
      <c r="F13" s="52"/>
      <c r="G13" s="56">
        <f>E13/1.11</f>
        <v>126689.18918918917</v>
      </c>
      <c r="H13" s="57">
        <f>G13*11%</f>
        <v>13935.810810810808</v>
      </c>
      <c r="I13" s="57">
        <f>G13/B12</f>
        <v>5067.5675675675666</v>
      </c>
      <c r="J13" s="58">
        <f>H13/B12</f>
        <v>557.43243243243228</v>
      </c>
    </row>
    <row r="14" spans="1:10" x14ac:dyDescent="0.25">
      <c r="A14" s="44"/>
      <c r="B14" s="43"/>
      <c r="C14" s="54"/>
      <c r="D14" s="52" t="s">
        <v>21</v>
      </c>
      <c r="E14" s="52">
        <f>E12-E13</f>
        <v>984375</v>
      </c>
      <c r="F14" s="52"/>
      <c r="G14" s="53">
        <f>G12-G13</f>
        <v>886824.32432432426</v>
      </c>
      <c r="H14" s="53">
        <f>H12-H13</f>
        <v>97550.675675675651</v>
      </c>
      <c r="I14" s="53">
        <f>I12-I13</f>
        <v>35472.972972972966</v>
      </c>
      <c r="J14" s="59">
        <f>J12-J13</f>
        <v>3902.0270270270257</v>
      </c>
    </row>
    <row r="15" spans="1:10" x14ac:dyDescent="0.25">
      <c r="A15" s="44"/>
      <c r="B15" s="43"/>
      <c r="C15" s="54"/>
      <c r="D15" s="52"/>
      <c r="E15" s="52"/>
      <c r="F15" s="52"/>
      <c r="G15" s="53"/>
      <c r="H15" s="54">
        <f>G14+H14</f>
        <v>984374.99999999988</v>
      </c>
      <c r="I15" s="54"/>
      <c r="J15" s="55"/>
    </row>
    <row r="16" spans="1:10" x14ac:dyDescent="0.25">
      <c r="A16" s="44"/>
      <c r="B16" s="60"/>
      <c r="C16" s="54"/>
      <c r="D16" s="52"/>
      <c r="E16" s="52"/>
      <c r="F16" s="52"/>
      <c r="G16" s="53"/>
      <c r="H16" s="54"/>
      <c r="I16" s="54"/>
      <c r="J16" s="55"/>
    </row>
    <row r="17" spans="1:10" x14ac:dyDescent="0.25">
      <c r="A17" s="44">
        <v>2</v>
      </c>
      <c r="B17" s="45" t="s">
        <v>18</v>
      </c>
      <c r="C17" s="45" t="s">
        <v>19</v>
      </c>
      <c r="D17" s="46" t="s">
        <v>20</v>
      </c>
      <c r="E17" s="46" t="s">
        <v>21</v>
      </c>
      <c r="F17" s="46"/>
      <c r="G17" s="47" t="s">
        <v>22</v>
      </c>
      <c r="H17" s="48" t="s">
        <v>23</v>
      </c>
      <c r="I17" s="48" t="s">
        <v>24</v>
      </c>
      <c r="J17" s="49"/>
    </row>
    <row r="18" spans="1:10" x14ac:dyDescent="0.25">
      <c r="A18" s="44"/>
      <c r="B18" s="43">
        <v>1</v>
      </c>
      <c r="C18" s="110" t="s">
        <v>39</v>
      </c>
      <c r="D18" s="54">
        <v>17000</v>
      </c>
      <c r="E18" s="52">
        <f t="shared" ref="E18" si="0">D18*B18</f>
        <v>17000</v>
      </c>
      <c r="F18" s="52"/>
      <c r="G18" s="53">
        <f t="shared" ref="G18" si="1">E18/1.11</f>
        <v>15315.315315315314</v>
      </c>
      <c r="H18" s="54">
        <f t="shared" ref="H18" si="2">G18*11%</f>
        <v>1684.6846846846845</v>
      </c>
      <c r="I18" s="54">
        <f t="shared" ref="I18" si="3">G18/B18</f>
        <v>15315.315315315314</v>
      </c>
      <c r="J18" s="55">
        <f t="shared" ref="J18" si="4">H18/B18</f>
        <v>1684.6846846846845</v>
      </c>
    </row>
    <row r="19" spans="1:10" x14ac:dyDescent="0.25">
      <c r="A19" s="44"/>
      <c r="B19" s="43"/>
      <c r="D19" s="52"/>
      <c r="E19" s="52">
        <f>E18*12.5%</f>
        <v>2125</v>
      </c>
      <c r="F19" s="52"/>
      <c r="G19" s="56">
        <f>E19/1.11</f>
        <v>1914.4144144144143</v>
      </c>
      <c r="H19" s="57">
        <f>G19*11%</f>
        <v>210.58558558558556</v>
      </c>
      <c r="I19" s="57">
        <f>G19/B18</f>
        <v>1914.4144144144143</v>
      </c>
      <c r="J19" s="58">
        <f>H19/B18</f>
        <v>210.58558558558556</v>
      </c>
    </row>
    <row r="20" spans="1:10" x14ac:dyDescent="0.25">
      <c r="A20" s="44"/>
      <c r="B20" s="43"/>
      <c r="D20" s="52" t="s">
        <v>21</v>
      </c>
      <c r="E20" s="52">
        <f>E18-E19</f>
        <v>14875</v>
      </c>
      <c r="F20" s="52"/>
      <c r="G20" s="53">
        <f>G18-G19</f>
        <v>13400.900900900901</v>
      </c>
      <c r="H20" s="53">
        <f>H18-H19</f>
        <v>1474.099099099099</v>
      </c>
      <c r="I20" s="53">
        <f>I18-I19</f>
        <v>13400.900900900901</v>
      </c>
      <c r="J20" s="59">
        <f>J18-J19</f>
        <v>1474.099099099099</v>
      </c>
    </row>
    <row r="21" spans="1:10" x14ac:dyDescent="0.25">
      <c r="A21" s="44"/>
      <c r="B21" s="43"/>
      <c r="C21" s="43"/>
      <c r="D21" s="52"/>
      <c r="E21" s="52"/>
      <c r="F21" s="52"/>
      <c r="G21" s="53"/>
      <c r="H21" s="54">
        <f>G20+H20</f>
        <v>14875</v>
      </c>
      <c r="I21" s="54"/>
      <c r="J21" s="55"/>
    </row>
    <row r="22" spans="1:10" x14ac:dyDescent="0.25">
      <c r="A22" s="44"/>
      <c r="B22" s="60"/>
      <c r="C22" s="43"/>
      <c r="D22" s="52"/>
      <c r="E22" s="52"/>
      <c r="F22" s="52"/>
      <c r="G22" s="53"/>
      <c r="H22" s="54"/>
      <c r="I22" s="54"/>
      <c r="J22" s="55"/>
    </row>
    <row r="23" spans="1:10" x14ac:dyDescent="0.25">
      <c r="A23" s="44">
        <v>3</v>
      </c>
      <c r="B23" s="45" t="s">
        <v>18</v>
      </c>
      <c r="C23" s="45" t="s">
        <v>19</v>
      </c>
      <c r="D23" s="46" t="s">
        <v>20</v>
      </c>
      <c r="E23" s="46" t="s">
        <v>21</v>
      </c>
      <c r="F23" s="46"/>
      <c r="G23" s="47" t="s">
        <v>22</v>
      </c>
      <c r="H23" s="48" t="s">
        <v>23</v>
      </c>
      <c r="I23" s="48" t="s">
        <v>24</v>
      </c>
      <c r="J23" s="49"/>
    </row>
    <row r="24" spans="1:10" x14ac:dyDescent="0.25">
      <c r="A24" s="44"/>
      <c r="B24" s="43">
        <v>1</v>
      </c>
      <c r="C24" s="109" t="s">
        <v>38</v>
      </c>
      <c r="D24" s="54">
        <v>7500</v>
      </c>
      <c r="E24" s="52">
        <f>D24*B24</f>
        <v>7500</v>
      </c>
      <c r="F24" s="52"/>
      <c r="G24" s="53">
        <f>E24/1.11</f>
        <v>6756.7567567567557</v>
      </c>
      <c r="H24" s="54">
        <f>G24*11%</f>
        <v>743.24324324324311</v>
      </c>
      <c r="I24" s="54">
        <f>G24/B24</f>
        <v>6756.7567567567557</v>
      </c>
      <c r="J24" s="55">
        <f>H24/B24</f>
        <v>743.24324324324311</v>
      </c>
    </row>
    <row r="25" spans="1:10" x14ac:dyDescent="0.25">
      <c r="A25" s="44"/>
      <c r="B25" s="43"/>
      <c r="D25" s="52"/>
      <c r="E25" s="52">
        <f>E24*12.5%</f>
        <v>937.5</v>
      </c>
      <c r="F25" s="52"/>
      <c r="G25" s="56">
        <f>E25/1.11</f>
        <v>844.59459459459447</v>
      </c>
      <c r="H25" s="57">
        <f>G25*11%</f>
        <v>92.905405405405389</v>
      </c>
      <c r="I25" s="57">
        <f>G25/B24</f>
        <v>844.59459459459447</v>
      </c>
      <c r="J25" s="58">
        <f>H25/B24</f>
        <v>92.905405405405389</v>
      </c>
    </row>
    <row r="26" spans="1:10" x14ac:dyDescent="0.25">
      <c r="A26" s="44"/>
      <c r="B26" s="43"/>
      <c r="C26" s="43"/>
      <c r="D26" s="52" t="s">
        <v>21</v>
      </c>
      <c r="E26" s="52">
        <f>E24-E25</f>
        <v>6562.5</v>
      </c>
      <c r="F26" s="52"/>
      <c r="G26" s="53">
        <f>G24-G25</f>
        <v>5912.1621621621616</v>
      </c>
      <c r="H26" s="53">
        <f>H24-H25</f>
        <v>650.3378378378377</v>
      </c>
      <c r="I26" s="53">
        <f>I24-I25</f>
        <v>5912.1621621621616</v>
      </c>
      <c r="J26" s="59">
        <f>J24-J25</f>
        <v>650.3378378378377</v>
      </c>
    </row>
    <row r="27" spans="1:10" x14ac:dyDescent="0.25">
      <c r="A27" s="44"/>
      <c r="B27" s="43"/>
      <c r="C27" s="43"/>
      <c r="D27" s="52"/>
      <c r="E27" s="52"/>
      <c r="F27" s="52"/>
      <c r="G27" s="53"/>
      <c r="H27" s="54">
        <f>G26+H26</f>
        <v>6562.4999999999991</v>
      </c>
      <c r="I27" s="54"/>
      <c r="J27" s="55"/>
    </row>
    <row r="28" spans="1:10" x14ac:dyDescent="0.25">
      <c r="A28" s="44"/>
      <c r="B28" s="60"/>
      <c r="C28" s="43"/>
      <c r="D28" s="52"/>
      <c r="E28" s="52"/>
      <c r="F28" s="52"/>
      <c r="G28" s="53"/>
      <c r="H28" s="54"/>
      <c r="I28" s="54"/>
      <c r="J28" s="55"/>
    </row>
    <row r="29" spans="1:10" x14ac:dyDescent="0.25">
      <c r="A29" s="44">
        <v>4</v>
      </c>
      <c r="B29" s="45" t="s">
        <v>18</v>
      </c>
      <c r="C29" s="45" t="s">
        <v>19</v>
      </c>
      <c r="D29" s="46" t="s">
        <v>20</v>
      </c>
      <c r="E29" s="46" t="s">
        <v>21</v>
      </c>
      <c r="F29" s="46"/>
      <c r="G29" s="47" t="s">
        <v>22</v>
      </c>
      <c r="H29" s="48" t="s">
        <v>23</v>
      </c>
      <c r="I29" s="48" t="s">
        <v>24</v>
      </c>
      <c r="J29" s="49"/>
    </row>
    <row r="30" spans="1:10" x14ac:dyDescent="0.25">
      <c r="A30" s="44"/>
      <c r="B30" s="43">
        <v>1</v>
      </c>
      <c r="C30" s="108" t="s">
        <v>37</v>
      </c>
      <c r="D30" s="54">
        <f>36000/12</f>
        <v>3000</v>
      </c>
      <c r="E30" s="52">
        <f t="shared" ref="E30" si="5">D30*B30</f>
        <v>3000</v>
      </c>
      <c r="F30" s="52"/>
      <c r="G30" s="53">
        <f t="shared" ref="G30" si="6">E30/1.11</f>
        <v>2702.7027027027025</v>
      </c>
      <c r="H30" s="54">
        <f t="shared" ref="H30" si="7">G30*11%</f>
        <v>297.29729729729729</v>
      </c>
      <c r="I30" s="54">
        <f t="shared" ref="I30" si="8">G30/B30</f>
        <v>2702.7027027027025</v>
      </c>
      <c r="J30" s="55">
        <f t="shared" ref="J30" si="9">H30/B30</f>
        <v>297.29729729729729</v>
      </c>
    </row>
    <row r="31" spans="1:10" x14ac:dyDescent="0.25">
      <c r="A31" s="44"/>
      <c r="B31" s="43"/>
      <c r="C31" s="43"/>
      <c r="D31" s="52"/>
      <c r="E31" s="52">
        <f>E30*12.5%</f>
        <v>375</v>
      </c>
      <c r="F31" s="52"/>
      <c r="G31" s="56">
        <f>E31/1.11</f>
        <v>337.83783783783781</v>
      </c>
      <c r="H31" s="57">
        <f>G31*11%</f>
        <v>37.162162162162161</v>
      </c>
      <c r="I31" s="57">
        <f>G31/B30</f>
        <v>337.83783783783781</v>
      </c>
      <c r="J31" s="58">
        <f>H31/B30</f>
        <v>37.162162162162161</v>
      </c>
    </row>
    <row r="32" spans="1:10" x14ac:dyDescent="0.25">
      <c r="A32" s="44"/>
      <c r="B32" s="43"/>
      <c r="C32" s="43"/>
      <c r="D32" s="52" t="s">
        <v>21</v>
      </c>
      <c r="E32" s="52">
        <f>E30-E31</f>
        <v>2625</v>
      </c>
      <c r="F32" s="52"/>
      <c r="G32" s="53">
        <f>G30-G31</f>
        <v>2364.8648648648646</v>
      </c>
      <c r="H32" s="53">
        <f>H30-H31</f>
        <v>260.1351351351351</v>
      </c>
      <c r="I32" s="53">
        <f>I30-I31</f>
        <v>2364.8648648648646</v>
      </c>
      <c r="J32" s="59">
        <f>J30-J31</f>
        <v>260.1351351351351</v>
      </c>
    </row>
    <row r="33" spans="1:10" x14ac:dyDescent="0.25">
      <c r="A33" s="44"/>
      <c r="B33" s="43"/>
      <c r="C33" s="43"/>
      <c r="D33" s="52"/>
      <c r="E33" s="52"/>
      <c r="F33" s="52"/>
      <c r="G33" s="53"/>
      <c r="H33" s="54">
        <f>G32+H32</f>
        <v>2624.9999999999995</v>
      </c>
      <c r="I33" s="54"/>
      <c r="J33" s="55"/>
    </row>
    <row r="34" spans="1:10" x14ac:dyDescent="0.25">
      <c r="A34" s="44"/>
      <c r="B34" s="60"/>
      <c r="C34" s="43"/>
      <c r="D34" s="52"/>
      <c r="E34" s="52"/>
      <c r="F34" s="52"/>
      <c r="G34" s="53"/>
      <c r="H34" s="54"/>
      <c r="I34" s="54"/>
      <c r="J34" s="55"/>
    </row>
    <row r="35" spans="1:10" x14ac:dyDescent="0.25">
      <c r="A35" s="61"/>
      <c r="B35" s="62"/>
      <c r="C35" s="62"/>
      <c r="D35" s="62"/>
      <c r="E35" s="62"/>
      <c r="F35" s="62"/>
      <c r="G35" s="63">
        <f>G14+G20+G26+G32</f>
        <v>908502.25225225219</v>
      </c>
      <c r="H35" s="63">
        <f>H14+H20+H26+H32</f>
        <v>99935.247747747722</v>
      </c>
      <c r="I35" s="62"/>
      <c r="J35" s="64"/>
    </row>
    <row r="37" spans="1:10" x14ac:dyDescent="0.25">
      <c r="A37" s="83" t="s">
        <v>32</v>
      </c>
      <c r="B37" s="37">
        <f>B10+1</f>
        <v>230903</v>
      </c>
      <c r="C37" s="38"/>
      <c r="D37" s="39"/>
      <c r="E37" s="39"/>
      <c r="F37" s="39"/>
      <c r="G37" s="40"/>
      <c r="H37" s="41"/>
      <c r="I37" s="41"/>
      <c r="J37" s="42"/>
    </row>
    <row r="38" spans="1:10" x14ac:dyDescent="0.25">
      <c r="A38" s="44">
        <v>1</v>
      </c>
      <c r="B38" s="45" t="s">
        <v>18</v>
      </c>
      <c r="C38" s="45" t="s">
        <v>19</v>
      </c>
      <c r="D38" s="46" t="s">
        <v>20</v>
      </c>
      <c r="E38" s="46" t="s">
        <v>21</v>
      </c>
      <c r="F38" s="46"/>
      <c r="G38" s="47" t="s">
        <v>22</v>
      </c>
      <c r="H38" s="48" t="s">
        <v>23</v>
      </c>
      <c r="I38" s="48" t="s">
        <v>24</v>
      </c>
      <c r="J38" s="49"/>
    </row>
    <row r="39" spans="1:10" x14ac:dyDescent="0.25">
      <c r="A39" s="44"/>
      <c r="B39" s="43">
        <v>12</v>
      </c>
      <c r="C39" s="50" t="s">
        <v>43</v>
      </c>
      <c r="D39" s="51">
        <v>43200</v>
      </c>
      <c r="E39" s="52">
        <f>D39*B39</f>
        <v>518400</v>
      </c>
      <c r="F39" s="52"/>
      <c r="G39" s="53">
        <f>E39/1.11</f>
        <v>467027.02702702698</v>
      </c>
      <c r="H39" s="54">
        <f>G39*11%</f>
        <v>51372.972972972966</v>
      </c>
      <c r="I39" s="54">
        <f>G39/B39</f>
        <v>38918.918918918913</v>
      </c>
      <c r="J39" s="55">
        <f>H39/B39</f>
        <v>4281.0810810810808</v>
      </c>
    </row>
    <row r="40" spans="1:10" x14ac:dyDescent="0.25">
      <c r="A40" s="44"/>
      <c r="B40" s="43"/>
      <c r="C40" s="43"/>
      <c r="D40" s="52"/>
      <c r="E40" s="52">
        <f>E39*12.5%</f>
        <v>64800</v>
      </c>
      <c r="F40" s="52"/>
      <c r="G40" s="56">
        <f>E40/1.11</f>
        <v>58378.378378378373</v>
      </c>
      <c r="H40" s="57">
        <f>G40*11%</f>
        <v>6421.6216216216208</v>
      </c>
      <c r="I40" s="57">
        <f>G40/B39</f>
        <v>4864.8648648648641</v>
      </c>
      <c r="J40" s="58">
        <f>H40/B39</f>
        <v>535.1351351351351</v>
      </c>
    </row>
    <row r="41" spans="1:10" x14ac:dyDescent="0.25">
      <c r="A41" s="44"/>
      <c r="B41" s="43"/>
      <c r="C41" s="43"/>
      <c r="D41" s="52" t="s">
        <v>21</v>
      </c>
      <c r="E41" s="52">
        <f>E39-E40</f>
        <v>453600</v>
      </c>
      <c r="F41" s="52"/>
      <c r="G41" s="53">
        <f>G39-G40</f>
        <v>408648.64864864864</v>
      </c>
      <c r="H41" s="53">
        <f>H39-H40</f>
        <v>44951.351351351346</v>
      </c>
      <c r="I41" s="53">
        <f>I39-I40</f>
        <v>34054.054054054046</v>
      </c>
      <c r="J41" s="59">
        <f>J39-J40</f>
        <v>3745.9459459459458</v>
      </c>
    </row>
    <row r="42" spans="1:10" x14ac:dyDescent="0.25">
      <c r="A42" s="44"/>
      <c r="B42" s="43"/>
      <c r="C42" s="43"/>
      <c r="D42" s="52"/>
      <c r="E42" s="52"/>
      <c r="F42" s="52"/>
      <c r="G42" s="53"/>
      <c r="H42" s="54">
        <f>G41+H41</f>
        <v>453600</v>
      </c>
      <c r="I42" s="54"/>
      <c r="J42" s="55"/>
    </row>
    <row r="43" spans="1:10" x14ac:dyDescent="0.25">
      <c r="A43" s="44"/>
      <c r="B43" s="60"/>
      <c r="C43" s="43"/>
      <c r="D43" s="52"/>
      <c r="E43" s="52"/>
      <c r="F43" s="52"/>
      <c r="G43" s="53"/>
      <c r="H43" s="54"/>
      <c r="I43" s="54"/>
      <c r="J43" s="55"/>
    </row>
    <row r="44" spans="1:10" x14ac:dyDescent="0.25">
      <c r="A44" s="61"/>
      <c r="B44" s="62"/>
      <c r="C44" s="62"/>
      <c r="D44" s="62"/>
      <c r="E44" s="62"/>
      <c r="F44" s="62"/>
      <c r="G44" s="63">
        <f>G41</f>
        <v>408648.64864864864</v>
      </c>
      <c r="H44" s="63">
        <f>H41</f>
        <v>44951.351351351346</v>
      </c>
      <c r="I44" s="62"/>
      <c r="J44" s="64"/>
    </row>
    <row r="46" spans="1:10" x14ac:dyDescent="0.25">
      <c r="A46" s="83" t="s">
        <v>32</v>
      </c>
      <c r="B46" s="37">
        <f>B37+1</f>
        <v>230904</v>
      </c>
      <c r="C46" s="38"/>
      <c r="D46" s="39"/>
      <c r="E46" s="39"/>
      <c r="F46" s="39"/>
      <c r="G46" s="40"/>
      <c r="H46" s="41"/>
      <c r="I46" s="41"/>
      <c r="J46" s="42"/>
    </row>
    <row r="47" spans="1:10" x14ac:dyDescent="0.25">
      <c r="A47" s="44">
        <v>1</v>
      </c>
      <c r="B47" s="45" t="s">
        <v>18</v>
      </c>
      <c r="C47" s="45" t="s">
        <v>19</v>
      </c>
      <c r="D47" s="46" t="s">
        <v>20</v>
      </c>
      <c r="E47" s="46" t="s">
        <v>21</v>
      </c>
      <c r="F47" s="46"/>
      <c r="G47" s="47" t="s">
        <v>22</v>
      </c>
      <c r="H47" s="48" t="s">
        <v>23</v>
      </c>
      <c r="I47" s="48" t="s">
        <v>24</v>
      </c>
      <c r="J47" s="49"/>
    </row>
    <row r="48" spans="1:10" x14ac:dyDescent="0.25">
      <c r="A48" s="44"/>
      <c r="B48" s="43">
        <v>2</v>
      </c>
      <c r="C48" s="50" t="s">
        <v>46</v>
      </c>
      <c r="D48" s="51">
        <v>3925</v>
      </c>
      <c r="E48" s="52">
        <f>D48*B48</f>
        <v>7850</v>
      </c>
      <c r="F48" s="52"/>
      <c r="G48" s="53">
        <f>E48/1.11</f>
        <v>7072.072072072071</v>
      </c>
      <c r="H48" s="54">
        <f>G48*11%</f>
        <v>777.92792792792784</v>
      </c>
      <c r="I48" s="54">
        <f>G48/B48</f>
        <v>3536.0360360360355</v>
      </c>
      <c r="J48" s="55">
        <f>H48/B48</f>
        <v>388.96396396396392</v>
      </c>
    </row>
    <row r="49" spans="1:10" x14ac:dyDescent="0.25">
      <c r="A49" s="44"/>
      <c r="B49" s="43"/>
      <c r="C49" s="43"/>
      <c r="D49" s="52"/>
      <c r="E49" s="52">
        <f>E48*12.5%</f>
        <v>981.25</v>
      </c>
      <c r="F49" s="52"/>
      <c r="G49" s="56">
        <f>E49/1.11</f>
        <v>884.00900900900888</v>
      </c>
      <c r="H49" s="57">
        <f>G49*11%</f>
        <v>97.24099099099098</v>
      </c>
      <c r="I49" s="57">
        <f>G49/B48</f>
        <v>442.00450450450444</v>
      </c>
      <c r="J49" s="58">
        <f>H49/B48</f>
        <v>48.62049549549549</v>
      </c>
    </row>
    <row r="50" spans="1:10" x14ac:dyDescent="0.25">
      <c r="A50" s="44"/>
      <c r="B50" s="43"/>
      <c r="C50" s="43"/>
      <c r="D50" s="52" t="s">
        <v>21</v>
      </c>
      <c r="E50" s="52">
        <f>E48-E49</f>
        <v>6868.75</v>
      </c>
      <c r="F50" s="52"/>
      <c r="G50" s="53">
        <f>G48-G49</f>
        <v>6188.0630630630621</v>
      </c>
      <c r="H50" s="53">
        <f>H48-H49</f>
        <v>680.68693693693683</v>
      </c>
      <c r="I50" s="53">
        <f>I48-I49</f>
        <v>3094.0315315315311</v>
      </c>
      <c r="J50" s="59">
        <f>J48-J49</f>
        <v>340.34346846846842</v>
      </c>
    </row>
    <row r="51" spans="1:10" x14ac:dyDescent="0.25">
      <c r="A51" s="44"/>
      <c r="B51" s="43"/>
      <c r="C51" s="43"/>
      <c r="D51" s="52"/>
      <c r="E51" s="52"/>
      <c r="F51" s="52"/>
      <c r="G51" s="53"/>
      <c r="H51" s="54">
        <f>G50+H50</f>
        <v>6868.7499999999991</v>
      </c>
      <c r="I51" s="54"/>
      <c r="J51" s="55"/>
    </row>
    <row r="52" spans="1:10" x14ac:dyDescent="0.25">
      <c r="A52" s="44"/>
      <c r="B52" s="60"/>
      <c r="C52" s="43"/>
      <c r="D52" s="52"/>
      <c r="E52" s="52"/>
      <c r="F52" s="52"/>
      <c r="G52" s="53"/>
      <c r="H52" s="54"/>
      <c r="I52" s="54"/>
      <c r="J52" s="55"/>
    </row>
    <row r="53" spans="1:10" x14ac:dyDescent="0.25">
      <c r="A53" s="44">
        <v>2</v>
      </c>
      <c r="B53" s="45" t="s">
        <v>18</v>
      </c>
      <c r="C53" s="45" t="s">
        <v>19</v>
      </c>
      <c r="D53" s="46" t="s">
        <v>20</v>
      </c>
      <c r="E53" s="46" t="s">
        <v>21</v>
      </c>
      <c r="F53" s="46"/>
      <c r="G53" s="47" t="s">
        <v>22</v>
      </c>
      <c r="H53" s="48" t="s">
        <v>23</v>
      </c>
      <c r="I53" s="48" t="s">
        <v>24</v>
      </c>
      <c r="J53" s="49"/>
    </row>
    <row r="54" spans="1:10" x14ac:dyDescent="0.25">
      <c r="A54" s="44"/>
      <c r="B54" s="43">
        <v>1</v>
      </c>
      <c r="C54" s="50" t="s">
        <v>47</v>
      </c>
      <c r="D54" s="51">
        <v>29600</v>
      </c>
      <c r="E54" s="52">
        <f t="shared" ref="E54" si="10">D54*B54</f>
        <v>29600</v>
      </c>
      <c r="F54" s="52"/>
      <c r="G54" s="53">
        <f t="shared" ref="G54" si="11">E54/1.11</f>
        <v>26666.666666666664</v>
      </c>
      <c r="H54" s="54">
        <f t="shared" ref="H54" si="12">G54*11%</f>
        <v>2933.333333333333</v>
      </c>
      <c r="I54" s="54">
        <f t="shared" ref="I54" si="13">G54/B54</f>
        <v>26666.666666666664</v>
      </c>
      <c r="J54" s="55">
        <f t="shared" ref="J54" si="14">H54/B54</f>
        <v>2933.333333333333</v>
      </c>
    </row>
    <row r="55" spans="1:10" x14ac:dyDescent="0.25">
      <c r="A55" s="44"/>
      <c r="B55" s="43"/>
      <c r="C55" s="43"/>
      <c r="D55" s="52"/>
      <c r="E55" s="52">
        <f>E54*12.5%</f>
        <v>3700</v>
      </c>
      <c r="F55" s="52"/>
      <c r="G55" s="56">
        <f>E55/1.11</f>
        <v>3333.333333333333</v>
      </c>
      <c r="H55" s="57">
        <f>G55*11%</f>
        <v>366.66666666666663</v>
      </c>
      <c r="I55" s="57">
        <f>G55/B54</f>
        <v>3333.333333333333</v>
      </c>
      <c r="J55" s="58">
        <f>H55/B54</f>
        <v>366.66666666666663</v>
      </c>
    </row>
    <row r="56" spans="1:10" x14ac:dyDescent="0.25">
      <c r="A56" s="44"/>
      <c r="B56" s="43"/>
      <c r="C56" s="43"/>
      <c r="D56" s="52" t="s">
        <v>21</v>
      </c>
      <c r="E56" s="52">
        <f>E54-E55</f>
        <v>25900</v>
      </c>
      <c r="F56" s="52"/>
      <c r="G56" s="53">
        <f>G54-G55</f>
        <v>23333.333333333332</v>
      </c>
      <c r="H56" s="53">
        <f>H54-H55</f>
        <v>2566.6666666666665</v>
      </c>
      <c r="I56" s="53">
        <f>I54-I55</f>
        <v>23333.333333333332</v>
      </c>
      <c r="J56" s="59">
        <f>J54-J55</f>
        <v>2566.6666666666665</v>
      </c>
    </row>
    <row r="57" spans="1:10" x14ac:dyDescent="0.25">
      <c r="A57" s="44"/>
      <c r="B57" s="43"/>
      <c r="C57" s="43"/>
      <c r="D57" s="52"/>
      <c r="E57" s="52"/>
      <c r="F57" s="52"/>
      <c r="G57" s="53"/>
      <c r="H57" s="54">
        <f>G56+H56</f>
        <v>25900</v>
      </c>
      <c r="I57" s="54"/>
      <c r="J57" s="55"/>
    </row>
    <row r="58" spans="1:10" x14ac:dyDescent="0.25">
      <c r="A58" s="44"/>
      <c r="B58" s="60"/>
      <c r="C58" s="43"/>
      <c r="D58" s="52"/>
      <c r="E58" s="52"/>
      <c r="F58" s="52"/>
      <c r="G58" s="53"/>
      <c r="H58" s="54"/>
      <c r="I58" s="54"/>
      <c r="J58" s="55"/>
    </row>
    <row r="59" spans="1:10" x14ac:dyDescent="0.25">
      <c r="A59" s="44">
        <v>3</v>
      </c>
      <c r="B59" s="45" t="s">
        <v>18</v>
      </c>
      <c r="C59" s="45" t="s">
        <v>19</v>
      </c>
      <c r="D59" s="46" t="s">
        <v>20</v>
      </c>
      <c r="E59" s="46" t="s">
        <v>21</v>
      </c>
      <c r="F59" s="46"/>
      <c r="G59" s="47" t="s">
        <v>22</v>
      </c>
      <c r="H59" s="48" t="s">
        <v>23</v>
      </c>
      <c r="I59" s="48" t="s">
        <v>24</v>
      </c>
      <c r="J59" s="49"/>
    </row>
    <row r="60" spans="1:10" x14ac:dyDescent="0.25">
      <c r="A60" s="44"/>
      <c r="B60" s="43">
        <v>1</v>
      </c>
      <c r="C60" s="50" t="s">
        <v>40</v>
      </c>
      <c r="D60" s="51">
        <v>45000</v>
      </c>
      <c r="E60" s="52">
        <f>D60*B60</f>
        <v>45000</v>
      </c>
      <c r="F60" s="52"/>
      <c r="G60" s="53">
        <f>E60/1.11</f>
        <v>40540.54054054054</v>
      </c>
      <c r="H60" s="54">
        <f>G60*11%</f>
        <v>4459.4594594594591</v>
      </c>
      <c r="I60" s="54">
        <f>G60/B60</f>
        <v>40540.54054054054</v>
      </c>
      <c r="J60" s="55">
        <f>H60/B60</f>
        <v>4459.4594594594591</v>
      </c>
    </row>
    <row r="61" spans="1:10" x14ac:dyDescent="0.25">
      <c r="A61" s="44"/>
      <c r="B61" s="43"/>
      <c r="C61" s="43"/>
      <c r="D61" s="52"/>
      <c r="E61" s="52">
        <f>E60*12.5%</f>
        <v>5625</v>
      </c>
      <c r="F61" s="52"/>
      <c r="G61" s="56">
        <f>E61/1.11</f>
        <v>5067.5675675675675</v>
      </c>
      <c r="H61" s="57">
        <f>G61*11%</f>
        <v>557.43243243243239</v>
      </c>
      <c r="I61" s="57">
        <f>G61/B60</f>
        <v>5067.5675675675675</v>
      </c>
      <c r="J61" s="58">
        <f>H61/B60</f>
        <v>557.43243243243239</v>
      </c>
    </row>
    <row r="62" spans="1:10" x14ac:dyDescent="0.25">
      <c r="A62" s="44"/>
      <c r="B62" s="43"/>
      <c r="C62" s="43"/>
      <c r="D62" s="52" t="s">
        <v>21</v>
      </c>
      <c r="E62" s="52">
        <f>E60-E61</f>
        <v>39375</v>
      </c>
      <c r="F62" s="52"/>
      <c r="G62" s="53">
        <f>G60-G61</f>
        <v>35472.972972972973</v>
      </c>
      <c r="H62" s="53">
        <f>H60-H61</f>
        <v>3902.0270270270266</v>
      </c>
      <c r="I62" s="53">
        <f>I60-I61</f>
        <v>35472.972972972973</v>
      </c>
      <c r="J62" s="59">
        <f>J60-J61</f>
        <v>3902.0270270270266</v>
      </c>
    </row>
    <row r="63" spans="1:10" x14ac:dyDescent="0.25">
      <c r="A63" s="44"/>
      <c r="B63" s="43"/>
      <c r="C63" s="43"/>
      <c r="D63" s="52"/>
      <c r="E63" s="52"/>
      <c r="F63" s="52"/>
      <c r="G63" s="53"/>
      <c r="H63" s="54">
        <f>G62+H62</f>
        <v>39375</v>
      </c>
      <c r="I63" s="54"/>
      <c r="J63" s="55"/>
    </row>
    <row r="64" spans="1:10" x14ac:dyDescent="0.25">
      <c r="A64" s="44"/>
      <c r="B64" s="60"/>
      <c r="C64" s="43"/>
      <c r="D64" s="52"/>
      <c r="E64" s="52"/>
      <c r="F64" s="52"/>
      <c r="G64" s="53"/>
      <c r="H64" s="54"/>
      <c r="I64" s="54"/>
      <c r="J64" s="55"/>
    </row>
    <row r="65" spans="1:10" x14ac:dyDescent="0.25">
      <c r="A65" s="61"/>
      <c r="B65" s="62"/>
      <c r="C65" s="62"/>
      <c r="D65" s="62"/>
      <c r="E65" s="62"/>
      <c r="F65" s="62"/>
      <c r="G65" s="63">
        <f>G50+G56+G62</f>
        <v>64994.369369369364</v>
      </c>
      <c r="H65" s="63">
        <f>H50+H56+H62</f>
        <v>7149.3806306306305</v>
      </c>
      <c r="I65" s="62"/>
      <c r="J65" s="64"/>
    </row>
    <row r="67" spans="1:10" x14ac:dyDescent="0.25">
      <c r="A67" s="83" t="s">
        <v>32</v>
      </c>
      <c r="B67" s="37">
        <f>B46+1</f>
        <v>230905</v>
      </c>
      <c r="C67" s="38"/>
      <c r="D67" s="39"/>
      <c r="E67" s="39"/>
      <c r="F67" s="39"/>
      <c r="G67" s="40"/>
      <c r="H67" s="41"/>
      <c r="I67" s="41"/>
      <c r="J67" s="42"/>
    </row>
    <row r="68" spans="1:10" x14ac:dyDescent="0.25">
      <c r="A68" s="44">
        <v>1</v>
      </c>
      <c r="B68" s="45" t="s">
        <v>18</v>
      </c>
      <c r="C68" s="45" t="s">
        <v>19</v>
      </c>
      <c r="D68" s="46" t="s">
        <v>20</v>
      </c>
      <c r="E68" s="46" t="s">
        <v>21</v>
      </c>
      <c r="F68" s="46"/>
      <c r="G68" s="47" t="s">
        <v>22</v>
      </c>
      <c r="H68" s="48" t="s">
        <v>23</v>
      </c>
      <c r="I68" s="48" t="s">
        <v>24</v>
      </c>
      <c r="J68" s="49"/>
    </row>
    <row r="69" spans="1:10" x14ac:dyDescent="0.25">
      <c r="A69" s="44"/>
      <c r="B69" s="43">
        <v>4</v>
      </c>
      <c r="C69" s="50" t="s">
        <v>50</v>
      </c>
      <c r="D69" s="51">
        <v>32000</v>
      </c>
      <c r="E69" s="52">
        <f>D69*B69</f>
        <v>128000</v>
      </c>
      <c r="F69" s="52"/>
      <c r="G69" s="53">
        <f>E69/1.11</f>
        <v>115315.31531531531</v>
      </c>
      <c r="H69" s="54">
        <f>G69*11%</f>
        <v>12684.684684684684</v>
      </c>
      <c r="I69" s="54">
        <f>G69/B69</f>
        <v>28828.828828828828</v>
      </c>
      <c r="J69" s="55">
        <f>H69/B69</f>
        <v>3171.171171171171</v>
      </c>
    </row>
    <row r="70" spans="1:10" x14ac:dyDescent="0.25">
      <c r="A70" s="44"/>
      <c r="B70" s="43"/>
      <c r="C70" s="43"/>
      <c r="D70" s="52"/>
      <c r="E70" s="52">
        <f>E69*12.5%</f>
        <v>16000</v>
      </c>
      <c r="F70" s="52"/>
      <c r="G70" s="56">
        <f>E70/1.11</f>
        <v>14414.414414414414</v>
      </c>
      <c r="H70" s="57">
        <f>G70*11%</f>
        <v>1585.5855855855855</v>
      </c>
      <c r="I70" s="57">
        <f>G70/B69</f>
        <v>3603.6036036036035</v>
      </c>
      <c r="J70" s="58">
        <f>H70/B69</f>
        <v>396.39639639639637</v>
      </c>
    </row>
    <row r="71" spans="1:10" x14ac:dyDescent="0.25">
      <c r="A71" s="44"/>
      <c r="B71" s="43"/>
      <c r="C71" s="43"/>
      <c r="D71" s="52" t="s">
        <v>21</v>
      </c>
      <c r="E71" s="52">
        <f>E69-E70</f>
        <v>112000</v>
      </c>
      <c r="F71" s="52"/>
      <c r="G71" s="53">
        <f>G69-G70</f>
        <v>100900.9009009009</v>
      </c>
      <c r="H71" s="53">
        <f>H69-H70</f>
        <v>11099.099099099098</v>
      </c>
      <c r="I71" s="53">
        <f>I69-I70</f>
        <v>25225.225225225226</v>
      </c>
      <c r="J71" s="59">
        <f>J69-J70</f>
        <v>2774.7747747747744</v>
      </c>
    </row>
    <row r="72" spans="1:10" x14ac:dyDescent="0.25">
      <c r="A72" s="44"/>
      <c r="B72" s="43"/>
      <c r="C72" s="43"/>
      <c r="D72" s="52"/>
      <c r="E72" s="52"/>
      <c r="F72" s="52"/>
      <c r="G72" s="53"/>
      <c r="H72" s="54">
        <f>G71+H71</f>
        <v>112000</v>
      </c>
      <c r="I72" s="54"/>
      <c r="J72" s="55"/>
    </row>
    <row r="73" spans="1:10" x14ac:dyDescent="0.25">
      <c r="A73" s="44"/>
      <c r="B73" s="60"/>
      <c r="C73" s="43"/>
      <c r="D73" s="52"/>
      <c r="E73" s="52"/>
      <c r="F73" s="52"/>
      <c r="G73" s="53"/>
      <c r="H73" s="54"/>
      <c r="I73" s="54"/>
      <c r="J73" s="55"/>
    </row>
    <row r="74" spans="1:10" x14ac:dyDescent="0.25">
      <c r="A74" s="44">
        <v>2</v>
      </c>
      <c r="B74" s="45" t="s">
        <v>18</v>
      </c>
      <c r="C74" s="45" t="s">
        <v>19</v>
      </c>
      <c r="D74" s="46" t="s">
        <v>20</v>
      </c>
      <c r="E74" s="46" t="s">
        <v>21</v>
      </c>
      <c r="F74" s="46"/>
      <c r="G74" s="47" t="s">
        <v>22</v>
      </c>
      <c r="H74" s="48" t="s">
        <v>23</v>
      </c>
      <c r="I74" s="48" t="s">
        <v>24</v>
      </c>
      <c r="J74" s="49"/>
    </row>
    <row r="75" spans="1:10" x14ac:dyDescent="0.25">
      <c r="A75" s="44"/>
      <c r="B75" s="43">
        <v>1</v>
      </c>
      <c r="C75" s="50" t="s">
        <v>51</v>
      </c>
      <c r="D75" s="51">
        <v>52000</v>
      </c>
      <c r="E75" s="52">
        <f t="shared" ref="E75" si="15">D75*B75</f>
        <v>52000</v>
      </c>
      <c r="F75" s="52"/>
      <c r="G75" s="53">
        <f t="shared" ref="G75" si="16">E75/1.11</f>
        <v>46846.846846846842</v>
      </c>
      <c r="H75" s="54">
        <f t="shared" ref="H75" si="17">G75*11%</f>
        <v>5153.1531531531527</v>
      </c>
      <c r="I75" s="54">
        <f t="shared" ref="I75" si="18">G75/B75</f>
        <v>46846.846846846842</v>
      </c>
      <c r="J75" s="55">
        <f t="shared" ref="J75" si="19">H75/B75</f>
        <v>5153.1531531531527</v>
      </c>
    </row>
    <row r="76" spans="1:10" x14ac:dyDescent="0.25">
      <c r="A76" s="44"/>
      <c r="B76" s="43"/>
      <c r="C76" s="43"/>
      <c r="D76" s="52"/>
      <c r="E76" s="52">
        <f>E75*12.5%</f>
        <v>6500</v>
      </c>
      <c r="F76" s="52"/>
      <c r="G76" s="56">
        <f>E76/1.11</f>
        <v>5855.8558558558552</v>
      </c>
      <c r="H76" s="57">
        <f>G76*11%</f>
        <v>644.14414414414409</v>
      </c>
      <c r="I76" s="57">
        <f>G76/B75</f>
        <v>5855.8558558558552</v>
      </c>
      <c r="J76" s="58">
        <f>H76/B75</f>
        <v>644.14414414414409</v>
      </c>
    </row>
    <row r="77" spans="1:10" x14ac:dyDescent="0.25">
      <c r="A77" s="44"/>
      <c r="B77" s="43"/>
      <c r="C77" s="43"/>
      <c r="D77" s="52" t="s">
        <v>21</v>
      </c>
      <c r="E77" s="52">
        <f>E75-E76</f>
        <v>45500</v>
      </c>
      <c r="F77" s="52"/>
      <c r="G77" s="53">
        <f>G75-G76</f>
        <v>40990.990990990984</v>
      </c>
      <c r="H77" s="53">
        <f>H75-H76</f>
        <v>4509.0090090090089</v>
      </c>
      <c r="I77" s="53">
        <f>I75-I76</f>
        <v>40990.990990990984</v>
      </c>
      <c r="J77" s="59">
        <f>J75-J76</f>
        <v>4509.0090090090089</v>
      </c>
    </row>
    <row r="78" spans="1:10" x14ac:dyDescent="0.25">
      <c r="A78" s="44"/>
      <c r="B78" s="43"/>
      <c r="C78" s="43"/>
      <c r="D78" s="52"/>
      <c r="E78" s="52"/>
      <c r="F78" s="52"/>
      <c r="G78" s="53"/>
      <c r="H78" s="54">
        <f>G77+H77</f>
        <v>45499.999999999993</v>
      </c>
      <c r="I78" s="54"/>
      <c r="J78" s="55"/>
    </row>
    <row r="79" spans="1:10" x14ac:dyDescent="0.25">
      <c r="A79" s="44"/>
      <c r="B79" s="60"/>
      <c r="C79" s="43"/>
      <c r="D79" s="52"/>
      <c r="E79" s="52"/>
      <c r="F79" s="52"/>
      <c r="G79" s="53"/>
      <c r="H79" s="54"/>
      <c r="I79" s="54"/>
      <c r="J79" s="55"/>
    </row>
    <row r="80" spans="1:10" x14ac:dyDescent="0.25">
      <c r="A80" s="61"/>
      <c r="B80" s="62"/>
      <c r="C80" s="62"/>
      <c r="D80" s="62"/>
      <c r="E80" s="62"/>
      <c r="F80" s="62"/>
      <c r="G80" s="63">
        <f>G71+G77</f>
        <v>141891.89189189189</v>
      </c>
      <c r="H80" s="63">
        <f>H71+H77</f>
        <v>15608.108108108107</v>
      </c>
      <c r="I80" s="62"/>
      <c r="J80" s="64"/>
    </row>
    <row r="82" spans="1:10" x14ac:dyDescent="0.25">
      <c r="A82" s="83" t="s">
        <v>32</v>
      </c>
      <c r="B82" s="37">
        <f>B67+1</f>
        <v>230906</v>
      </c>
      <c r="C82" s="38"/>
      <c r="D82" s="39"/>
      <c r="E82" s="39"/>
      <c r="F82" s="39"/>
      <c r="G82" s="40"/>
      <c r="H82" s="41"/>
      <c r="I82" s="41"/>
      <c r="J82" s="42"/>
    </row>
    <row r="83" spans="1:10" x14ac:dyDescent="0.25">
      <c r="A83" s="44">
        <v>1</v>
      </c>
      <c r="B83" s="45" t="s">
        <v>18</v>
      </c>
      <c r="C83" s="45" t="s">
        <v>19</v>
      </c>
      <c r="D83" s="46" t="s">
        <v>20</v>
      </c>
      <c r="E83" s="46" t="s">
        <v>21</v>
      </c>
      <c r="F83" s="46"/>
      <c r="G83" s="47" t="s">
        <v>22</v>
      </c>
      <c r="H83" s="48" t="s">
        <v>23</v>
      </c>
      <c r="I83" s="48" t="s">
        <v>24</v>
      </c>
      <c r="J83" s="49"/>
    </row>
    <row r="84" spans="1:10" x14ac:dyDescent="0.25">
      <c r="A84" s="44"/>
      <c r="B84" s="43">
        <v>1</v>
      </c>
      <c r="C84" s="50" t="s">
        <v>54</v>
      </c>
      <c r="D84" s="51">
        <v>54000</v>
      </c>
      <c r="E84" s="52">
        <f>D84*B84</f>
        <v>54000</v>
      </c>
      <c r="F84" s="52"/>
      <c r="G84" s="53">
        <f>E84/1.11</f>
        <v>48648.648648648646</v>
      </c>
      <c r="H84" s="54">
        <f>G84*11%</f>
        <v>5351.3513513513508</v>
      </c>
      <c r="I84" s="54">
        <f>G84/B84</f>
        <v>48648.648648648646</v>
      </c>
      <c r="J84" s="55">
        <f>H84/B84</f>
        <v>5351.3513513513508</v>
      </c>
    </row>
    <row r="85" spans="1:10" x14ac:dyDescent="0.25">
      <c r="A85" s="44"/>
      <c r="B85" s="43"/>
      <c r="C85" s="43"/>
      <c r="D85" s="52"/>
      <c r="E85" s="52">
        <f>E84*12.5%</f>
        <v>6750</v>
      </c>
      <c r="F85" s="52"/>
      <c r="G85" s="56">
        <f>E85/1.11</f>
        <v>6081.0810810810808</v>
      </c>
      <c r="H85" s="57">
        <f>G85*11%</f>
        <v>668.91891891891885</v>
      </c>
      <c r="I85" s="57">
        <f>G85/B84</f>
        <v>6081.0810810810808</v>
      </c>
      <c r="J85" s="58">
        <f>H85/B84</f>
        <v>668.91891891891885</v>
      </c>
    </row>
    <row r="86" spans="1:10" x14ac:dyDescent="0.25">
      <c r="A86" s="44"/>
      <c r="B86" s="43"/>
      <c r="C86" s="43"/>
      <c r="D86" s="52" t="s">
        <v>21</v>
      </c>
      <c r="E86" s="52">
        <f>E84-E85</f>
        <v>47250</v>
      </c>
      <c r="F86" s="52"/>
      <c r="G86" s="53">
        <f>G84-G85</f>
        <v>42567.567567567567</v>
      </c>
      <c r="H86" s="53">
        <f>H84-H85</f>
        <v>4682.4324324324316</v>
      </c>
      <c r="I86" s="53">
        <f>I84-I85</f>
        <v>42567.567567567567</v>
      </c>
      <c r="J86" s="59">
        <f>J84-J85</f>
        <v>4682.4324324324316</v>
      </c>
    </row>
    <row r="87" spans="1:10" x14ac:dyDescent="0.25">
      <c r="A87" s="44"/>
      <c r="B87" s="43"/>
      <c r="C87" s="43"/>
      <c r="D87" s="52"/>
      <c r="E87" s="52"/>
      <c r="F87" s="52"/>
      <c r="G87" s="53"/>
      <c r="H87" s="54">
        <f>G86+H86</f>
        <v>47250</v>
      </c>
      <c r="I87" s="54"/>
      <c r="J87" s="55"/>
    </row>
    <row r="88" spans="1:10" x14ac:dyDescent="0.25">
      <c r="A88" s="44"/>
      <c r="B88" s="60"/>
      <c r="C88" s="43"/>
      <c r="D88" s="52"/>
      <c r="E88" s="52"/>
      <c r="F88" s="52"/>
      <c r="G88" s="53"/>
      <c r="H88" s="54"/>
      <c r="I88" s="54"/>
      <c r="J88" s="55"/>
    </row>
    <row r="89" spans="1:10" x14ac:dyDescent="0.25">
      <c r="A89" s="44">
        <v>2</v>
      </c>
      <c r="B89" s="45" t="s">
        <v>18</v>
      </c>
      <c r="C89" s="45" t="s">
        <v>19</v>
      </c>
      <c r="D89" s="46" t="s">
        <v>20</v>
      </c>
      <c r="E89" s="46" t="s">
        <v>21</v>
      </c>
      <c r="F89" s="46"/>
      <c r="G89" s="47" t="s">
        <v>22</v>
      </c>
      <c r="H89" s="48" t="s">
        <v>23</v>
      </c>
      <c r="I89" s="48" t="s">
        <v>24</v>
      </c>
      <c r="J89" s="49"/>
    </row>
    <row r="90" spans="1:10" x14ac:dyDescent="0.25">
      <c r="A90" s="44"/>
      <c r="B90" s="43">
        <v>1</v>
      </c>
      <c r="C90" s="50" t="s">
        <v>55</v>
      </c>
      <c r="D90" s="51">
        <v>19000</v>
      </c>
      <c r="E90" s="52">
        <f t="shared" ref="E90" si="20">D90*B90</f>
        <v>19000</v>
      </c>
      <c r="F90" s="52"/>
      <c r="G90" s="53">
        <f t="shared" ref="G90" si="21">E90/1.11</f>
        <v>17117.117117117115</v>
      </c>
      <c r="H90" s="54">
        <f t="shared" ref="H90" si="22">G90*11%</f>
        <v>1882.8828828828828</v>
      </c>
      <c r="I90" s="54">
        <f t="shared" ref="I90" si="23">G90/B90</f>
        <v>17117.117117117115</v>
      </c>
      <c r="J90" s="55">
        <f t="shared" ref="J90" si="24">H90/B90</f>
        <v>1882.8828828828828</v>
      </c>
    </row>
    <row r="91" spans="1:10" x14ac:dyDescent="0.25">
      <c r="A91" s="44"/>
      <c r="B91" s="43"/>
      <c r="C91" s="43"/>
      <c r="D91" s="52"/>
      <c r="E91" s="52">
        <f>E90*12.5%</f>
        <v>2375</v>
      </c>
      <c r="F91" s="52"/>
      <c r="G91" s="56">
        <f>E91/1.11</f>
        <v>2139.6396396396394</v>
      </c>
      <c r="H91" s="57">
        <f>G91*11%</f>
        <v>235.36036036036035</v>
      </c>
      <c r="I91" s="57">
        <f>G91/B90</f>
        <v>2139.6396396396394</v>
      </c>
      <c r="J91" s="58">
        <f>H91/B90</f>
        <v>235.36036036036035</v>
      </c>
    </row>
    <row r="92" spans="1:10" x14ac:dyDescent="0.25">
      <c r="A92" s="44"/>
      <c r="B92" s="43"/>
      <c r="C92" s="43"/>
      <c r="D92" s="52" t="s">
        <v>21</v>
      </c>
      <c r="E92" s="52">
        <f>E90-E91</f>
        <v>16625</v>
      </c>
      <c r="F92" s="52"/>
      <c r="G92" s="53">
        <f>G90-G91</f>
        <v>14977.477477477476</v>
      </c>
      <c r="H92" s="53">
        <f>H90-H91</f>
        <v>1647.5225225225224</v>
      </c>
      <c r="I92" s="53">
        <f>I90-I91</f>
        <v>14977.477477477476</v>
      </c>
      <c r="J92" s="59">
        <f>J90-J91</f>
        <v>1647.5225225225224</v>
      </c>
    </row>
    <row r="93" spans="1:10" x14ac:dyDescent="0.25">
      <c r="A93" s="44"/>
      <c r="B93" s="43"/>
      <c r="C93" s="43"/>
      <c r="D93" s="52"/>
      <c r="E93" s="52"/>
      <c r="F93" s="52"/>
      <c r="G93" s="53"/>
      <c r="H93" s="54">
        <f>G92+H92</f>
        <v>16625</v>
      </c>
      <c r="I93" s="54"/>
      <c r="J93" s="55"/>
    </row>
    <row r="94" spans="1:10" x14ac:dyDescent="0.25">
      <c r="A94" s="44"/>
      <c r="B94" s="60"/>
      <c r="C94" s="43"/>
      <c r="D94" s="52"/>
      <c r="E94" s="52"/>
      <c r="F94" s="52"/>
      <c r="G94" s="53"/>
      <c r="H94" s="54"/>
      <c r="I94" s="54"/>
      <c r="J94" s="55"/>
    </row>
    <row r="95" spans="1:10" x14ac:dyDescent="0.25">
      <c r="A95" s="61"/>
      <c r="B95" s="62"/>
      <c r="C95" s="62"/>
      <c r="D95" s="62"/>
      <c r="E95" s="62"/>
      <c r="F95" s="62"/>
      <c r="G95" s="63">
        <f>G86+G92</f>
        <v>57545.045045045044</v>
      </c>
      <c r="H95" s="63">
        <f>H86+H92</f>
        <v>6329.9549549549538</v>
      </c>
      <c r="I95" s="62"/>
      <c r="J95" s="64"/>
    </row>
    <row r="97" spans="1:10" x14ac:dyDescent="0.25">
      <c r="A97" s="83" t="s">
        <v>32</v>
      </c>
      <c r="B97" s="37">
        <f>B82+1</f>
        <v>230907</v>
      </c>
      <c r="C97" s="38"/>
      <c r="D97" s="39"/>
      <c r="E97" s="39"/>
      <c r="F97" s="39"/>
      <c r="G97" s="40"/>
      <c r="H97" s="41"/>
      <c r="I97" s="41"/>
      <c r="J97" s="42"/>
    </row>
    <row r="98" spans="1:10" x14ac:dyDescent="0.25">
      <c r="A98" s="44">
        <v>1</v>
      </c>
      <c r="B98" s="45" t="s">
        <v>18</v>
      </c>
      <c r="C98" s="45" t="s">
        <v>19</v>
      </c>
      <c r="D98" s="46" t="s">
        <v>20</v>
      </c>
      <c r="E98" s="46" t="s">
        <v>21</v>
      </c>
      <c r="F98" s="46"/>
      <c r="G98" s="47" t="s">
        <v>22</v>
      </c>
      <c r="H98" s="48" t="s">
        <v>23</v>
      </c>
      <c r="I98" s="48" t="s">
        <v>24</v>
      </c>
      <c r="J98" s="49"/>
    </row>
    <row r="99" spans="1:10" x14ac:dyDescent="0.25">
      <c r="A99" s="44"/>
      <c r="B99" s="43">
        <v>2</v>
      </c>
      <c r="C99" s="50" t="s">
        <v>57</v>
      </c>
      <c r="D99" s="51">
        <v>27500</v>
      </c>
      <c r="E99" s="52">
        <f>D99*B99</f>
        <v>55000</v>
      </c>
      <c r="F99" s="52"/>
      <c r="G99" s="53">
        <f>E99/1.11</f>
        <v>49549.549549549542</v>
      </c>
      <c r="H99" s="54">
        <f>G99*11%</f>
        <v>5450.4504504504494</v>
      </c>
      <c r="I99" s="54">
        <f>G99/B99</f>
        <v>24774.774774774771</v>
      </c>
      <c r="J99" s="55">
        <f>H99/B99</f>
        <v>2725.2252252252247</v>
      </c>
    </row>
    <row r="100" spans="1:10" x14ac:dyDescent="0.25">
      <c r="A100" s="44"/>
      <c r="B100" s="43"/>
      <c r="C100" s="43"/>
      <c r="D100" s="52"/>
      <c r="E100" s="52">
        <f>E99*12.5%</f>
        <v>6875</v>
      </c>
      <c r="F100" s="52"/>
      <c r="G100" s="56">
        <f>E100/1.11</f>
        <v>6193.6936936936927</v>
      </c>
      <c r="H100" s="57">
        <f>G100*11%</f>
        <v>681.30630630630617</v>
      </c>
      <c r="I100" s="57">
        <f>G100/B99</f>
        <v>3096.8468468468463</v>
      </c>
      <c r="J100" s="58">
        <f>H100/B99</f>
        <v>340.65315315315308</v>
      </c>
    </row>
    <row r="101" spans="1:10" x14ac:dyDescent="0.25">
      <c r="A101" s="44"/>
      <c r="B101" s="43"/>
      <c r="C101" s="43"/>
      <c r="D101" s="52" t="s">
        <v>21</v>
      </c>
      <c r="E101" s="52">
        <f>E99-E100</f>
        <v>48125</v>
      </c>
      <c r="F101" s="52"/>
      <c r="G101" s="53">
        <f>G99-G100</f>
        <v>43355.855855855851</v>
      </c>
      <c r="H101" s="53">
        <f>H99-H100</f>
        <v>4769.144144144143</v>
      </c>
      <c r="I101" s="53">
        <f>I99-I100</f>
        <v>21677.927927927925</v>
      </c>
      <c r="J101" s="59">
        <f>J99-J100</f>
        <v>2384.5720720720715</v>
      </c>
    </row>
    <row r="102" spans="1:10" x14ac:dyDescent="0.25">
      <c r="A102" s="44"/>
      <c r="B102" s="43"/>
      <c r="C102" s="43"/>
      <c r="D102" s="52"/>
      <c r="E102" s="52"/>
      <c r="F102" s="52"/>
      <c r="G102" s="53"/>
      <c r="H102" s="54">
        <f>G101+H101</f>
        <v>48124.999999999993</v>
      </c>
      <c r="I102" s="54"/>
      <c r="J102" s="55"/>
    </row>
    <row r="103" spans="1:10" x14ac:dyDescent="0.25">
      <c r="A103" s="44"/>
      <c r="B103" s="60"/>
      <c r="C103" s="43"/>
      <c r="D103" s="52"/>
      <c r="E103" s="52"/>
      <c r="F103" s="52"/>
      <c r="G103" s="53"/>
      <c r="H103" s="54"/>
      <c r="I103" s="54"/>
      <c r="J103" s="55"/>
    </row>
    <row r="104" spans="1:10" x14ac:dyDescent="0.25">
      <c r="A104" s="44">
        <v>2</v>
      </c>
      <c r="B104" s="45" t="s">
        <v>18</v>
      </c>
      <c r="C104" s="45" t="s">
        <v>19</v>
      </c>
      <c r="D104" s="46" t="s">
        <v>20</v>
      </c>
      <c r="E104" s="46" t="s">
        <v>21</v>
      </c>
      <c r="F104" s="46"/>
      <c r="G104" s="47" t="s">
        <v>22</v>
      </c>
      <c r="H104" s="48" t="s">
        <v>23</v>
      </c>
      <c r="I104" s="48" t="s">
        <v>24</v>
      </c>
      <c r="J104" s="49"/>
    </row>
    <row r="105" spans="1:10" x14ac:dyDescent="0.25">
      <c r="A105" s="44"/>
      <c r="B105" s="43">
        <v>1</v>
      </c>
      <c r="C105" s="50" t="s">
        <v>58</v>
      </c>
      <c r="D105" s="51">
        <v>22500</v>
      </c>
      <c r="E105" s="52">
        <f t="shared" ref="E105" si="25">D105*B105</f>
        <v>22500</v>
      </c>
      <c r="F105" s="52"/>
      <c r="G105" s="53">
        <f t="shared" ref="G105" si="26">E105/1.11</f>
        <v>20270.27027027027</v>
      </c>
      <c r="H105" s="54">
        <f t="shared" ref="H105" si="27">G105*11%</f>
        <v>2229.7297297297296</v>
      </c>
      <c r="I105" s="54">
        <f t="shared" ref="I105" si="28">G105/B105</f>
        <v>20270.27027027027</v>
      </c>
      <c r="J105" s="55">
        <f t="shared" ref="J105" si="29">H105/B105</f>
        <v>2229.7297297297296</v>
      </c>
    </row>
    <row r="106" spans="1:10" x14ac:dyDescent="0.25">
      <c r="A106" s="44"/>
      <c r="B106" s="43"/>
      <c r="C106" s="43"/>
      <c r="D106" s="52"/>
      <c r="E106" s="52">
        <f>E105*12.5%</f>
        <v>2812.5</v>
      </c>
      <c r="F106" s="52"/>
      <c r="G106" s="56">
        <f>E106/1.11</f>
        <v>2533.7837837837837</v>
      </c>
      <c r="H106" s="57">
        <f>G106*11%</f>
        <v>278.7162162162162</v>
      </c>
      <c r="I106" s="57">
        <f>G106/B105</f>
        <v>2533.7837837837837</v>
      </c>
      <c r="J106" s="58">
        <f>H106/B105</f>
        <v>278.7162162162162</v>
      </c>
    </row>
    <row r="107" spans="1:10" x14ac:dyDescent="0.25">
      <c r="A107" s="44"/>
      <c r="B107" s="43"/>
      <c r="C107" s="43"/>
      <c r="D107" s="52" t="s">
        <v>21</v>
      </c>
      <c r="E107" s="52">
        <f>E105-E106</f>
        <v>19687.5</v>
      </c>
      <c r="F107" s="52"/>
      <c r="G107" s="53">
        <f>G105-G106</f>
        <v>17736.486486486487</v>
      </c>
      <c r="H107" s="53">
        <f>H105-H106</f>
        <v>1951.0135135135133</v>
      </c>
      <c r="I107" s="53">
        <f>I105-I106</f>
        <v>17736.486486486487</v>
      </c>
      <c r="J107" s="59">
        <f>J105-J106</f>
        <v>1951.0135135135133</v>
      </c>
    </row>
    <row r="108" spans="1:10" x14ac:dyDescent="0.25">
      <c r="A108" s="44"/>
      <c r="B108" s="43"/>
      <c r="C108" s="43"/>
      <c r="D108" s="52"/>
      <c r="E108" s="52"/>
      <c r="F108" s="52"/>
      <c r="G108" s="53"/>
      <c r="H108" s="54">
        <f>G107+H107</f>
        <v>19687.5</v>
      </c>
      <c r="I108" s="54"/>
      <c r="J108" s="55"/>
    </row>
    <row r="109" spans="1:10" x14ac:dyDescent="0.25">
      <c r="A109" s="44"/>
      <c r="B109" s="60"/>
      <c r="C109" s="43"/>
      <c r="D109" s="52"/>
      <c r="E109" s="52"/>
      <c r="F109" s="52"/>
      <c r="G109" s="53"/>
      <c r="H109" s="54"/>
      <c r="I109" s="54"/>
      <c r="J109" s="55"/>
    </row>
    <row r="110" spans="1:10" x14ac:dyDescent="0.25">
      <c r="A110" s="61"/>
      <c r="B110" s="62"/>
      <c r="C110" s="62"/>
      <c r="D110" s="62"/>
      <c r="E110" s="62"/>
      <c r="F110" s="62"/>
      <c r="G110" s="63">
        <f>G101+G107</f>
        <v>61092.342342342337</v>
      </c>
      <c r="H110" s="63">
        <f>H101+H107</f>
        <v>6720.1576576576563</v>
      </c>
      <c r="I110" s="62"/>
      <c r="J110" s="64"/>
    </row>
    <row r="112" spans="1:10" x14ac:dyDescent="0.25">
      <c r="A112" s="83" t="s">
        <v>32</v>
      </c>
      <c r="B112" s="37">
        <f>B97+1</f>
        <v>230908</v>
      </c>
      <c r="C112" s="38"/>
      <c r="D112" s="39"/>
      <c r="E112" s="39"/>
      <c r="F112" s="39"/>
      <c r="G112" s="40"/>
      <c r="H112" s="41"/>
      <c r="I112" s="41"/>
      <c r="J112" s="42"/>
    </row>
    <row r="113" spans="1:10" x14ac:dyDescent="0.25">
      <c r="A113" s="44">
        <v>1</v>
      </c>
      <c r="B113" s="45" t="s">
        <v>18</v>
      </c>
      <c r="C113" s="45" t="s">
        <v>19</v>
      </c>
      <c r="D113" s="46" t="s">
        <v>20</v>
      </c>
      <c r="E113" s="46" t="s">
        <v>21</v>
      </c>
      <c r="F113" s="46"/>
      <c r="G113" s="47" t="s">
        <v>22</v>
      </c>
      <c r="H113" s="48" t="s">
        <v>23</v>
      </c>
      <c r="I113" s="48" t="s">
        <v>24</v>
      </c>
      <c r="J113" s="49"/>
    </row>
    <row r="114" spans="1:10" x14ac:dyDescent="0.25">
      <c r="A114" s="44"/>
      <c r="B114" s="43">
        <v>136</v>
      </c>
      <c r="C114" s="50" t="s">
        <v>61</v>
      </c>
      <c r="D114" s="51">
        <v>2700</v>
      </c>
      <c r="E114" s="52">
        <f>D114*B114</f>
        <v>367200</v>
      </c>
      <c r="F114" s="52"/>
      <c r="G114" s="53">
        <f>E114/1.11</f>
        <v>330810.81081081077</v>
      </c>
      <c r="H114" s="54">
        <f>G114*11%</f>
        <v>36389.189189189186</v>
      </c>
      <c r="I114" s="54">
        <f>G114/B114</f>
        <v>2432.4324324324321</v>
      </c>
      <c r="J114" s="55">
        <f>H114/B114</f>
        <v>267.56756756756755</v>
      </c>
    </row>
    <row r="115" spans="1:10" x14ac:dyDescent="0.25">
      <c r="A115" s="44"/>
      <c r="B115" s="43"/>
      <c r="C115" s="43"/>
      <c r="D115" s="52"/>
      <c r="E115" s="52">
        <f>E114*12.5%</f>
        <v>45900</v>
      </c>
      <c r="F115" s="52"/>
      <c r="G115" s="56">
        <f>E115/1.11</f>
        <v>41351.351351351346</v>
      </c>
      <c r="H115" s="57">
        <f>G115*11%</f>
        <v>4548.6486486486483</v>
      </c>
      <c r="I115" s="57">
        <f>G115/B114</f>
        <v>304.05405405405401</v>
      </c>
      <c r="J115" s="58">
        <f>H115/B114</f>
        <v>33.445945945945944</v>
      </c>
    </row>
    <row r="116" spans="1:10" x14ac:dyDescent="0.25">
      <c r="A116" s="44"/>
      <c r="B116" s="43"/>
      <c r="C116" s="43"/>
      <c r="D116" s="52" t="s">
        <v>21</v>
      </c>
      <c r="E116" s="52">
        <f>E114-E115</f>
        <v>321300</v>
      </c>
      <c r="F116" s="52"/>
      <c r="G116" s="53">
        <f>G114-G115</f>
        <v>289459.45945945941</v>
      </c>
      <c r="H116" s="53">
        <f>H114-H115</f>
        <v>31840.54054054054</v>
      </c>
      <c r="I116" s="53">
        <f>I114-I115</f>
        <v>2128.3783783783779</v>
      </c>
      <c r="J116" s="59">
        <f>J114-J115</f>
        <v>234.12162162162161</v>
      </c>
    </row>
    <row r="117" spans="1:10" x14ac:dyDescent="0.25">
      <c r="A117" s="44"/>
      <c r="B117" s="43"/>
      <c r="C117" s="43"/>
      <c r="D117" s="52"/>
      <c r="E117" s="52"/>
      <c r="F117" s="52"/>
      <c r="G117" s="53"/>
      <c r="H117" s="54">
        <f>G116+H116</f>
        <v>321299.99999999994</v>
      </c>
      <c r="I117" s="54"/>
      <c r="J117" s="55"/>
    </row>
    <row r="118" spans="1:10" x14ac:dyDescent="0.25">
      <c r="A118" s="44"/>
      <c r="B118" s="60"/>
      <c r="C118" s="43"/>
      <c r="D118" s="52"/>
      <c r="E118" s="52"/>
      <c r="F118" s="52"/>
      <c r="G118" s="53"/>
      <c r="H118" s="54"/>
      <c r="I118" s="54"/>
      <c r="J118" s="55"/>
    </row>
    <row r="119" spans="1:10" x14ac:dyDescent="0.25">
      <c r="A119" s="61"/>
      <c r="B119" s="62"/>
      <c r="C119" s="62"/>
      <c r="D119" s="62"/>
      <c r="E119" s="62"/>
      <c r="F119" s="62"/>
      <c r="G119" s="63">
        <f>G116</f>
        <v>289459.45945945941</v>
      </c>
      <c r="H119" s="63">
        <f>H116</f>
        <v>31840.54054054054</v>
      </c>
      <c r="I119" s="62"/>
      <c r="J119" s="64"/>
    </row>
    <row r="121" spans="1:10" x14ac:dyDescent="0.25">
      <c r="A121" s="83" t="s">
        <v>32</v>
      </c>
      <c r="B121" s="37">
        <f>B112+1</f>
        <v>230909</v>
      </c>
      <c r="C121" s="38"/>
      <c r="D121" s="39"/>
      <c r="E121" s="39"/>
      <c r="F121" s="39"/>
      <c r="G121" s="40"/>
      <c r="H121" s="41"/>
      <c r="I121" s="41"/>
      <c r="J121" s="42"/>
    </row>
    <row r="122" spans="1:10" x14ac:dyDescent="0.25">
      <c r="A122" s="44">
        <v>1</v>
      </c>
      <c r="B122" s="45" t="s">
        <v>18</v>
      </c>
      <c r="C122" s="45" t="s">
        <v>19</v>
      </c>
      <c r="D122" s="46" t="s">
        <v>20</v>
      </c>
      <c r="E122" s="46" t="s">
        <v>21</v>
      </c>
      <c r="F122" s="46"/>
      <c r="G122" s="47" t="s">
        <v>22</v>
      </c>
      <c r="H122" s="48" t="s">
        <v>23</v>
      </c>
      <c r="I122" s="48" t="s">
        <v>24</v>
      </c>
      <c r="J122" s="49"/>
    </row>
    <row r="123" spans="1:10" x14ac:dyDescent="0.25">
      <c r="A123" s="44"/>
      <c r="B123" s="43">
        <v>1</v>
      </c>
      <c r="C123" s="50" t="s">
        <v>63</v>
      </c>
      <c r="D123" s="51">
        <v>19250</v>
      </c>
      <c r="E123" s="52">
        <f>D123*B123</f>
        <v>19250</v>
      </c>
      <c r="F123" s="52"/>
      <c r="G123" s="53">
        <f>E123/1.11</f>
        <v>17342.342342342341</v>
      </c>
      <c r="H123" s="54">
        <f>G123*11%</f>
        <v>1907.6576576576574</v>
      </c>
      <c r="I123" s="54">
        <f>G123/B123</f>
        <v>17342.342342342341</v>
      </c>
      <c r="J123" s="55">
        <f>H123/B123</f>
        <v>1907.6576576576574</v>
      </c>
    </row>
    <row r="124" spans="1:10" x14ac:dyDescent="0.25">
      <c r="A124" s="44"/>
      <c r="B124" s="43"/>
      <c r="C124" s="43"/>
      <c r="D124" s="52"/>
      <c r="E124" s="52">
        <f>E123*12.5%</f>
        <v>2406.25</v>
      </c>
      <c r="F124" s="52"/>
      <c r="G124" s="56">
        <f>E124/1.11</f>
        <v>2167.7927927927926</v>
      </c>
      <c r="H124" s="57">
        <f>G124*11%</f>
        <v>238.45720720720718</v>
      </c>
      <c r="I124" s="57">
        <f>G124/B123</f>
        <v>2167.7927927927926</v>
      </c>
      <c r="J124" s="58">
        <f>H124/B123</f>
        <v>238.45720720720718</v>
      </c>
    </row>
    <row r="125" spans="1:10" x14ac:dyDescent="0.25">
      <c r="A125" s="44"/>
      <c r="B125" s="43"/>
      <c r="C125" s="43"/>
      <c r="D125" s="52" t="s">
        <v>21</v>
      </c>
      <c r="E125" s="52">
        <f>E123-E124</f>
        <v>16843.75</v>
      </c>
      <c r="F125" s="52"/>
      <c r="G125" s="53">
        <f>G123-G124</f>
        <v>15174.549549549549</v>
      </c>
      <c r="H125" s="53">
        <f>H123-H124</f>
        <v>1669.2004504504503</v>
      </c>
      <c r="I125" s="53">
        <f>I123-I124</f>
        <v>15174.549549549549</v>
      </c>
      <c r="J125" s="59">
        <f>J123-J124</f>
        <v>1669.2004504504503</v>
      </c>
    </row>
    <row r="126" spans="1:10" x14ac:dyDescent="0.25">
      <c r="A126" s="44"/>
      <c r="B126" s="43"/>
      <c r="C126" s="43"/>
      <c r="D126" s="52"/>
      <c r="E126" s="52"/>
      <c r="F126" s="52"/>
      <c r="G126" s="53"/>
      <c r="H126" s="54">
        <f>G125+H125</f>
        <v>16843.75</v>
      </c>
      <c r="I126" s="54"/>
      <c r="J126" s="55"/>
    </row>
    <row r="127" spans="1:10" x14ac:dyDescent="0.25">
      <c r="A127" s="44"/>
      <c r="B127" s="60"/>
      <c r="C127" s="43"/>
      <c r="D127" s="52"/>
      <c r="E127" s="52"/>
      <c r="F127" s="52"/>
      <c r="G127" s="53"/>
      <c r="H127" s="54"/>
      <c r="I127" s="54"/>
      <c r="J127" s="55"/>
    </row>
    <row r="128" spans="1:10" x14ac:dyDescent="0.25">
      <c r="A128" s="61"/>
      <c r="B128" s="62"/>
      <c r="C128" s="62"/>
      <c r="D128" s="62"/>
      <c r="E128" s="62"/>
      <c r="F128" s="62"/>
      <c r="G128" s="63">
        <f>G125</f>
        <v>15174.549549549549</v>
      </c>
      <c r="H128" s="63">
        <f>H125</f>
        <v>1669.2004504504503</v>
      </c>
      <c r="I128" s="62"/>
      <c r="J128" s="64"/>
    </row>
    <row r="130" spans="1:10" x14ac:dyDescent="0.25">
      <c r="A130" s="83" t="s">
        <v>32</v>
      </c>
      <c r="B130" s="37">
        <f>B121+1</f>
        <v>230910</v>
      </c>
      <c r="C130" s="38"/>
      <c r="D130" s="39"/>
      <c r="E130" s="39"/>
      <c r="F130" s="39"/>
      <c r="G130" s="40"/>
      <c r="H130" s="41"/>
      <c r="I130" s="41"/>
      <c r="J130" s="42"/>
    </row>
    <row r="131" spans="1:10" x14ac:dyDescent="0.25">
      <c r="A131" s="44">
        <v>1</v>
      </c>
      <c r="B131" s="45" t="s">
        <v>18</v>
      </c>
      <c r="C131" s="45" t="s">
        <v>19</v>
      </c>
      <c r="D131" s="46" t="s">
        <v>20</v>
      </c>
      <c r="E131" s="46" t="s">
        <v>21</v>
      </c>
      <c r="F131" s="46"/>
      <c r="G131" s="47" t="s">
        <v>22</v>
      </c>
      <c r="H131" s="48" t="s">
        <v>23</v>
      </c>
      <c r="I131" s="48" t="s">
        <v>24</v>
      </c>
      <c r="J131" s="49"/>
    </row>
    <row r="132" spans="1:10" x14ac:dyDescent="0.25">
      <c r="A132" s="44"/>
      <c r="B132" s="43">
        <v>3</v>
      </c>
      <c r="C132" s="50" t="s">
        <v>69</v>
      </c>
      <c r="D132" s="51">
        <v>57000</v>
      </c>
      <c r="E132" s="52">
        <f>D132*B132</f>
        <v>171000</v>
      </c>
      <c r="F132" s="52"/>
      <c r="G132" s="53">
        <f>E132/1.11</f>
        <v>154054.05405405405</v>
      </c>
      <c r="H132" s="54">
        <f>G132*11%</f>
        <v>16945.945945945947</v>
      </c>
      <c r="I132" s="54">
        <f>G132/B132</f>
        <v>51351.351351351354</v>
      </c>
      <c r="J132" s="55">
        <f>H132/B132</f>
        <v>5648.6486486486492</v>
      </c>
    </row>
    <row r="133" spans="1:10" x14ac:dyDescent="0.25">
      <c r="A133" s="44"/>
      <c r="B133" s="43"/>
      <c r="C133" s="111"/>
      <c r="D133" s="52"/>
      <c r="E133" s="52">
        <f>E132*12.5%</f>
        <v>21375</v>
      </c>
      <c r="F133" s="52"/>
      <c r="G133" s="56">
        <f>E133/1.11</f>
        <v>19256.756756756757</v>
      </c>
      <c r="H133" s="57">
        <f>G133*11%</f>
        <v>2118.2432432432433</v>
      </c>
      <c r="I133" s="57">
        <f>G133/B132</f>
        <v>6418.9189189189192</v>
      </c>
      <c r="J133" s="58">
        <f>H133/B132</f>
        <v>706.08108108108115</v>
      </c>
    </row>
    <row r="134" spans="1:10" x14ac:dyDescent="0.25">
      <c r="A134" s="44"/>
      <c r="B134" s="43"/>
      <c r="C134" s="111"/>
      <c r="D134" s="52" t="s">
        <v>21</v>
      </c>
      <c r="E134" s="52">
        <f>E132-E133</f>
        <v>149625</v>
      </c>
      <c r="F134" s="52"/>
      <c r="G134" s="53">
        <f>G132-G133</f>
        <v>134797.29729729731</v>
      </c>
      <c r="H134" s="53">
        <f>H132-H133</f>
        <v>14827.702702702703</v>
      </c>
      <c r="I134" s="53">
        <f>I132-I133</f>
        <v>44932.432432432433</v>
      </c>
      <c r="J134" s="59">
        <f>J132-J133</f>
        <v>4942.5675675675684</v>
      </c>
    </row>
    <row r="135" spans="1:10" x14ac:dyDescent="0.25">
      <c r="A135" s="44"/>
      <c r="B135" s="43"/>
      <c r="C135" s="111"/>
      <c r="D135" s="52"/>
      <c r="E135" s="52"/>
      <c r="F135" s="52"/>
      <c r="G135" s="53"/>
      <c r="H135" s="54">
        <f>G134+H134</f>
        <v>149625</v>
      </c>
      <c r="I135" s="54"/>
      <c r="J135" s="55"/>
    </row>
    <row r="136" spans="1:10" x14ac:dyDescent="0.25">
      <c r="A136" s="44"/>
      <c r="B136" s="60"/>
      <c r="C136" s="111"/>
      <c r="D136" s="52"/>
      <c r="E136" s="52"/>
      <c r="F136" s="52"/>
      <c r="G136" s="53"/>
      <c r="H136" s="54"/>
      <c r="I136" s="54"/>
      <c r="J136" s="55"/>
    </row>
    <row r="137" spans="1:10" x14ac:dyDescent="0.25">
      <c r="A137" s="44">
        <v>2</v>
      </c>
      <c r="B137" s="45" t="s">
        <v>18</v>
      </c>
      <c r="C137" s="45" t="s">
        <v>19</v>
      </c>
      <c r="D137" s="46" t="s">
        <v>20</v>
      </c>
      <c r="E137" s="46" t="s">
        <v>21</v>
      </c>
      <c r="F137" s="46"/>
      <c r="G137" s="47" t="s">
        <v>22</v>
      </c>
      <c r="H137" s="48" t="s">
        <v>23</v>
      </c>
      <c r="I137" s="48" t="s">
        <v>24</v>
      </c>
      <c r="J137" s="49"/>
    </row>
    <row r="138" spans="1:10" x14ac:dyDescent="0.25">
      <c r="A138" s="44"/>
      <c r="B138" s="43">
        <v>4</v>
      </c>
      <c r="C138" s="50" t="s">
        <v>68</v>
      </c>
      <c r="D138" s="51">
        <v>147600</v>
      </c>
      <c r="E138" s="52">
        <f t="shared" ref="E138" si="30">D138*B138</f>
        <v>590400</v>
      </c>
      <c r="F138" s="52"/>
      <c r="G138" s="53">
        <f t="shared" ref="G138" si="31">E138/1.11</f>
        <v>531891.89189189184</v>
      </c>
      <c r="H138" s="54">
        <f t="shared" ref="H138" si="32">G138*11%</f>
        <v>58508.108108108099</v>
      </c>
      <c r="I138" s="54">
        <f t="shared" ref="I138" si="33">G138/B138</f>
        <v>132972.97297297296</v>
      </c>
      <c r="J138" s="55">
        <f t="shared" ref="J138" si="34">H138/B138</f>
        <v>14627.027027027025</v>
      </c>
    </row>
    <row r="139" spans="1:10" x14ac:dyDescent="0.25">
      <c r="A139" s="44"/>
      <c r="B139" s="43"/>
      <c r="C139" s="43"/>
      <c r="D139" s="52"/>
      <c r="E139" s="52">
        <f>E138*12.5%</f>
        <v>73800</v>
      </c>
      <c r="F139" s="52"/>
      <c r="G139" s="56">
        <f>E139/1.11</f>
        <v>66486.486486486479</v>
      </c>
      <c r="H139" s="57">
        <f>G139*11%</f>
        <v>7313.5135135135124</v>
      </c>
      <c r="I139" s="57">
        <f>G139/B138</f>
        <v>16621.62162162162</v>
      </c>
      <c r="J139" s="58">
        <f>H139/B138</f>
        <v>1828.3783783783781</v>
      </c>
    </row>
    <row r="140" spans="1:10" x14ac:dyDescent="0.25">
      <c r="A140" s="44"/>
      <c r="B140" s="43"/>
      <c r="C140" s="43"/>
      <c r="D140" s="52" t="s">
        <v>21</v>
      </c>
      <c r="E140" s="52">
        <f>E138-E139</f>
        <v>516600</v>
      </c>
      <c r="F140" s="52"/>
      <c r="G140" s="53">
        <f>G138-G139</f>
        <v>465405.40540540533</v>
      </c>
      <c r="H140" s="53">
        <f>H138-H139</f>
        <v>51194.594594594586</v>
      </c>
      <c r="I140" s="53">
        <f>I138-I139</f>
        <v>116351.35135135133</v>
      </c>
      <c r="J140" s="59">
        <f>J138-J139</f>
        <v>12798.648648648646</v>
      </c>
    </row>
    <row r="141" spans="1:10" x14ac:dyDescent="0.25">
      <c r="A141" s="44"/>
      <c r="B141" s="43"/>
      <c r="C141" s="43"/>
      <c r="D141" s="52"/>
      <c r="E141" s="52"/>
      <c r="F141" s="52"/>
      <c r="G141" s="53"/>
      <c r="H141" s="54">
        <f>G140+H140</f>
        <v>516599.99999999988</v>
      </c>
      <c r="I141" s="54"/>
      <c r="J141" s="55"/>
    </row>
    <row r="142" spans="1:10" x14ac:dyDescent="0.25">
      <c r="A142" s="44"/>
      <c r="B142" s="60"/>
      <c r="C142" s="43"/>
      <c r="D142" s="52"/>
      <c r="E142" s="52"/>
      <c r="F142" s="52"/>
      <c r="G142" s="53"/>
      <c r="H142" s="54"/>
      <c r="I142" s="54"/>
      <c r="J142" s="55"/>
    </row>
    <row r="143" spans="1:10" x14ac:dyDescent="0.25">
      <c r="A143" s="44">
        <v>3</v>
      </c>
      <c r="B143" s="45" t="s">
        <v>18</v>
      </c>
      <c r="C143" s="45" t="s">
        <v>19</v>
      </c>
      <c r="D143" s="46" t="s">
        <v>20</v>
      </c>
      <c r="E143" s="46" t="s">
        <v>21</v>
      </c>
      <c r="F143" s="46"/>
      <c r="G143" s="47" t="s">
        <v>22</v>
      </c>
      <c r="H143" s="48" t="s">
        <v>23</v>
      </c>
      <c r="I143" s="48" t="s">
        <v>24</v>
      </c>
      <c r="J143" s="49"/>
    </row>
    <row r="144" spans="1:10" x14ac:dyDescent="0.25">
      <c r="A144" s="44"/>
      <c r="B144" s="43">
        <v>2</v>
      </c>
      <c r="C144" s="50" t="s">
        <v>67</v>
      </c>
      <c r="D144" s="51">
        <v>156000</v>
      </c>
      <c r="E144" s="52">
        <f>D144*B144</f>
        <v>312000</v>
      </c>
      <c r="F144" s="52"/>
      <c r="G144" s="53">
        <f>E144/1.11</f>
        <v>281081.08108108107</v>
      </c>
      <c r="H144" s="54">
        <f>G144*11%</f>
        <v>30918.918918918916</v>
      </c>
      <c r="I144" s="54">
        <f>G144/B144</f>
        <v>140540.54054054053</v>
      </c>
      <c r="J144" s="55">
        <f>H144/B144</f>
        <v>15459.459459459458</v>
      </c>
    </row>
    <row r="145" spans="1:10" x14ac:dyDescent="0.25">
      <c r="A145" s="44"/>
      <c r="B145" s="43"/>
      <c r="C145" s="43"/>
      <c r="D145" s="52"/>
      <c r="E145" s="52">
        <f>E144*12.5%</f>
        <v>39000</v>
      </c>
      <c r="F145" s="52"/>
      <c r="G145" s="56">
        <f>E145/1.11</f>
        <v>35135.135135135133</v>
      </c>
      <c r="H145" s="57">
        <f>G145*11%</f>
        <v>3864.8648648648646</v>
      </c>
      <c r="I145" s="57">
        <f>G145/B144</f>
        <v>17567.567567567567</v>
      </c>
      <c r="J145" s="58">
        <f>H145/B144</f>
        <v>1932.4324324324323</v>
      </c>
    </row>
    <row r="146" spans="1:10" x14ac:dyDescent="0.25">
      <c r="A146" s="44"/>
      <c r="B146" s="43"/>
      <c r="C146" s="43"/>
      <c r="D146" s="52" t="s">
        <v>21</v>
      </c>
      <c r="E146" s="52">
        <f>E144-E145</f>
        <v>273000</v>
      </c>
      <c r="F146" s="52"/>
      <c r="G146" s="53">
        <f>G144-G145</f>
        <v>245945.94594594592</v>
      </c>
      <c r="H146" s="53">
        <f>H144-H145</f>
        <v>27054.054054054053</v>
      </c>
      <c r="I146" s="53">
        <f>I144-I145</f>
        <v>122972.97297297296</v>
      </c>
      <c r="J146" s="59">
        <f>J144-J145</f>
        <v>13527.027027027027</v>
      </c>
    </row>
    <row r="147" spans="1:10" x14ac:dyDescent="0.25">
      <c r="A147" s="44"/>
      <c r="B147" s="43"/>
      <c r="C147" s="43"/>
      <c r="D147" s="52"/>
      <c r="E147" s="52"/>
      <c r="F147" s="52"/>
      <c r="G147" s="53"/>
      <c r="H147" s="54">
        <f>G146+H146</f>
        <v>273000</v>
      </c>
      <c r="I147" s="54"/>
      <c r="J147" s="55"/>
    </row>
    <row r="148" spans="1:10" x14ac:dyDescent="0.25">
      <c r="A148" s="44"/>
      <c r="B148" s="60"/>
      <c r="C148" s="43"/>
      <c r="D148" s="52"/>
      <c r="E148" s="52"/>
      <c r="F148" s="52"/>
      <c r="G148" s="53"/>
      <c r="H148" s="54"/>
      <c r="I148" s="54"/>
      <c r="J148" s="55"/>
    </row>
    <row r="149" spans="1:10" x14ac:dyDescent="0.25">
      <c r="A149" s="44">
        <v>4</v>
      </c>
      <c r="B149" s="45" t="s">
        <v>18</v>
      </c>
      <c r="C149" s="45" t="s">
        <v>19</v>
      </c>
      <c r="D149" s="46" t="s">
        <v>20</v>
      </c>
      <c r="E149" s="46" t="s">
        <v>21</v>
      </c>
      <c r="F149" s="46"/>
      <c r="G149" s="47" t="s">
        <v>22</v>
      </c>
      <c r="H149" s="48" t="s">
        <v>23</v>
      </c>
      <c r="I149" s="48" t="s">
        <v>24</v>
      </c>
      <c r="J149" s="49"/>
    </row>
    <row r="150" spans="1:10" x14ac:dyDescent="0.25">
      <c r="A150" s="44"/>
      <c r="B150" s="43">
        <v>2</v>
      </c>
      <c r="C150" s="50" t="s">
        <v>66</v>
      </c>
      <c r="D150" s="51">
        <v>84000</v>
      </c>
      <c r="E150" s="52">
        <f t="shared" ref="E150" si="35">D150*B150</f>
        <v>168000</v>
      </c>
      <c r="F150" s="52"/>
      <c r="G150" s="53">
        <f t="shared" ref="G150" si="36">E150/1.11</f>
        <v>151351.35135135133</v>
      </c>
      <c r="H150" s="54">
        <f t="shared" ref="H150" si="37">G150*11%</f>
        <v>16648.648648648646</v>
      </c>
      <c r="I150" s="54">
        <f t="shared" ref="I150" si="38">G150/B150</f>
        <v>75675.675675675666</v>
      </c>
      <c r="J150" s="55">
        <f t="shared" ref="J150" si="39">H150/B150</f>
        <v>8324.3243243243232</v>
      </c>
    </row>
    <row r="151" spans="1:10" x14ac:dyDescent="0.25">
      <c r="A151" s="44"/>
      <c r="B151" s="43"/>
      <c r="C151" s="43"/>
      <c r="D151" s="52"/>
      <c r="E151" s="52">
        <f>E150*12.5%</f>
        <v>21000</v>
      </c>
      <c r="F151" s="52"/>
      <c r="G151" s="56">
        <f>E151/1.11</f>
        <v>18918.918918918916</v>
      </c>
      <c r="H151" s="57">
        <f>G151*11%</f>
        <v>2081.0810810810808</v>
      </c>
      <c r="I151" s="57">
        <f>G151/B150</f>
        <v>9459.4594594594582</v>
      </c>
      <c r="J151" s="58">
        <f>H151/B150</f>
        <v>1040.5405405405404</v>
      </c>
    </row>
    <row r="152" spans="1:10" x14ac:dyDescent="0.25">
      <c r="A152" s="44"/>
      <c r="B152" s="43"/>
      <c r="C152" s="43"/>
      <c r="D152" s="52" t="s">
        <v>21</v>
      </c>
      <c r="E152" s="52">
        <f>E150-E151</f>
        <v>147000</v>
      </c>
      <c r="F152" s="52"/>
      <c r="G152" s="53">
        <f>G150-G151</f>
        <v>132432.43243243243</v>
      </c>
      <c r="H152" s="53">
        <f>H150-H151</f>
        <v>14567.567567567567</v>
      </c>
      <c r="I152" s="53">
        <f>I150-I151</f>
        <v>66216.216216216213</v>
      </c>
      <c r="J152" s="59">
        <f>J150-J151</f>
        <v>7283.7837837837833</v>
      </c>
    </row>
    <row r="153" spans="1:10" x14ac:dyDescent="0.25">
      <c r="A153" s="44"/>
      <c r="B153" s="43"/>
      <c r="C153" s="43"/>
      <c r="D153" s="52"/>
      <c r="E153" s="52"/>
      <c r="F153" s="52"/>
      <c r="G153" s="53"/>
      <c r="H153" s="54">
        <f>G152+H152</f>
        <v>147000</v>
      </c>
      <c r="I153" s="54"/>
      <c r="J153" s="55"/>
    </row>
    <row r="154" spans="1:10" x14ac:dyDescent="0.25">
      <c r="A154" s="44"/>
      <c r="B154" s="60"/>
      <c r="C154" s="43"/>
      <c r="D154" s="52"/>
      <c r="E154" s="52"/>
      <c r="F154" s="52"/>
      <c r="G154" s="53"/>
      <c r="H154" s="54"/>
      <c r="I154" s="54"/>
      <c r="J154" s="55"/>
    </row>
    <row r="155" spans="1:10" x14ac:dyDescent="0.25">
      <c r="A155" s="61"/>
      <c r="B155" s="62"/>
      <c r="C155" s="62"/>
      <c r="D155" s="62"/>
      <c r="E155" s="62"/>
      <c r="F155" s="62"/>
      <c r="G155" s="63">
        <f>G134+G140+G146+G152</f>
        <v>978581.08108108095</v>
      </c>
      <c r="H155" s="63">
        <f>H134+H140+H146+H152</f>
        <v>107643.91891891891</v>
      </c>
      <c r="I155" s="62"/>
      <c r="J155" s="64"/>
    </row>
    <row r="157" spans="1:10" x14ac:dyDescent="0.25">
      <c r="A157" s="83" t="s">
        <v>32</v>
      </c>
      <c r="B157" s="37">
        <f>B130+1</f>
        <v>230911</v>
      </c>
      <c r="C157" s="38"/>
      <c r="D157" s="39"/>
      <c r="E157" s="39"/>
      <c r="F157" s="39"/>
      <c r="G157" s="40"/>
      <c r="H157" s="41"/>
      <c r="I157" s="41"/>
      <c r="J157" s="42"/>
    </row>
    <row r="158" spans="1:10" x14ac:dyDescent="0.25">
      <c r="A158" s="44">
        <v>1</v>
      </c>
      <c r="B158" s="45" t="s">
        <v>18</v>
      </c>
      <c r="C158" s="45" t="s">
        <v>19</v>
      </c>
      <c r="D158" s="46" t="s">
        <v>20</v>
      </c>
      <c r="E158" s="46" t="s">
        <v>21</v>
      </c>
      <c r="F158" s="46"/>
      <c r="G158" s="47" t="s">
        <v>22</v>
      </c>
      <c r="H158" s="48" t="s">
        <v>23</v>
      </c>
      <c r="I158" s="48" t="s">
        <v>24</v>
      </c>
      <c r="J158" s="49"/>
    </row>
    <row r="159" spans="1:10" x14ac:dyDescent="0.25">
      <c r="A159" s="44"/>
      <c r="B159" s="43">
        <v>10</v>
      </c>
      <c r="C159" s="50" t="s">
        <v>72</v>
      </c>
      <c r="D159" s="51">
        <v>3250</v>
      </c>
      <c r="E159" s="52">
        <f>D159*B159</f>
        <v>32500</v>
      </c>
      <c r="F159" s="52"/>
      <c r="G159" s="53">
        <f>E159/1.11</f>
        <v>29279.279279279275</v>
      </c>
      <c r="H159" s="54">
        <f>G159*11%</f>
        <v>3220.7207207207202</v>
      </c>
      <c r="I159" s="54">
        <f>G159/B159</f>
        <v>2927.9279279279276</v>
      </c>
      <c r="J159" s="55">
        <f>H159/B159</f>
        <v>322.07207207207205</v>
      </c>
    </row>
    <row r="160" spans="1:10" x14ac:dyDescent="0.25">
      <c r="A160" s="44"/>
      <c r="B160" s="43"/>
      <c r="C160" s="43"/>
      <c r="D160" s="52"/>
      <c r="E160" s="52">
        <f>E159*12.5%</f>
        <v>4062.5</v>
      </c>
      <c r="F160" s="52"/>
      <c r="G160" s="56">
        <f>E160/1.11</f>
        <v>3659.9099099099094</v>
      </c>
      <c r="H160" s="57">
        <f>G160*11%</f>
        <v>402.59009009009003</v>
      </c>
      <c r="I160" s="57">
        <f>G160/B159</f>
        <v>365.99099099099095</v>
      </c>
      <c r="J160" s="58">
        <f>H160/B159</f>
        <v>40.259009009009006</v>
      </c>
    </row>
    <row r="161" spans="1:10" x14ac:dyDescent="0.25">
      <c r="A161" s="44"/>
      <c r="B161" s="43"/>
      <c r="C161" s="43"/>
      <c r="D161" s="52" t="s">
        <v>21</v>
      </c>
      <c r="E161" s="52">
        <f>E159-E160</f>
        <v>28437.5</v>
      </c>
      <c r="F161" s="52"/>
      <c r="G161" s="53">
        <f>G159-G160</f>
        <v>25619.369369369364</v>
      </c>
      <c r="H161" s="53">
        <f>H159-H160</f>
        <v>2818.1306306306301</v>
      </c>
      <c r="I161" s="53">
        <f>I159-I160</f>
        <v>2561.9369369369365</v>
      </c>
      <c r="J161" s="59">
        <f>J159-J160</f>
        <v>281.81306306306305</v>
      </c>
    </row>
    <row r="162" spans="1:10" x14ac:dyDescent="0.25">
      <c r="A162" s="44"/>
      <c r="B162" s="43"/>
      <c r="C162" s="43"/>
      <c r="D162" s="52"/>
      <c r="E162" s="52"/>
      <c r="F162" s="52"/>
      <c r="G162" s="53"/>
      <c r="H162" s="54">
        <f>G161+H161</f>
        <v>28437.499999999993</v>
      </c>
      <c r="I162" s="54"/>
      <c r="J162" s="55"/>
    </row>
    <row r="163" spans="1:10" x14ac:dyDescent="0.25">
      <c r="A163" s="44"/>
      <c r="B163" s="60"/>
      <c r="C163" s="43"/>
      <c r="D163" s="52"/>
      <c r="E163" s="52"/>
      <c r="F163" s="52"/>
      <c r="G163" s="53"/>
      <c r="H163" s="54"/>
      <c r="I163" s="54"/>
      <c r="J163" s="55"/>
    </row>
    <row r="164" spans="1:10" x14ac:dyDescent="0.25">
      <c r="A164" s="61"/>
      <c r="B164" s="62"/>
      <c r="C164" s="62"/>
      <c r="D164" s="62"/>
      <c r="E164" s="62"/>
      <c r="F164" s="62"/>
      <c r="G164" s="63">
        <f>G161</f>
        <v>25619.369369369364</v>
      </c>
      <c r="H164" s="63">
        <f>H161</f>
        <v>2818.1306306306301</v>
      </c>
      <c r="I164" s="62"/>
      <c r="J164" s="64"/>
    </row>
    <row r="166" spans="1:10" x14ac:dyDescent="0.25">
      <c r="A166" s="83" t="s">
        <v>32</v>
      </c>
      <c r="B166" s="37">
        <f>B157+1</f>
        <v>230912</v>
      </c>
      <c r="C166" s="38"/>
      <c r="D166" s="39"/>
      <c r="E166" s="39"/>
      <c r="F166" s="39"/>
      <c r="G166" s="40"/>
      <c r="H166" s="41"/>
      <c r="I166" s="41"/>
      <c r="J166" s="42"/>
    </row>
    <row r="167" spans="1:10" x14ac:dyDescent="0.25">
      <c r="A167" s="44">
        <v>1</v>
      </c>
      <c r="B167" s="45" t="s">
        <v>18</v>
      </c>
      <c r="C167" s="45" t="s">
        <v>19</v>
      </c>
      <c r="D167" s="46" t="s">
        <v>20</v>
      </c>
      <c r="E167" s="46" t="s">
        <v>21</v>
      </c>
      <c r="F167" s="46"/>
      <c r="G167" s="47" t="s">
        <v>22</v>
      </c>
      <c r="H167" s="48" t="s">
        <v>23</v>
      </c>
      <c r="I167" s="48" t="s">
        <v>24</v>
      </c>
      <c r="J167" s="49"/>
    </row>
    <row r="168" spans="1:10" x14ac:dyDescent="0.25">
      <c r="A168" s="44"/>
      <c r="B168" s="43">
        <v>6</v>
      </c>
      <c r="C168" s="112" t="s">
        <v>77</v>
      </c>
      <c r="D168" s="51">
        <v>30600</v>
      </c>
      <c r="E168" s="52">
        <f>D168*B168</f>
        <v>183600</v>
      </c>
      <c r="F168" s="52"/>
      <c r="G168" s="53">
        <f>E168/1.11</f>
        <v>165405.40540540538</v>
      </c>
      <c r="H168" s="54">
        <f>G168*11%</f>
        <v>18194.594594594593</v>
      </c>
      <c r="I168" s="54">
        <f>G168/B168</f>
        <v>27567.567567567563</v>
      </c>
      <c r="J168" s="55">
        <f>H168/B168</f>
        <v>3032.4324324324321</v>
      </c>
    </row>
    <row r="169" spans="1:10" x14ac:dyDescent="0.25">
      <c r="A169" s="44"/>
      <c r="B169" s="43"/>
      <c r="C169" s="43"/>
      <c r="D169" s="52"/>
      <c r="E169" s="52">
        <f>E168*12.5%</f>
        <v>22950</v>
      </c>
      <c r="F169" s="52"/>
      <c r="G169" s="56">
        <f>E169/1.11</f>
        <v>20675.675675675673</v>
      </c>
      <c r="H169" s="57">
        <f>G169*11%</f>
        <v>2274.3243243243242</v>
      </c>
      <c r="I169" s="57">
        <f>G169/B168</f>
        <v>3445.9459459459454</v>
      </c>
      <c r="J169" s="58">
        <f>H169/B168</f>
        <v>379.05405405405401</v>
      </c>
    </row>
    <row r="170" spans="1:10" x14ac:dyDescent="0.25">
      <c r="A170" s="44"/>
      <c r="B170" s="43"/>
      <c r="C170" s="43"/>
      <c r="D170" s="52" t="s">
        <v>21</v>
      </c>
      <c r="E170" s="52">
        <f>E168-E169</f>
        <v>160650</v>
      </c>
      <c r="F170" s="52"/>
      <c r="G170" s="53">
        <f>G168-G169</f>
        <v>144729.7297297297</v>
      </c>
      <c r="H170" s="53">
        <f>H168-H169</f>
        <v>15920.27027027027</v>
      </c>
      <c r="I170" s="53">
        <f>I168-I169</f>
        <v>24121.621621621616</v>
      </c>
      <c r="J170" s="59">
        <f>J168-J169</f>
        <v>2653.3783783783779</v>
      </c>
    </row>
    <row r="171" spans="1:10" x14ac:dyDescent="0.25">
      <c r="A171" s="44"/>
      <c r="B171" s="43"/>
      <c r="C171" s="43"/>
      <c r="D171" s="52"/>
      <c r="E171" s="52"/>
      <c r="F171" s="52"/>
      <c r="G171" s="53"/>
      <c r="H171" s="54">
        <f>G170+H170</f>
        <v>160649.99999999997</v>
      </c>
      <c r="I171" s="54"/>
      <c r="J171" s="55"/>
    </row>
    <row r="172" spans="1:10" x14ac:dyDescent="0.25">
      <c r="A172" s="44"/>
      <c r="B172" s="60"/>
      <c r="C172" s="43"/>
      <c r="D172" s="52"/>
      <c r="E172" s="52"/>
      <c r="F172" s="52"/>
      <c r="G172" s="53"/>
      <c r="H172" s="54"/>
      <c r="I172" s="54"/>
      <c r="J172" s="55"/>
    </row>
    <row r="173" spans="1:10" x14ac:dyDescent="0.25">
      <c r="A173" s="61"/>
      <c r="B173" s="62"/>
      <c r="C173" s="62"/>
      <c r="D173" s="62"/>
      <c r="E173" s="62"/>
      <c r="F173" s="62"/>
      <c r="G173" s="63">
        <f>G170</f>
        <v>144729.7297297297</v>
      </c>
      <c r="H173" s="63">
        <f>H170</f>
        <v>15920.27027027027</v>
      </c>
      <c r="I173" s="62"/>
      <c r="J173" s="64"/>
    </row>
    <row r="175" spans="1:10" x14ac:dyDescent="0.25">
      <c r="A175" s="83" t="s">
        <v>32</v>
      </c>
      <c r="B175" s="37">
        <f>B166+1</f>
        <v>230913</v>
      </c>
      <c r="C175" s="38"/>
      <c r="D175" s="39"/>
      <c r="E175" s="39"/>
      <c r="F175" s="39"/>
      <c r="G175" s="40"/>
      <c r="H175" s="41"/>
      <c r="I175" s="41"/>
      <c r="J175" s="42"/>
    </row>
    <row r="176" spans="1:10" x14ac:dyDescent="0.25">
      <c r="A176" s="44">
        <v>1</v>
      </c>
      <c r="B176" s="45" t="s">
        <v>18</v>
      </c>
      <c r="C176" s="45" t="s">
        <v>19</v>
      </c>
      <c r="D176" s="46" t="s">
        <v>20</v>
      </c>
      <c r="E176" s="46" t="s">
        <v>21</v>
      </c>
      <c r="F176" s="46"/>
      <c r="G176" s="47" t="s">
        <v>22</v>
      </c>
      <c r="H176" s="48" t="s">
        <v>23</v>
      </c>
      <c r="I176" s="48" t="s">
        <v>24</v>
      </c>
      <c r="J176" s="49"/>
    </row>
    <row r="177" spans="1:10" x14ac:dyDescent="0.25">
      <c r="A177" s="44"/>
      <c r="B177" s="43">
        <v>10</v>
      </c>
      <c r="C177" s="108" t="s">
        <v>80</v>
      </c>
      <c r="D177" s="51">
        <v>69000</v>
      </c>
      <c r="E177" s="52">
        <f>D177*B177</f>
        <v>690000</v>
      </c>
      <c r="F177" s="52"/>
      <c r="G177" s="53">
        <f>E177/1.11</f>
        <v>621621.62162162154</v>
      </c>
      <c r="H177" s="54">
        <f>G177*11%</f>
        <v>68378.378378378373</v>
      </c>
      <c r="I177" s="54">
        <f>G177/B177</f>
        <v>62162.162162162153</v>
      </c>
      <c r="J177" s="55">
        <f>H177/B177</f>
        <v>6837.8378378378375</v>
      </c>
    </row>
    <row r="178" spans="1:10" x14ac:dyDescent="0.25">
      <c r="A178" s="44"/>
      <c r="B178" s="43"/>
      <c r="C178" s="43"/>
      <c r="D178" s="52"/>
      <c r="E178" s="52">
        <f>E177*12.5%</f>
        <v>86250</v>
      </c>
      <c r="F178" s="52"/>
      <c r="G178" s="56">
        <f>E178/1.11</f>
        <v>77702.702702702692</v>
      </c>
      <c r="H178" s="57">
        <f>G178*11%</f>
        <v>8547.2972972972966</v>
      </c>
      <c r="I178" s="57">
        <f>G178/B177</f>
        <v>7770.2702702702691</v>
      </c>
      <c r="J178" s="58">
        <f>H178/B177</f>
        <v>854.72972972972968</v>
      </c>
    </row>
    <row r="179" spans="1:10" x14ac:dyDescent="0.25">
      <c r="A179" s="44"/>
      <c r="B179" s="43"/>
      <c r="C179" s="43"/>
      <c r="D179" s="52" t="s">
        <v>21</v>
      </c>
      <c r="E179" s="52">
        <f>E177-E178</f>
        <v>603750</v>
      </c>
      <c r="F179" s="52"/>
      <c r="G179" s="53">
        <f>G177-G178</f>
        <v>543918.91891891882</v>
      </c>
      <c r="H179" s="53">
        <f>H177-H178</f>
        <v>59831.08108108108</v>
      </c>
      <c r="I179" s="53">
        <f>I177-I178</f>
        <v>54391.891891891886</v>
      </c>
      <c r="J179" s="59">
        <f>J177-J178</f>
        <v>5983.1081081081074</v>
      </c>
    </row>
    <row r="180" spans="1:10" x14ac:dyDescent="0.25">
      <c r="A180" s="44"/>
      <c r="B180" s="43"/>
      <c r="C180" s="43"/>
      <c r="D180" s="52"/>
      <c r="E180" s="52"/>
      <c r="F180" s="52"/>
      <c r="G180" s="53"/>
      <c r="H180" s="54">
        <f>G179+H179</f>
        <v>603749.99999999988</v>
      </c>
      <c r="I180" s="54"/>
      <c r="J180" s="55"/>
    </row>
    <row r="181" spans="1:10" x14ac:dyDescent="0.25">
      <c r="A181" s="44"/>
      <c r="B181" s="60"/>
      <c r="C181" s="43"/>
      <c r="D181" s="52"/>
      <c r="E181" s="52"/>
      <c r="F181" s="52"/>
      <c r="G181" s="53"/>
      <c r="H181" s="54"/>
      <c r="I181" s="54"/>
      <c r="J181" s="55"/>
    </row>
    <row r="182" spans="1:10" x14ac:dyDescent="0.25">
      <c r="A182" s="61"/>
      <c r="B182" s="62"/>
      <c r="C182" s="62"/>
      <c r="D182" s="62"/>
      <c r="E182" s="62"/>
      <c r="F182" s="62"/>
      <c r="G182" s="63">
        <f>G179</f>
        <v>543918.91891891882</v>
      </c>
      <c r="H182" s="63">
        <f>H179</f>
        <v>59831.08108108108</v>
      </c>
      <c r="I182" s="62"/>
      <c r="J182" s="64"/>
    </row>
    <row r="184" spans="1:10" x14ac:dyDescent="0.25">
      <c r="A184" s="83" t="s">
        <v>32</v>
      </c>
      <c r="B184" s="37">
        <f>B175+1</f>
        <v>230914</v>
      </c>
      <c r="C184" s="38"/>
      <c r="D184" s="39"/>
      <c r="E184" s="39"/>
      <c r="F184" s="39"/>
      <c r="G184" s="40"/>
      <c r="H184" s="41"/>
      <c r="I184" s="41"/>
      <c r="J184" s="42"/>
    </row>
    <row r="185" spans="1:10" x14ac:dyDescent="0.25">
      <c r="A185" s="44">
        <v>1</v>
      </c>
      <c r="B185" s="45" t="s">
        <v>18</v>
      </c>
      <c r="C185" s="45" t="s">
        <v>19</v>
      </c>
      <c r="D185" s="46" t="s">
        <v>20</v>
      </c>
      <c r="E185" s="46" t="s">
        <v>21</v>
      </c>
      <c r="F185" s="46"/>
      <c r="G185" s="47" t="s">
        <v>22</v>
      </c>
      <c r="H185" s="48" t="s">
        <v>23</v>
      </c>
      <c r="I185" s="48" t="s">
        <v>24</v>
      </c>
      <c r="J185" s="49"/>
    </row>
    <row r="186" spans="1:10" x14ac:dyDescent="0.25">
      <c r="A186" s="44"/>
      <c r="B186" s="43">
        <v>1</v>
      </c>
      <c r="C186" s="108" t="s">
        <v>82</v>
      </c>
      <c r="D186" s="51">
        <v>66900</v>
      </c>
      <c r="E186" s="52">
        <f>D186*B186</f>
        <v>66900</v>
      </c>
      <c r="F186" s="52"/>
      <c r="G186" s="53">
        <f>E186/1.11</f>
        <v>60270.270270270266</v>
      </c>
      <c r="H186" s="54">
        <f>G186*11%</f>
        <v>6629.7297297297291</v>
      </c>
      <c r="I186" s="54">
        <f>G186/B186</f>
        <v>60270.270270270266</v>
      </c>
      <c r="J186" s="55">
        <f>H186/B186</f>
        <v>6629.7297297297291</v>
      </c>
    </row>
    <row r="187" spans="1:10" x14ac:dyDescent="0.25">
      <c r="A187" s="44"/>
      <c r="B187" s="43"/>
      <c r="C187" s="43"/>
      <c r="D187" s="52"/>
      <c r="E187" s="52">
        <f>E186*12.5%</f>
        <v>8362.5</v>
      </c>
      <c r="F187" s="52"/>
      <c r="G187" s="56">
        <f>E187/1.11</f>
        <v>7533.7837837837833</v>
      </c>
      <c r="H187" s="57">
        <f>G187*11%</f>
        <v>828.71621621621614</v>
      </c>
      <c r="I187" s="57">
        <f>G187/B186</f>
        <v>7533.7837837837833</v>
      </c>
      <c r="J187" s="58">
        <f>H187/B186</f>
        <v>828.71621621621614</v>
      </c>
    </row>
    <row r="188" spans="1:10" x14ac:dyDescent="0.25">
      <c r="A188" s="44"/>
      <c r="B188" s="43"/>
      <c r="C188" s="43"/>
      <c r="D188" s="52" t="s">
        <v>21</v>
      </c>
      <c r="E188" s="52">
        <f>E186-E187</f>
        <v>58537.5</v>
      </c>
      <c r="F188" s="52"/>
      <c r="G188" s="53">
        <f>G186-G187</f>
        <v>52736.486486486479</v>
      </c>
      <c r="H188" s="53">
        <f>H186-H187</f>
        <v>5801.0135135135133</v>
      </c>
      <c r="I188" s="53">
        <f>I186-I187</f>
        <v>52736.486486486479</v>
      </c>
      <c r="J188" s="59">
        <f>J186-J187</f>
        <v>5801.0135135135133</v>
      </c>
    </row>
    <row r="189" spans="1:10" x14ac:dyDescent="0.25">
      <c r="A189" s="44"/>
      <c r="B189" s="43"/>
      <c r="C189" s="43"/>
      <c r="D189" s="52"/>
      <c r="E189" s="52"/>
      <c r="F189" s="52"/>
      <c r="G189" s="53"/>
      <c r="H189" s="54">
        <f>G188+H188</f>
        <v>58537.499999999993</v>
      </c>
      <c r="I189" s="54"/>
      <c r="J189" s="55"/>
    </row>
    <row r="190" spans="1:10" x14ac:dyDescent="0.25">
      <c r="A190" s="44"/>
      <c r="B190" s="60"/>
      <c r="C190" s="43"/>
      <c r="D190" s="52"/>
      <c r="E190" s="52"/>
      <c r="F190" s="52"/>
      <c r="G190" s="53"/>
      <c r="H190" s="54"/>
      <c r="I190" s="54"/>
      <c r="J190" s="55"/>
    </row>
    <row r="191" spans="1:10" x14ac:dyDescent="0.25">
      <c r="A191" s="61"/>
      <c r="B191" s="62"/>
      <c r="C191" s="62"/>
      <c r="D191" s="62"/>
      <c r="E191" s="62"/>
      <c r="F191" s="62"/>
      <c r="G191" s="63">
        <f>G188</f>
        <v>52736.486486486479</v>
      </c>
      <c r="H191" s="63">
        <f>H188</f>
        <v>5801.0135135135133</v>
      </c>
      <c r="I191" s="62"/>
      <c r="J191" s="64"/>
    </row>
    <row r="193" spans="1:12" x14ac:dyDescent="0.25">
      <c r="A193" s="83" t="s">
        <v>32</v>
      </c>
      <c r="B193" s="37">
        <f>B184+1</f>
        <v>230915</v>
      </c>
      <c r="C193" s="38"/>
      <c r="D193" s="39"/>
      <c r="E193" s="39"/>
      <c r="F193" s="39"/>
      <c r="G193" s="40"/>
      <c r="H193" s="41"/>
      <c r="I193" s="41"/>
      <c r="J193" s="42"/>
    </row>
    <row r="194" spans="1:12" x14ac:dyDescent="0.25">
      <c r="A194" s="44">
        <v>1</v>
      </c>
      <c r="B194" s="45" t="s">
        <v>18</v>
      </c>
      <c r="C194" s="45" t="s">
        <v>19</v>
      </c>
      <c r="D194" s="46" t="s">
        <v>20</v>
      </c>
      <c r="E194" s="46" t="s">
        <v>21</v>
      </c>
      <c r="F194" s="46"/>
      <c r="G194" s="47" t="s">
        <v>22</v>
      </c>
      <c r="H194" s="48" t="s">
        <v>23</v>
      </c>
      <c r="I194" s="48" t="s">
        <v>24</v>
      </c>
      <c r="J194" s="49"/>
    </row>
    <row r="195" spans="1:12" x14ac:dyDescent="0.25">
      <c r="A195" s="44"/>
      <c r="B195" s="43">
        <v>2</v>
      </c>
      <c r="C195" s="50" t="s">
        <v>85</v>
      </c>
      <c r="D195" s="114">
        <v>36000</v>
      </c>
      <c r="E195" s="52">
        <f>D195*B195</f>
        <v>72000</v>
      </c>
      <c r="F195" s="52"/>
      <c r="G195" s="53">
        <f>E195/1.11</f>
        <v>64864.86486486486</v>
      </c>
      <c r="H195" s="54">
        <f>G195*11%</f>
        <v>7135.135135135135</v>
      </c>
      <c r="I195" s="54">
        <f>G195/B195</f>
        <v>32432.43243243243</v>
      </c>
      <c r="J195" s="55">
        <f>H195/B195</f>
        <v>3567.5675675675675</v>
      </c>
    </row>
    <row r="196" spans="1:12" x14ac:dyDescent="0.25">
      <c r="A196" s="44"/>
      <c r="B196" s="43"/>
      <c r="C196" s="43"/>
      <c r="D196" s="52"/>
      <c r="E196" s="52">
        <f>E195*12.5%</f>
        <v>9000</v>
      </c>
      <c r="F196" s="52"/>
      <c r="G196" s="56">
        <f>E196/1.11</f>
        <v>8108.1081081081074</v>
      </c>
      <c r="H196" s="57">
        <f>G196*11%</f>
        <v>891.89189189189187</v>
      </c>
      <c r="I196" s="57">
        <f>G196/B195</f>
        <v>4054.0540540540537</v>
      </c>
      <c r="J196" s="58">
        <f>H196/B195</f>
        <v>445.94594594594594</v>
      </c>
    </row>
    <row r="197" spans="1:12" x14ac:dyDescent="0.25">
      <c r="A197" s="44"/>
      <c r="B197" s="43"/>
      <c r="C197" s="43"/>
      <c r="D197" s="52" t="s">
        <v>21</v>
      </c>
      <c r="E197" s="52">
        <f>E195-E196</f>
        <v>63000</v>
      </c>
      <c r="F197" s="52"/>
      <c r="G197" s="53">
        <f>G195-G196</f>
        <v>56756.756756756753</v>
      </c>
      <c r="H197" s="53">
        <f>H195-H196</f>
        <v>6243.2432432432433</v>
      </c>
      <c r="I197" s="53">
        <f>I195-I196</f>
        <v>28378.378378378377</v>
      </c>
      <c r="J197" s="59">
        <f>J195-J196</f>
        <v>3121.6216216216217</v>
      </c>
    </row>
    <row r="198" spans="1:12" x14ac:dyDescent="0.25">
      <c r="A198" s="44"/>
      <c r="B198" s="43"/>
      <c r="C198" s="43"/>
      <c r="D198" s="52"/>
      <c r="E198" s="52"/>
      <c r="F198" s="52"/>
      <c r="G198" s="53"/>
      <c r="H198" s="54">
        <f>G197+H197</f>
        <v>63000</v>
      </c>
      <c r="I198" s="54"/>
      <c r="J198" s="55"/>
    </row>
    <row r="199" spans="1:12" x14ac:dyDescent="0.25">
      <c r="A199" s="44"/>
      <c r="B199" s="60"/>
      <c r="C199" s="43"/>
      <c r="D199" s="52"/>
      <c r="E199" s="52"/>
      <c r="F199" s="52"/>
      <c r="G199" s="53"/>
      <c r="H199" s="54"/>
      <c r="I199" s="54"/>
      <c r="J199" s="55"/>
      <c r="L199" s="108"/>
    </row>
    <row r="200" spans="1:12" x14ac:dyDescent="0.25">
      <c r="A200" s="44">
        <v>2</v>
      </c>
      <c r="B200" s="45" t="s">
        <v>18</v>
      </c>
      <c r="C200" s="45" t="s">
        <v>19</v>
      </c>
      <c r="D200" s="46" t="s">
        <v>20</v>
      </c>
      <c r="E200" s="46" t="s">
        <v>21</v>
      </c>
      <c r="F200" s="46"/>
      <c r="G200" s="47" t="s">
        <v>22</v>
      </c>
      <c r="H200" s="48" t="s">
        <v>23</v>
      </c>
      <c r="I200" s="48" t="s">
        <v>24</v>
      </c>
      <c r="J200" s="49"/>
      <c r="L200" s="108"/>
    </row>
    <row r="201" spans="1:12" x14ac:dyDescent="0.25">
      <c r="A201" s="44"/>
      <c r="B201" s="43">
        <f>24+13</f>
        <v>37</v>
      </c>
      <c r="C201" s="50" t="s">
        <v>86</v>
      </c>
      <c r="D201" s="114">
        <f>2008800/36/12</f>
        <v>4650</v>
      </c>
      <c r="E201" s="52">
        <f t="shared" ref="E201" si="40">D201*B201</f>
        <v>172050</v>
      </c>
      <c r="F201" s="52"/>
      <c r="G201" s="53">
        <f t="shared" ref="G201" si="41">E201/1.11</f>
        <v>155000</v>
      </c>
      <c r="H201" s="54">
        <f t="shared" ref="H201" si="42">G201*11%</f>
        <v>17050</v>
      </c>
      <c r="I201" s="54">
        <f t="shared" ref="I201" si="43">G201/B201</f>
        <v>4189.1891891891892</v>
      </c>
      <c r="J201" s="55">
        <f t="shared" ref="J201" si="44">H201/B201</f>
        <v>460.81081081081084</v>
      </c>
      <c r="L201" s="108"/>
    </row>
    <row r="202" spans="1:12" x14ac:dyDescent="0.25">
      <c r="A202" s="44"/>
      <c r="B202" s="43"/>
      <c r="C202" s="43"/>
      <c r="D202" s="52"/>
      <c r="E202" s="52">
        <f>E201*12.5%</f>
        <v>21506.25</v>
      </c>
      <c r="F202" s="52"/>
      <c r="G202" s="56">
        <f>E202/1.11</f>
        <v>19375</v>
      </c>
      <c r="H202" s="57">
        <f>G202*11%</f>
        <v>2131.25</v>
      </c>
      <c r="I202" s="57">
        <f>G202/B201</f>
        <v>523.64864864864865</v>
      </c>
      <c r="J202" s="58">
        <f>H202/B201</f>
        <v>57.601351351351354</v>
      </c>
      <c r="L202" s="108"/>
    </row>
    <row r="203" spans="1:12" x14ac:dyDescent="0.25">
      <c r="A203" s="44"/>
      <c r="B203" s="43"/>
      <c r="C203" s="43"/>
      <c r="D203" s="52" t="s">
        <v>21</v>
      </c>
      <c r="E203" s="52">
        <f>E201-E202</f>
        <v>150543.75</v>
      </c>
      <c r="F203" s="52"/>
      <c r="G203" s="53">
        <f>G201-G202</f>
        <v>135625</v>
      </c>
      <c r="H203" s="53">
        <f>H201-H202</f>
        <v>14918.75</v>
      </c>
      <c r="I203" s="53">
        <f>I201-I202</f>
        <v>3665.5405405405404</v>
      </c>
      <c r="J203" s="59">
        <f>J201-J202</f>
        <v>403.20945945945948</v>
      </c>
      <c r="L203" s="113"/>
    </row>
    <row r="204" spans="1:12" x14ac:dyDescent="0.25">
      <c r="A204" s="44"/>
      <c r="B204" s="43"/>
      <c r="C204" s="43"/>
      <c r="D204" s="52"/>
      <c r="E204" s="52"/>
      <c r="F204" s="52"/>
      <c r="G204" s="53"/>
      <c r="H204" s="54">
        <f>G203+H203</f>
        <v>150543.75</v>
      </c>
      <c r="I204" s="54"/>
      <c r="J204" s="55"/>
      <c r="L204" s="109"/>
    </row>
    <row r="205" spans="1:12" x14ac:dyDescent="0.25">
      <c r="A205" s="44"/>
      <c r="B205" s="60"/>
      <c r="C205" s="43"/>
      <c r="D205" s="52"/>
      <c r="E205" s="52"/>
      <c r="F205" s="52"/>
      <c r="G205" s="53"/>
      <c r="H205" s="54"/>
      <c r="I205" s="54"/>
      <c r="J205" s="55"/>
    </row>
    <row r="206" spans="1:12" x14ac:dyDescent="0.25">
      <c r="A206" s="44">
        <v>3</v>
      </c>
      <c r="B206" s="45" t="s">
        <v>18</v>
      </c>
      <c r="C206" s="45" t="s">
        <v>19</v>
      </c>
      <c r="D206" s="46" t="s">
        <v>20</v>
      </c>
      <c r="E206" s="46" t="s">
        <v>21</v>
      </c>
      <c r="F206" s="46"/>
      <c r="G206" s="47" t="s">
        <v>22</v>
      </c>
      <c r="H206" s="48" t="s">
        <v>23</v>
      </c>
      <c r="I206" s="48" t="s">
        <v>24</v>
      </c>
      <c r="J206" s="49"/>
    </row>
    <row r="207" spans="1:12" x14ac:dyDescent="0.25">
      <c r="A207" s="44"/>
      <c r="B207" s="43">
        <v>2</v>
      </c>
      <c r="C207" s="50" t="s">
        <v>87</v>
      </c>
      <c r="D207" s="114">
        <v>11100</v>
      </c>
      <c r="E207" s="52">
        <f>D207*B207</f>
        <v>22200</v>
      </c>
      <c r="F207" s="52"/>
      <c r="G207" s="53">
        <f>E207/1.11</f>
        <v>20000</v>
      </c>
      <c r="H207" s="54">
        <f>G207*11%</f>
        <v>2200</v>
      </c>
      <c r="I207" s="54">
        <f>G207/B207</f>
        <v>10000</v>
      </c>
      <c r="J207" s="55">
        <f>H207/B207</f>
        <v>1100</v>
      </c>
    </row>
    <row r="208" spans="1:12" x14ac:dyDescent="0.25">
      <c r="A208" s="44"/>
      <c r="B208" s="43"/>
      <c r="C208" s="43"/>
      <c r="D208" s="52"/>
      <c r="E208" s="52">
        <f>E207*12.5%</f>
        <v>2775</v>
      </c>
      <c r="F208" s="52"/>
      <c r="G208" s="56">
        <f>E208/1.11</f>
        <v>2500</v>
      </c>
      <c r="H208" s="57">
        <f>G208*11%</f>
        <v>275</v>
      </c>
      <c r="I208" s="57">
        <f>G208/B207</f>
        <v>1250</v>
      </c>
      <c r="J208" s="58">
        <f>H208/B207</f>
        <v>137.5</v>
      </c>
    </row>
    <row r="209" spans="1:10" x14ac:dyDescent="0.25">
      <c r="A209" s="44"/>
      <c r="B209" s="43"/>
      <c r="C209" s="43"/>
      <c r="D209" s="52" t="s">
        <v>21</v>
      </c>
      <c r="E209" s="52">
        <f>E207-E208</f>
        <v>19425</v>
      </c>
      <c r="F209" s="52"/>
      <c r="G209" s="53">
        <f>G207-G208</f>
        <v>17500</v>
      </c>
      <c r="H209" s="53">
        <f>H207-H208</f>
        <v>1925</v>
      </c>
      <c r="I209" s="53">
        <f>I207-I208</f>
        <v>8750</v>
      </c>
      <c r="J209" s="59">
        <f>J207-J208</f>
        <v>962.5</v>
      </c>
    </row>
    <row r="210" spans="1:10" x14ac:dyDescent="0.25">
      <c r="A210" s="44"/>
      <c r="B210" s="43"/>
      <c r="C210" s="43"/>
      <c r="D210" s="52"/>
      <c r="E210" s="52"/>
      <c r="F210" s="52"/>
      <c r="G210" s="53"/>
      <c r="H210" s="54">
        <f>G209+H209</f>
        <v>19425</v>
      </c>
      <c r="I210" s="54"/>
      <c r="J210" s="55"/>
    </row>
    <row r="211" spans="1:10" x14ac:dyDescent="0.25">
      <c r="A211" s="44"/>
      <c r="B211" s="60"/>
      <c r="C211" s="43"/>
      <c r="D211" s="52"/>
      <c r="E211" s="52"/>
      <c r="F211" s="52"/>
      <c r="G211" s="53"/>
      <c r="H211" s="54"/>
      <c r="I211" s="54"/>
      <c r="J211" s="55"/>
    </row>
    <row r="212" spans="1:10" x14ac:dyDescent="0.25">
      <c r="A212" s="44">
        <v>4</v>
      </c>
      <c r="B212" s="45" t="s">
        <v>18</v>
      </c>
      <c r="C212" s="45" t="s">
        <v>19</v>
      </c>
      <c r="D212" s="46" t="s">
        <v>20</v>
      </c>
      <c r="E212" s="46" t="s">
        <v>21</v>
      </c>
      <c r="F212" s="46"/>
      <c r="G212" s="47" t="s">
        <v>22</v>
      </c>
      <c r="H212" s="48" t="s">
        <v>23</v>
      </c>
      <c r="I212" s="48" t="s">
        <v>24</v>
      </c>
      <c r="J212" s="49"/>
    </row>
    <row r="213" spans="1:10" x14ac:dyDescent="0.25">
      <c r="A213" s="44"/>
      <c r="B213" s="43">
        <v>1</v>
      </c>
      <c r="C213" s="50" t="s">
        <v>88</v>
      </c>
      <c r="D213" s="114">
        <v>16500</v>
      </c>
      <c r="E213" s="52">
        <f t="shared" ref="E213" si="45">D213*B213</f>
        <v>16500</v>
      </c>
      <c r="F213" s="52"/>
      <c r="G213" s="53">
        <f t="shared" ref="G213" si="46">E213/1.11</f>
        <v>14864.864864864863</v>
      </c>
      <c r="H213" s="54">
        <f t="shared" ref="H213" si="47">G213*11%</f>
        <v>1635.135135135135</v>
      </c>
      <c r="I213" s="54">
        <f t="shared" ref="I213" si="48">G213/B213</f>
        <v>14864.864864864863</v>
      </c>
      <c r="J213" s="55">
        <f t="shared" ref="J213" si="49">H213/B213</f>
        <v>1635.135135135135</v>
      </c>
    </row>
    <row r="214" spans="1:10" x14ac:dyDescent="0.25">
      <c r="A214" s="44"/>
      <c r="B214" s="43"/>
      <c r="C214" s="43"/>
      <c r="D214" s="52"/>
      <c r="E214" s="52">
        <f>E213*12.5%</f>
        <v>2062.5</v>
      </c>
      <c r="F214" s="52"/>
      <c r="G214" s="56">
        <f>E214/1.11</f>
        <v>1858.1081081081079</v>
      </c>
      <c r="H214" s="57">
        <f>G214*11%</f>
        <v>204.39189189189187</v>
      </c>
      <c r="I214" s="57">
        <f>G214/B213</f>
        <v>1858.1081081081079</v>
      </c>
      <c r="J214" s="58">
        <f>H214/B213</f>
        <v>204.39189189189187</v>
      </c>
    </row>
    <row r="215" spans="1:10" x14ac:dyDescent="0.25">
      <c r="A215" s="44"/>
      <c r="B215" s="43"/>
      <c r="C215" s="43"/>
      <c r="D215" s="52" t="s">
        <v>21</v>
      </c>
      <c r="E215" s="52">
        <f>E213-E214</f>
        <v>14437.5</v>
      </c>
      <c r="F215" s="52"/>
      <c r="G215" s="53">
        <f>G213-G214</f>
        <v>13006.756756756755</v>
      </c>
      <c r="H215" s="53">
        <f>H213-H214</f>
        <v>1430.7432432432431</v>
      </c>
      <c r="I215" s="53">
        <f>I213-I214</f>
        <v>13006.756756756755</v>
      </c>
      <c r="J215" s="59">
        <f>J213-J214</f>
        <v>1430.7432432432431</v>
      </c>
    </row>
    <row r="216" spans="1:10" x14ac:dyDescent="0.25">
      <c r="A216" s="44"/>
      <c r="B216" s="43"/>
      <c r="C216" s="43"/>
      <c r="D216" s="52"/>
      <c r="E216" s="52"/>
      <c r="F216" s="52"/>
      <c r="G216" s="53"/>
      <c r="H216" s="54">
        <f>G215+H215</f>
        <v>14437.499999999998</v>
      </c>
      <c r="I216" s="54"/>
      <c r="J216" s="55"/>
    </row>
    <row r="217" spans="1:10" x14ac:dyDescent="0.25">
      <c r="A217" s="44"/>
      <c r="B217" s="60"/>
      <c r="C217" s="43"/>
      <c r="D217" s="52"/>
      <c r="E217" s="52"/>
      <c r="F217" s="52"/>
      <c r="G217" s="53"/>
      <c r="H217" s="54"/>
      <c r="I217" s="54"/>
      <c r="J217" s="55"/>
    </row>
    <row r="218" spans="1:10" x14ac:dyDescent="0.25">
      <c r="A218" s="44">
        <v>5</v>
      </c>
      <c r="B218" s="45" t="s">
        <v>18</v>
      </c>
      <c r="C218" s="45" t="s">
        <v>19</v>
      </c>
      <c r="D218" s="46" t="s">
        <v>20</v>
      </c>
      <c r="E218" s="46" t="s">
        <v>21</v>
      </c>
      <c r="F218" s="46"/>
      <c r="G218" s="47" t="s">
        <v>22</v>
      </c>
      <c r="H218" s="48" t="s">
        <v>23</v>
      </c>
      <c r="I218" s="48" t="s">
        <v>24</v>
      </c>
      <c r="J218" s="49"/>
    </row>
    <row r="219" spans="1:10" x14ac:dyDescent="0.25">
      <c r="A219" s="44"/>
      <c r="B219" s="43">
        <v>1</v>
      </c>
      <c r="C219" s="50" t="s">
        <v>63</v>
      </c>
      <c r="D219" s="114">
        <f>462000/24</f>
        <v>19250</v>
      </c>
      <c r="E219" s="52">
        <f t="shared" ref="E219" si="50">D219*B219</f>
        <v>19250</v>
      </c>
      <c r="F219" s="52"/>
      <c r="G219" s="53">
        <f t="shared" ref="G219" si="51">E219/1.11</f>
        <v>17342.342342342341</v>
      </c>
      <c r="H219" s="54">
        <f t="shared" ref="H219" si="52">G219*11%</f>
        <v>1907.6576576576574</v>
      </c>
      <c r="I219" s="54">
        <f t="shared" ref="I219" si="53">G219/B219</f>
        <v>17342.342342342341</v>
      </c>
      <c r="J219" s="55">
        <f t="shared" ref="J219" si="54">H219/B219</f>
        <v>1907.6576576576574</v>
      </c>
    </row>
    <row r="220" spans="1:10" x14ac:dyDescent="0.25">
      <c r="A220" s="44"/>
      <c r="B220" s="43"/>
      <c r="C220" s="43"/>
      <c r="D220" s="52"/>
      <c r="E220" s="52">
        <f>E219*12.5%</f>
        <v>2406.25</v>
      </c>
      <c r="F220" s="52"/>
      <c r="G220" s="56">
        <f>E220/1.11</f>
        <v>2167.7927927927926</v>
      </c>
      <c r="H220" s="57">
        <f>G220*11%</f>
        <v>238.45720720720718</v>
      </c>
      <c r="I220" s="57">
        <f>G220/B219</f>
        <v>2167.7927927927926</v>
      </c>
      <c r="J220" s="58">
        <f>H220/B219</f>
        <v>238.45720720720718</v>
      </c>
    </row>
    <row r="221" spans="1:10" x14ac:dyDescent="0.25">
      <c r="A221" s="44"/>
      <c r="B221" s="43"/>
      <c r="C221" s="43"/>
      <c r="D221" s="52" t="s">
        <v>21</v>
      </c>
      <c r="E221" s="52">
        <f>E219-E220</f>
        <v>16843.75</v>
      </c>
      <c r="F221" s="52"/>
      <c r="G221" s="53">
        <f>G219-G220</f>
        <v>15174.549549549549</v>
      </c>
      <c r="H221" s="53">
        <f>H219-H220</f>
        <v>1669.2004504504503</v>
      </c>
      <c r="I221" s="53">
        <f>I219-I220</f>
        <v>15174.549549549549</v>
      </c>
      <c r="J221" s="59">
        <f>J219-J220</f>
        <v>1669.2004504504503</v>
      </c>
    </row>
    <row r="222" spans="1:10" x14ac:dyDescent="0.25">
      <c r="A222" s="44"/>
      <c r="B222" s="43"/>
      <c r="C222" s="43"/>
      <c r="D222" s="52"/>
      <c r="E222" s="52"/>
      <c r="F222" s="52"/>
      <c r="G222" s="53"/>
      <c r="H222" s="54">
        <f>G221+H221</f>
        <v>16843.75</v>
      </c>
      <c r="I222" s="54"/>
      <c r="J222" s="55"/>
    </row>
    <row r="223" spans="1:10" x14ac:dyDescent="0.25">
      <c r="A223" s="44"/>
      <c r="B223" s="60"/>
      <c r="C223" s="43"/>
      <c r="D223" s="52"/>
      <c r="E223" s="52"/>
      <c r="F223" s="52"/>
      <c r="G223" s="53"/>
      <c r="H223" s="54"/>
      <c r="I223" s="54"/>
      <c r="J223" s="55"/>
    </row>
    <row r="224" spans="1:10" x14ac:dyDescent="0.25">
      <c r="A224" s="44">
        <v>6</v>
      </c>
      <c r="B224" s="45" t="s">
        <v>18</v>
      </c>
      <c r="C224" s="45" t="s">
        <v>19</v>
      </c>
      <c r="D224" s="46" t="s">
        <v>20</v>
      </c>
      <c r="E224" s="46" t="s">
        <v>21</v>
      </c>
      <c r="F224" s="46"/>
      <c r="G224" s="47" t="s">
        <v>22</v>
      </c>
      <c r="H224" s="48" t="s">
        <v>23</v>
      </c>
      <c r="I224" s="48" t="s">
        <v>24</v>
      </c>
      <c r="J224" s="49"/>
    </row>
    <row r="225" spans="1:10" x14ac:dyDescent="0.25">
      <c r="A225" s="44"/>
      <c r="B225" s="43">
        <v>1</v>
      </c>
      <c r="C225" s="50" t="s">
        <v>89</v>
      </c>
      <c r="D225" s="115">
        <f>348000/12</f>
        <v>29000</v>
      </c>
      <c r="E225" s="52">
        <f>D225*B225</f>
        <v>29000</v>
      </c>
      <c r="F225" s="52"/>
      <c r="G225" s="53">
        <f>E225/1.11</f>
        <v>26126.126126126124</v>
      </c>
      <c r="H225" s="54">
        <f>G225*11%</f>
        <v>2873.8738738738739</v>
      </c>
      <c r="I225" s="54">
        <f>G225/B225</f>
        <v>26126.126126126124</v>
      </c>
      <c r="J225" s="55">
        <f>H225/B225</f>
        <v>2873.8738738738739</v>
      </c>
    </row>
    <row r="226" spans="1:10" x14ac:dyDescent="0.25">
      <c r="A226" s="44"/>
      <c r="B226" s="43"/>
      <c r="C226" s="43"/>
      <c r="D226" s="52"/>
      <c r="E226" s="52">
        <f>E225*12.5%</f>
        <v>3625</v>
      </c>
      <c r="F226" s="52"/>
      <c r="G226" s="56">
        <f>E226/1.11</f>
        <v>3265.7657657657655</v>
      </c>
      <c r="H226" s="57">
        <f>G226*11%</f>
        <v>359.23423423423424</v>
      </c>
      <c r="I226" s="57">
        <f>G226/B225</f>
        <v>3265.7657657657655</v>
      </c>
      <c r="J226" s="58">
        <f>H226/B225</f>
        <v>359.23423423423424</v>
      </c>
    </row>
    <row r="227" spans="1:10" x14ac:dyDescent="0.25">
      <c r="A227" s="44"/>
      <c r="B227" s="43"/>
      <c r="C227" s="43"/>
      <c r="D227" s="52" t="s">
        <v>21</v>
      </c>
      <c r="E227" s="52">
        <f>E225-E226</f>
        <v>25375</v>
      </c>
      <c r="F227" s="52"/>
      <c r="G227" s="53">
        <f>G225-G226</f>
        <v>22860.360360360359</v>
      </c>
      <c r="H227" s="53">
        <f>H225-H226</f>
        <v>2514.6396396396394</v>
      </c>
      <c r="I227" s="53">
        <f>I225-I226</f>
        <v>22860.360360360359</v>
      </c>
      <c r="J227" s="59">
        <f>J225-J226</f>
        <v>2514.6396396396394</v>
      </c>
    </row>
    <row r="228" spans="1:10" x14ac:dyDescent="0.25">
      <c r="A228" s="44"/>
      <c r="B228" s="43"/>
      <c r="C228" s="43"/>
      <c r="D228" s="52"/>
      <c r="E228" s="52"/>
      <c r="F228" s="52"/>
      <c r="G228" s="53"/>
      <c r="H228" s="54">
        <f>G227+H227</f>
        <v>25375</v>
      </c>
      <c r="I228" s="54"/>
      <c r="J228" s="55"/>
    </row>
    <row r="229" spans="1:10" x14ac:dyDescent="0.25">
      <c r="A229" s="44"/>
      <c r="B229" s="60"/>
      <c r="C229" s="43"/>
      <c r="D229" s="52"/>
      <c r="E229" s="52"/>
      <c r="F229" s="52"/>
      <c r="G229" s="53"/>
      <c r="H229" s="54"/>
      <c r="I229" s="54"/>
      <c r="J229" s="55"/>
    </row>
    <row r="230" spans="1:10" x14ac:dyDescent="0.25">
      <c r="A230" s="61"/>
      <c r="B230" s="62"/>
      <c r="C230" s="62"/>
      <c r="D230" s="62"/>
      <c r="E230" s="62"/>
      <c r="F230" s="62"/>
      <c r="G230" s="63">
        <f>G197+G203+G209+G215+G221+G227</f>
        <v>260923.4234234234</v>
      </c>
      <c r="H230" s="63">
        <f>H197+H203+H209+H215+H221+H227</f>
        <v>28701.576576576575</v>
      </c>
      <c r="I230" s="62"/>
      <c r="J230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 RETUR</vt:lpstr>
      <vt:lpstr>HITUNG FP RETUR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2023-10-10T02:43:01Z</cp:lastPrinted>
  <dcterms:created xsi:type="dcterms:W3CDTF">2023-10-09T05:44:43Z</dcterms:created>
  <dcterms:modified xsi:type="dcterms:W3CDTF">2023-10-17T06:41:19Z</dcterms:modified>
</cp:coreProperties>
</file>