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08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newestIdRow">Invoice!$A$1</definedName>
    <definedName name="offset">Invoice!$C$1</definedName>
    <definedName name="_xlnm.Print_Area" localSheetId="1">Invoice!$A$3383:$L$3420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20" i="1" l="1"/>
  <c r="D789" i="2" l="1"/>
  <c r="C789" i="2"/>
  <c r="B789" i="2"/>
  <c r="D780" i="2"/>
  <c r="C780" i="2"/>
  <c r="B780" i="2"/>
  <c r="D771" i="2"/>
  <c r="C771" i="2"/>
  <c r="B771" i="2"/>
  <c r="B732" i="2" l="1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D726" i="2"/>
  <c r="C726" i="2"/>
  <c r="B726" i="2"/>
  <c r="B717" i="2"/>
  <c r="C717" i="2"/>
  <c r="D717" i="2"/>
  <c r="D711" i="2"/>
  <c r="C711" i="2"/>
  <c r="B711" i="2"/>
  <c r="B696" i="2"/>
  <c r="C696" i="2"/>
  <c r="D696" i="2"/>
  <c r="B702" i="2"/>
  <c r="C702" i="2"/>
  <c r="D702" i="2"/>
  <c r="D690" i="2"/>
  <c r="C690" i="2"/>
  <c r="B690" i="2"/>
  <c r="B675" i="2"/>
  <c r="C675" i="2"/>
  <c r="D675" i="2"/>
  <c r="B681" i="2"/>
  <c r="C681" i="2"/>
  <c r="D681" i="2"/>
  <c r="D669" i="2"/>
  <c r="C669" i="2"/>
  <c r="B669" i="2"/>
  <c r="D660" i="2"/>
  <c r="C660" i="2"/>
  <c r="B660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B597" i="2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D567" i="2"/>
  <c r="C567" i="2"/>
  <c r="B567" i="2"/>
  <c r="B558" i="2"/>
  <c r="C558" i="2"/>
  <c r="D558" i="2"/>
  <c r="D552" i="2"/>
  <c r="C552" i="2"/>
  <c r="B552" i="2"/>
  <c r="B507" i="2" l="1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D501" i="2"/>
  <c r="C501" i="2"/>
  <c r="B501" i="2"/>
  <c r="B492" i="2"/>
  <c r="C492" i="2"/>
  <c r="D492" i="2"/>
  <c r="D486" i="2"/>
  <c r="C486" i="2"/>
  <c r="B486" i="2"/>
  <c r="D477" i="2" l="1"/>
  <c r="C477" i="2"/>
  <c r="B477" i="2"/>
  <c r="D468" i="2" l="1"/>
  <c r="C468" i="2"/>
  <c r="B468" i="2"/>
  <c r="B441" i="2" l="1"/>
  <c r="C441" i="2"/>
  <c r="D441" i="2"/>
  <c r="B447" i="2"/>
  <c r="C447" i="2"/>
  <c r="D447" i="2"/>
  <c r="B453" i="2"/>
  <c r="C453" i="2"/>
  <c r="D453" i="2"/>
  <c r="B459" i="2"/>
  <c r="C459" i="2"/>
  <c r="D459" i="2"/>
  <c r="D435" i="2"/>
  <c r="C435" i="2"/>
  <c r="B435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B396" i="2"/>
  <c r="C396" i="2"/>
  <c r="D396" i="2"/>
  <c r="B402" i="2"/>
  <c r="C402" i="2"/>
  <c r="D402" i="2"/>
  <c r="B408" i="2"/>
  <c r="C408" i="2"/>
  <c r="D408" i="2"/>
  <c r="B414" i="2"/>
  <c r="C414" i="2"/>
  <c r="D414" i="2"/>
  <c r="B420" i="2"/>
  <c r="C420" i="2"/>
  <c r="D420" i="2"/>
  <c r="B426" i="2"/>
  <c r="C426" i="2"/>
  <c r="D426" i="2"/>
  <c r="D360" i="2"/>
  <c r="C360" i="2"/>
  <c r="B360" i="2"/>
  <c r="D351" i="2"/>
  <c r="C351" i="2"/>
  <c r="B351" i="2"/>
  <c r="B330" i="2" l="1"/>
  <c r="C330" i="2"/>
  <c r="D330" i="2"/>
  <c r="B336" i="2"/>
  <c r="C336" i="2"/>
  <c r="D336" i="2"/>
  <c r="B342" i="2"/>
  <c r="C342" i="2"/>
  <c r="D342" i="2"/>
  <c r="D324" i="2"/>
  <c r="C324" i="2"/>
  <c r="B324" i="2"/>
  <c r="B315" i="2"/>
  <c r="C315" i="2"/>
  <c r="D315" i="2"/>
  <c r="D309" i="2"/>
  <c r="C309" i="2"/>
  <c r="B309" i="2"/>
  <c r="B300" i="2"/>
  <c r="C300" i="2"/>
  <c r="D300" i="2"/>
  <c r="D294" i="2"/>
  <c r="C294" i="2"/>
  <c r="B294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D249" i="2"/>
  <c r="C249" i="2"/>
  <c r="B249" i="2"/>
  <c r="D240" i="2"/>
  <c r="C240" i="2"/>
  <c r="B240" i="2"/>
  <c r="B225" i="2"/>
  <c r="C225" i="2"/>
  <c r="D225" i="2"/>
  <c r="B231" i="2"/>
  <c r="C231" i="2"/>
  <c r="D231" i="2"/>
  <c r="D219" i="2"/>
  <c r="C219" i="2"/>
  <c r="B219" i="2"/>
  <c r="D210" i="2"/>
  <c r="C210" i="2"/>
  <c r="B210" i="2"/>
  <c r="D201" i="2" l="1"/>
  <c r="C201" i="2"/>
  <c r="B201" i="2"/>
  <c r="B186" i="2"/>
  <c r="C186" i="2"/>
  <c r="D186" i="2"/>
  <c r="B192" i="2"/>
  <c r="C192" i="2"/>
  <c r="D192" i="2"/>
  <c r="D180" i="2"/>
  <c r="C180" i="2"/>
  <c r="B180" i="2"/>
  <c r="D171" i="2" l="1"/>
  <c r="C171" i="2"/>
  <c r="B171" i="2"/>
  <c r="D162" i="2" l="1"/>
  <c r="C162" i="2"/>
  <c r="B162" i="2"/>
  <c r="D153" i="2" l="1"/>
  <c r="C153" i="2"/>
  <c r="B153" i="2"/>
  <c r="B144" i="2"/>
  <c r="C144" i="2"/>
  <c r="D144" i="2"/>
  <c r="D138" i="2"/>
  <c r="C138" i="2"/>
  <c r="B138" i="2"/>
  <c r="D129" i="2"/>
  <c r="C129" i="2"/>
  <c r="B129" i="2"/>
  <c r="D120" i="2"/>
  <c r="C120" i="2"/>
  <c r="B120" i="2"/>
  <c r="B87" i="2"/>
  <c r="C87" i="2"/>
  <c r="D87" i="2"/>
  <c r="B93" i="2"/>
  <c r="C93" i="2"/>
  <c r="D93" i="2"/>
  <c r="B99" i="2"/>
  <c r="C99" i="2"/>
  <c r="D99" i="2"/>
  <c r="B105" i="2"/>
  <c r="C105" i="2"/>
  <c r="D105" i="2"/>
  <c r="B111" i="2"/>
  <c r="C111" i="2"/>
  <c r="D111" i="2"/>
  <c r="D81" i="2"/>
  <c r="C81" i="2"/>
  <c r="B81" i="2"/>
  <c r="D72" i="2"/>
  <c r="C72" i="2"/>
  <c r="B72" i="2"/>
  <c r="B63" i="2" l="1"/>
  <c r="C63" i="2"/>
  <c r="D63" i="2"/>
  <c r="D57" i="2"/>
  <c r="C57" i="2"/>
  <c r="B57" i="2"/>
  <c r="B48" i="2" l="1"/>
  <c r="C48" i="2"/>
  <c r="D48" i="2"/>
  <c r="D42" i="2"/>
  <c r="C42" i="2"/>
  <c r="B42" i="2"/>
  <c r="B33" i="2"/>
  <c r="C33" i="2"/>
  <c r="D33" i="2"/>
  <c r="D27" i="2"/>
  <c r="C27" i="2"/>
  <c r="B27" i="2"/>
  <c r="B18" i="2" l="1"/>
  <c r="C18" i="2"/>
  <c r="D18" i="2"/>
  <c r="D12" i="2"/>
  <c r="C12" i="2"/>
  <c r="B12" i="2"/>
  <c r="D3" i="2"/>
  <c r="C3" i="2"/>
  <c r="B3" i="2"/>
  <c r="B1" i="2"/>
  <c r="E789" i="2"/>
  <c r="E780" i="2"/>
  <c r="E771" i="2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17" i="2"/>
  <c r="E718" i="2" s="1"/>
  <c r="E711" i="2"/>
  <c r="E712" i="2" s="1"/>
  <c r="E702" i="2"/>
  <c r="E703" i="2" s="1"/>
  <c r="E696" i="2"/>
  <c r="E697" i="2" s="1"/>
  <c r="E690" i="2"/>
  <c r="E681" i="2"/>
  <c r="E682" i="2" s="1"/>
  <c r="E675" i="2"/>
  <c r="E676" i="2" s="1"/>
  <c r="E669" i="2"/>
  <c r="E670" i="2" s="1"/>
  <c r="E660" i="2"/>
  <c r="E661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5" i="2"/>
  <c r="E586" i="2" s="1"/>
  <c r="E579" i="2"/>
  <c r="E580" i="2" s="1"/>
  <c r="E573" i="2"/>
  <c r="E574" i="2" s="1"/>
  <c r="E567" i="2"/>
  <c r="E568" i="2" s="1"/>
  <c r="E558" i="2"/>
  <c r="E559" i="2" s="1"/>
  <c r="E552" i="2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492" i="2"/>
  <c r="E493" i="2" s="1"/>
  <c r="E486" i="2"/>
  <c r="E477" i="2"/>
  <c r="E468" i="2"/>
  <c r="E459" i="2"/>
  <c r="E460" i="2" s="1"/>
  <c r="E453" i="2"/>
  <c r="E454" i="2" s="1"/>
  <c r="E447" i="2"/>
  <c r="E448" i="2" s="1"/>
  <c r="E441" i="2"/>
  <c r="E442" i="2" s="1"/>
  <c r="E435" i="2"/>
  <c r="E426" i="2"/>
  <c r="E427" i="2" s="1"/>
  <c r="E420" i="2"/>
  <c r="E421" i="2" s="1"/>
  <c r="E414" i="2"/>
  <c r="E415" i="2" s="1"/>
  <c r="E408" i="2"/>
  <c r="E409" i="2" s="1"/>
  <c r="E402" i="2"/>
  <c r="E403" i="2" s="1"/>
  <c r="E396" i="2"/>
  <c r="E397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51" i="2"/>
  <c r="E352" i="2" s="1"/>
  <c r="E342" i="2"/>
  <c r="E343" i="2" s="1"/>
  <c r="E336" i="2"/>
  <c r="E337" i="2" s="1"/>
  <c r="E330" i="2"/>
  <c r="E331" i="2" s="1"/>
  <c r="E324" i="2"/>
  <c r="E325" i="2" s="1"/>
  <c r="E315" i="2"/>
  <c r="E316" i="2" s="1"/>
  <c r="E309" i="2"/>
  <c r="E300" i="2"/>
  <c r="E301" i="2" s="1"/>
  <c r="E294" i="2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40" i="2"/>
  <c r="E231" i="2"/>
  <c r="E232" i="2" s="1"/>
  <c r="E225" i="2"/>
  <c r="E226" i="2" s="1"/>
  <c r="E219" i="2"/>
  <c r="E210" i="2"/>
  <c r="E201" i="2"/>
  <c r="E192" i="2"/>
  <c r="E193" i="2" s="1"/>
  <c r="E186" i="2"/>
  <c r="E187" i="2" s="1"/>
  <c r="E180" i="2"/>
  <c r="E171" i="2"/>
  <c r="E172" i="2" s="1"/>
  <c r="E162" i="2"/>
  <c r="E163" i="2" s="1"/>
  <c r="E153" i="2"/>
  <c r="E154" i="2" s="1"/>
  <c r="E144" i="2"/>
  <c r="E145" i="2" s="1"/>
  <c r="E138" i="2"/>
  <c r="E129" i="2"/>
  <c r="E120" i="2"/>
  <c r="E111" i="2"/>
  <c r="E112" i="2" s="1"/>
  <c r="E105" i="2"/>
  <c r="E106" i="2" s="1"/>
  <c r="E99" i="2"/>
  <c r="E100" i="2" s="1"/>
  <c r="E93" i="2"/>
  <c r="E94" i="2" s="1"/>
  <c r="E87" i="2"/>
  <c r="E88" i="2" s="1"/>
  <c r="E81" i="2"/>
  <c r="E72" i="2"/>
  <c r="E63" i="2"/>
  <c r="E64" i="2" s="1"/>
  <c r="E57" i="2"/>
  <c r="E48" i="2"/>
  <c r="E49" i="2" s="1"/>
  <c r="E42" i="2"/>
  <c r="E43" i="2" s="1"/>
  <c r="E33" i="2"/>
  <c r="E34" i="2" s="1"/>
  <c r="E27" i="2"/>
  <c r="G789" i="2" l="1"/>
  <c r="I789" i="2" s="1"/>
  <c r="E790" i="2"/>
  <c r="G790" i="2" s="1"/>
  <c r="G780" i="2"/>
  <c r="I780" i="2" s="1"/>
  <c r="E781" i="2"/>
  <c r="G781" i="2" s="1"/>
  <c r="G771" i="2"/>
  <c r="I771" i="2" s="1"/>
  <c r="E772" i="2"/>
  <c r="G772" i="2" s="1"/>
  <c r="G762" i="2"/>
  <c r="I762" i="2" s="1"/>
  <c r="G763" i="2"/>
  <c r="G756" i="2"/>
  <c r="H756" i="2" s="1"/>
  <c r="G757" i="2"/>
  <c r="G750" i="2"/>
  <c r="H750" i="2" s="1"/>
  <c r="G751" i="2"/>
  <c r="G744" i="2"/>
  <c r="I744" i="2" s="1"/>
  <c r="G745" i="2"/>
  <c r="G738" i="2"/>
  <c r="I738" i="2" s="1"/>
  <c r="G739" i="2"/>
  <c r="G732" i="2"/>
  <c r="I732" i="2" s="1"/>
  <c r="G733" i="2"/>
  <c r="G726" i="2"/>
  <c r="H726" i="2" s="1"/>
  <c r="J726" i="2" s="1"/>
  <c r="E727" i="2"/>
  <c r="G727" i="2" s="1"/>
  <c r="G718" i="2"/>
  <c r="G717" i="2"/>
  <c r="G711" i="2"/>
  <c r="H711" i="2" s="1"/>
  <c r="J711" i="2" s="1"/>
  <c r="G712" i="2"/>
  <c r="G702" i="2"/>
  <c r="I702" i="2" s="1"/>
  <c r="G703" i="2"/>
  <c r="G696" i="2"/>
  <c r="I696" i="2" s="1"/>
  <c r="G697" i="2"/>
  <c r="G690" i="2"/>
  <c r="H690" i="2" s="1"/>
  <c r="J690" i="2" s="1"/>
  <c r="E691" i="2"/>
  <c r="G691" i="2" s="1"/>
  <c r="G681" i="2"/>
  <c r="I681" i="2" s="1"/>
  <c r="G682" i="2"/>
  <c r="G675" i="2"/>
  <c r="I675" i="2" s="1"/>
  <c r="G676" i="2"/>
  <c r="G651" i="2"/>
  <c r="I651" i="2" s="1"/>
  <c r="G652" i="2"/>
  <c r="G645" i="2"/>
  <c r="H645" i="2" s="1"/>
  <c r="G646" i="2"/>
  <c r="G639" i="2"/>
  <c r="H639" i="2" s="1"/>
  <c r="G640" i="2"/>
  <c r="G633" i="2"/>
  <c r="I633" i="2" s="1"/>
  <c r="G634" i="2"/>
  <c r="G627" i="2"/>
  <c r="I627" i="2" s="1"/>
  <c r="G628" i="2"/>
  <c r="G621" i="2"/>
  <c r="I621" i="2" s="1"/>
  <c r="G622" i="2"/>
  <c r="G615" i="2"/>
  <c r="H615" i="2" s="1"/>
  <c r="G616" i="2"/>
  <c r="G609" i="2"/>
  <c r="I609" i="2" s="1"/>
  <c r="G610" i="2"/>
  <c r="G603" i="2"/>
  <c r="I603" i="2" s="1"/>
  <c r="G604" i="2"/>
  <c r="G597" i="2"/>
  <c r="I597" i="2" s="1"/>
  <c r="G598" i="2"/>
  <c r="G591" i="2"/>
  <c r="I591" i="2" s="1"/>
  <c r="G592" i="2"/>
  <c r="G585" i="2"/>
  <c r="H585" i="2" s="1"/>
  <c r="G586" i="2"/>
  <c r="G579" i="2"/>
  <c r="I579" i="2" s="1"/>
  <c r="G580" i="2"/>
  <c r="G573" i="2"/>
  <c r="H573" i="2" s="1"/>
  <c r="G574" i="2"/>
  <c r="G559" i="2"/>
  <c r="G558" i="2"/>
  <c r="G552" i="2"/>
  <c r="I552" i="2" s="1"/>
  <c r="E553" i="2"/>
  <c r="G553" i="2" s="1"/>
  <c r="G543" i="2"/>
  <c r="H543" i="2" s="1"/>
  <c r="G544" i="2"/>
  <c r="G537" i="2"/>
  <c r="I537" i="2" s="1"/>
  <c r="G538" i="2"/>
  <c r="G531" i="2"/>
  <c r="I531" i="2" s="1"/>
  <c r="G532" i="2"/>
  <c r="G525" i="2"/>
  <c r="H525" i="2" s="1"/>
  <c r="G526" i="2"/>
  <c r="G519" i="2"/>
  <c r="I519" i="2" s="1"/>
  <c r="G520" i="2"/>
  <c r="G513" i="2"/>
  <c r="H513" i="2" s="1"/>
  <c r="G514" i="2"/>
  <c r="G507" i="2"/>
  <c r="I507" i="2" s="1"/>
  <c r="G508" i="2"/>
  <c r="G501" i="2"/>
  <c r="I501" i="2" s="1"/>
  <c r="E502" i="2"/>
  <c r="G502" i="2" s="1"/>
  <c r="G492" i="2"/>
  <c r="H492" i="2" s="1"/>
  <c r="G493" i="2"/>
  <c r="G486" i="2"/>
  <c r="I486" i="2" s="1"/>
  <c r="E487" i="2"/>
  <c r="G487" i="2" s="1"/>
  <c r="G477" i="2"/>
  <c r="I477" i="2" s="1"/>
  <c r="E478" i="2"/>
  <c r="G478" i="2" s="1"/>
  <c r="G468" i="2"/>
  <c r="H468" i="2" s="1"/>
  <c r="E469" i="2"/>
  <c r="G469" i="2" s="1"/>
  <c r="G459" i="2"/>
  <c r="I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I435" i="2" s="1"/>
  <c r="E436" i="2"/>
  <c r="E437" i="2" s="1"/>
  <c r="G426" i="2"/>
  <c r="H426" i="2" s="1"/>
  <c r="G427" i="2"/>
  <c r="G420" i="2"/>
  <c r="H420" i="2" s="1"/>
  <c r="G421" i="2"/>
  <c r="G414" i="2"/>
  <c r="I414" i="2" s="1"/>
  <c r="G415" i="2"/>
  <c r="G408" i="2"/>
  <c r="I408" i="2" s="1"/>
  <c r="G409" i="2"/>
  <c r="G402" i="2"/>
  <c r="I402" i="2" s="1"/>
  <c r="G403" i="2"/>
  <c r="G396" i="2"/>
  <c r="I396" i="2" s="1"/>
  <c r="G397" i="2"/>
  <c r="G390" i="2"/>
  <c r="H390" i="2" s="1"/>
  <c r="G391" i="2"/>
  <c r="G384" i="2"/>
  <c r="I384" i="2" s="1"/>
  <c r="G385" i="2"/>
  <c r="G378" i="2"/>
  <c r="I378" i="2" s="1"/>
  <c r="G379" i="2"/>
  <c r="G372" i="2"/>
  <c r="I372" i="2" s="1"/>
  <c r="G373" i="2"/>
  <c r="G366" i="2"/>
  <c r="I366" i="2" s="1"/>
  <c r="G367" i="2"/>
  <c r="E361" i="2"/>
  <c r="G361" i="2" s="1"/>
  <c r="G342" i="2"/>
  <c r="H342" i="2" s="1"/>
  <c r="G343" i="2"/>
  <c r="G336" i="2"/>
  <c r="H336" i="2" s="1"/>
  <c r="G337" i="2"/>
  <c r="G330" i="2"/>
  <c r="I330" i="2" s="1"/>
  <c r="G331" i="2"/>
  <c r="G315" i="2"/>
  <c r="I315" i="2" s="1"/>
  <c r="G316" i="2"/>
  <c r="G309" i="2"/>
  <c r="I309" i="2" s="1"/>
  <c r="E310" i="2"/>
  <c r="G310" i="2" s="1"/>
  <c r="G300" i="2"/>
  <c r="I300" i="2" s="1"/>
  <c r="G301" i="2"/>
  <c r="G294" i="2"/>
  <c r="H294" i="2" s="1"/>
  <c r="J294" i="2" s="1"/>
  <c r="E295" i="2"/>
  <c r="G295" i="2" s="1"/>
  <c r="G285" i="2"/>
  <c r="I285" i="2" s="1"/>
  <c r="G286" i="2"/>
  <c r="G279" i="2"/>
  <c r="I279" i="2" s="1"/>
  <c r="G280" i="2"/>
  <c r="G273" i="2"/>
  <c r="I273" i="2" s="1"/>
  <c r="G274" i="2"/>
  <c r="G267" i="2"/>
  <c r="I267" i="2" s="1"/>
  <c r="G268" i="2"/>
  <c r="G261" i="2"/>
  <c r="I261" i="2" s="1"/>
  <c r="G262" i="2"/>
  <c r="G255" i="2"/>
  <c r="H255" i="2" s="1"/>
  <c r="G256" i="2"/>
  <c r="G249" i="2"/>
  <c r="I249" i="2" s="1"/>
  <c r="E250" i="2"/>
  <c r="G250" i="2" s="1"/>
  <c r="G240" i="2"/>
  <c r="I240" i="2" s="1"/>
  <c r="E241" i="2"/>
  <c r="G241" i="2" s="1"/>
  <c r="G231" i="2"/>
  <c r="H231" i="2" s="1"/>
  <c r="G232" i="2"/>
  <c r="G225" i="2"/>
  <c r="H225" i="2" s="1"/>
  <c r="G226" i="2"/>
  <c r="G219" i="2"/>
  <c r="I219" i="2" s="1"/>
  <c r="E220" i="2"/>
  <c r="G220" i="2" s="1"/>
  <c r="G210" i="2"/>
  <c r="H210" i="2" s="1"/>
  <c r="J210" i="2" s="1"/>
  <c r="E211" i="2"/>
  <c r="G211" i="2" s="1"/>
  <c r="E202" i="2"/>
  <c r="G202" i="2" s="1"/>
  <c r="G192" i="2"/>
  <c r="I192" i="2" s="1"/>
  <c r="G193" i="2"/>
  <c r="G186" i="2"/>
  <c r="I186" i="2" s="1"/>
  <c r="G187" i="2"/>
  <c r="E181" i="2"/>
  <c r="G181" i="2" s="1"/>
  <c r="G144" i="2"/>
  <c r="I144" i="2" s="1"/>
  <c r="G145" i="2"/>
  <c r="G138" i="2"/>
  <c r="I138" i="2" s="1"/>
  <c r="E139" i="2"/>
  <c r="G139" i="2" s="1"/>
  <c r="G129" i="2"/>
  <c r="I129" i="2" s="1"/>
  <c r="E130" i="2"/>
  <c r="G130" i="2" s="1"/>
  <c r="G120" i="2"/>
  <c r="I120" i="2" s="1"/>
  <c r="E121" i="2"/>
  <c r="G121" i="2" s="1"/>
  <c r="E12" i="2"/>
  <c r="E13" i="2" s="1"/>
  <c r="G13" i="2" s="1"/>
  <c r="G111" i="2"/>
  <c r="H111" i="2" s="1"/>
  <c r="G112" i="2"/>
  <c r="G105" i="2"/>
  <c r="I105" i="2" s="1"/>
  <c r="G106" i="2"/>
  <c r="G99" i="2"/>
  <c r="I99" i="2" s="1"/>
  <c r="G100" i="2"/>
  <c r="G93" i="2"/>
  <c r="I93" i="2" s="1"/>
  <c r="G94" i="2"/>
  <c r="G87" i="2"/>
  <c r="H87" i="2" s="1"/>
  <c r="G88" i="2"/>
  <c r="G81" i="2"/>
  <c r="I81" i="2" s="1"/>
  <c r="E82" i="2"/>
  <c r="G82" i="2" s="1"/>
  <c r="G72" i="2"/>
  <c r="H72" i="2" s="1"/>
  <c r="J72" i="2" s="1"/>
  <c r="E73" i="2"/>
  <c r="G73" i="2" s="1"/>
  <c r="G63" i="2"/>
  <c r="I63" i="2" s="1"/>
  <c r="G64" i="2"/>
  <c r="G57" i="2"/>
  <c r="I57" i="2" s="1"/>
  <c r="E58" i="2"/>
  <c r="G58" i="2" s="1"/>
  <c r="G48" i="2"/>
  <c r="H48" i="2" s="1"/>
  <c r="G49" i="2"/>
  <c r="G33" i="2"/>
  <c r="I33" i="2" s="1"/>
  <c r="G34" i="2"/>
  <c r="E18" i="2"/>
  <c r="E19" i="2" s="1"/>
  <c r="G19" i="2" s="1"/>
  <c r="G27" i="2"/>
  <c r="I27" i="2" s="1"/>
  <c r="E28" i="2"/>
  <c r="G28" i="2" s="1"/>
  <c r="G180" i="2"/>
  <c r="I180" i="2" s="1"/>
  <c r="G201" i="2"/>
  <c r="I201" i="2" s="1"/>
  <c r="E44" i="2"/>
  <c r="G42" i="2"/>
  <c r="I42" i="2" s="1"/>
  <c r="G171" i="2"/>
  <c r="I171" i="2" s="1"/>
  <c r="G660" i="2"/>
  <c r="G661" i="2"/>
  <c r="G567" i="2"/>
  <c r="G670" i="2"/>
  <c r="G669" i="2"/>
  <c r="G568" i="2"/>
  <c r="G324" i="2"/>
  <c r="G325" i="2"/>
  <c r="G352" i="2"/>
  <c r="G351" i="2"/>
  <c r="G360" i="2"/>
  <c r="G154" i="2"/>
  <c r="G163" i="2"/>
  <c r="G153" i="2"/>
  <c r="G162" i="2"/>
  <c r="E3" i="2"/>
  <c r="E4" i="2" s="1"/>
  <c r="H4413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15" i="1"/>
  <c r="D4305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1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H4070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C3624" i="1"/>
  <c r="J3609" i="1"/>
  <c r="J3647" i="1" s="1"/>
  <c r="J3608" i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58" i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5" i="1"/>
  <c r="B2937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I2828" i="1"/>
  <c r="J2811" i="1"/>
  <c r="J2810" i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D2604" i="1"/>
  <c r="D2600" i="1"/>
  <c r="D2586" i="1"/>
  <c r="J2583" i="1"/>
  <c r="J2582" i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92" i="1"/>
  <c r="J248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785" i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I1229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25" i="1" l="1"/>
  <c r="K2029" i="1"/>
  <c r="K2033" i="1"/>
  <c r="K2037" i="1"/>
  <c r="K3740" i="1"/>
  <c r="B4199" i="1"/>
  <c r="K4199" i="1" s="1"/>
  <c r="K1227" i="1"/>
  <c r="K1197" i="1"/>
  <c r="K3701" i="1"/>
  <c r="K3705" i="1"/>
  <c r="K4153" i="1"/>
  <c r="K4154" i="1"/>
  <c r="K4155" i="1"/>
  <c r="K4156" i="1"/>
  <c r="K4157" i="1"/>
  <c r="K4158" i="1"/>
  <c r="K4159" i="1"/>
  <c r="K4160" i="1"/>
  <c r="K4162" i="1"/>
  <c r="K4163" i="1"/>
  <c r="K4164" i="1"/>
  <c r="K4165" i="1"/>
  <c r="K4166" i="1"/>
  <c r="K4167" i="1"/>
  <c r="K4194" i="1"/>
  <c r="K4196" i="1"/>
  <c r="K4198" i="1"/>
  <c r="K4200" i="1"/>
  <c r="K4203" i="1"/>
  <c r="K4205" i="1"/>
  <c r="K4152" i="1"/>
  <c r="K2710" i="1"/>
  <c r="K2714" i="1"/>
  <c r="K2718" i="1"/>
  <c r="J2194" i="1"/>
  <c r="H789" i="2"/>
  <c r="J789" i="2" s="1"/>
  <c r="K4432" i="1"/>
  <c r="K4394" i="1"/>
  <c r="H780" i="2"/>
  <c r="J780" i="2" s="1"/>
  <c r="G782" i="2"/>
  <c r="G785" i="2" s="1"/>
  <c r="G773" i="2"/>
  <c r="G776" i="2" s="1"/>
  <c r="H771" i="2"/>
  <c r="J771" i="2" s="1"/>
  <c r="H732" i="2"/>
  <c r="J732" i="2" s="1"/>
  <c r="H738" i="2"/>
  <c r="J738" i="2" s="1"/>
  <c r="H762" i="2"/>
  <c r="J762" i="2" s="1"/>
  <c r="I726" i="2"/>
  <c r="I763" i="2"/>
  <c r="I764" i="2" s="1"/>
  <c r="H763" i="2"/>
  <c r="J763" i="2" s="1"/>
  <c r="E764" i="2"/>
  <c r="G764" i="2"/>
  <c r="I757" i="2"/>
  <c r="H757" i="2"/>
  <c r="J757" i="2" s="1"/>
  <c r="E758" i="2"/>
  <c r="J756" i="2"/>
  <c r="I756" i="2"/>
  <c r="G758" i="2"/>
  <c r="J750" i="2"/>
  <c r="H751" i="2"/>
  <c r="J751" i="2" s="1"/>
  <c r="I751" i="2"/>
  <c r="E752" i="2"/>
  <c r="I750" i="2"/>
  <c r="G752" i="2"/>
  <c r="I745" i="2"/>
  <c r="I746" i="2" s="1"/>
  <c r="H745" i="2"/>
  <c r="J745" i="2" s="1"/>
  <c r="E746" i="2"/>
  <c r="H744" i="2"/>
  <c r="G746" i="2"/>
  <c r="H739" i="2"/>
  <c r="J739" i="2" s="1"/>
  <c r="I739" i="2"/>
  <c r="I740" i="2" s="1"/>
  <c r="E740" i="2"/>
  <c r="G740" i="2"/>
  <c r="I733" i="2"/>
  <c r="I734" i="2" s="1"/>
  <c r="H733" i="2"/>
  <c r="J733" i="2" s="1"/>
  <c r="E734" i="2"/>
  <c r="G734" i="2"/>
  <c r="I718" i="2"/>
  <c r="H718" i="2"/>
  <c r="J718" i="2" s="1"/>
  <c r="I717" i="2"/>
  <c r="G719" i="2"/>
  <c r="E719" i="2"/>
  <c r="H702" i="2"/>
  <c r="J702" i="2" s="1"/>
  <c r="I690" i="2"/>
  <c r="H681" i="2"/>
  <c r="J681" i="2" s="1"/>
  <c r="H675" i="2"/>
  <c r="J675" i="2" s="1"/>
  <c r="I711" i="2"/>
  <c r="H717" i="2"/>
  <c r="H696" i="2"/>
  <c r="J696" i="2" s="1"/>
  <c r="E704" i="2"/>
  <c r="I703" i="2"/>
  <c r="I704" i="2" s="1"/>
  <c r="H703" i="2"/>
  <c r="J703" i="2" s="1"/>
  <c r="E698" i="2"/>
  <c r="G704" i="2"/>
  <c r="I697" i="2"/>
  <c r="I698" i="2" s="1"/>
  <c r="H697" i="2"/>
  <c r="J697" i="2" s="1"/>
  <c r="G698" i="2"/>
  <c r="K3697" i="1"/>
  <c r="K3736" i="1"/>
  <c r="H682" i="2"/>
  <c r="J682" i="2" s="1"/>
  <c r="I682" i="2"/>
  <c r="I683" i="2" s="1"/>
  <c r="E683" i="2"/>
  <c r="G683" i="2"/>
  <c r="E677" i="2"/>
  <c r="I676" i="2"/>
  <c r="I677" i="2" s="1"/>
  <c r="H676" i="2"/>
  <c r="J676" i="2" s="1"/>
  <c r="G677" i="2"/>
  <c r="I615" i="2"/>
  <c r="I639" i="2"/>
  <c r="H531" i="2"/>
  <c r="J531" i="2" s="1"/>
  <c r="H627" i="2"/>
  <c r="J627" i="2" s="1"/>
  <c r="H579" i="2"/>
  <c r="J579" i="2" s="1"/>
  <c r="H591" i="2"/>
  <c r="J591" i="2" s="1"/>
  <c r="K3506" i="1"/>
  <c r="K3510" i="1"/>
  <c r="K3518" i="1"/>
  <c r="H652" i="2"/>
  <c r="J652" i="2" s="1"/>
  <c r="I652" i="2"/>
  <c r="I653" i="2" s="1"/>
  <c r="I645" i="2"/>
  <c r="E653" i="2"/>
  <c r="H651" i="2"/>
  <c r="G653" i="2"/>
  <c r="J645" i="2"/>
  <c r="H646" i="2"/>
  <c r="J646" i="2" s="1"/>
  <c r="I646" i="2"/>
  <c r="E647" i="2"/>
  <c r="G647" i="2"/>
  <c r="I513" i="2"/>
  <c r="H640" i="2"/>
  <c r="J640" i="2" s="1"/>
  <c r="I640" i="2"/>
  <c r="J639" i="2"/>
  <c r="H609" i="2"/>
  <c r="J609" i="2" s="1"/>
  <c r="H633" i="2"/>
  <c r="J633" i="2" s="1"/>
  <c r="I573" i="2"/>
  <c r="E641" i="2"/>
  <c r="G641" i="2"/>
  <c r="H634" i="2"/>
  <c r="J634" i="2" s="1"/>
  <c r="I634" i="2"/>
  <c r="I635" i="2" s="1"/>
  <c r="E635" i="2"/>
  <c r="G635" i="2"/>
  <c r="H628" i="2"/>
  <c r="J628" i="2" s="1"/>
  <c r="I628" i="2"/>
  <c r="I629" i="2" s="1"/>
  <c r="E629" i="2"/>
  <c r="G629" i="2"/>
  <c r="E623" i="2"/>
  <c r="I622" i="2"/>
  <c r="I623" i="2" s="1"/>
  <c r="H622" i="2"/>
  <c r="J622" i="2" s="1"/>
  <c r="H621" i="2"/>
  <c r="G623" i="2"/>
  <c r="H616" i="2"/>
  <c r="J616" i="2" s="1"/>
  <c r="I616" i="2"/>
  <c r="J615" i="2"/>
  <c r="E617" i="2"/>
  <c r="G617" i="2"/>
  <c r="H610" i="2"/>
  <c r="J610" i="2" s="1"/>
  <c r="I610" i="2"/>
  <c r="I611" i="2" s="1"/>
  <c r="E611" i="2"/>
  <c r="G611" i="2"/>
  <c r="H604" i="2"/>
  <c r="J604" i="2" s="1"/>
  <c r="I604" i="2"/>
  <c r="I605" i="2" s="1"/>
  <c r="E605" i="2"/>
  <c r="H603" i="2"/>
  <c r="G605" i="2"/>
  <c r="H598" i="2"/>
  <c r="J598" i="2" s="1"/>
  <c r="I598" i="2"/>
  <c r="I599" i="2" s="1"/>
  <c r="E599" i="2"/>
  <c r="H597" i="2"/>
  <c r="G599" i="2"/>
  <c r="H592" i="2"/>
  <c r="J592" i="2" s="1"/>
  <c r="I592" i="2"/>
  <c r="I593" i="2" s="1"/>
  <c r="E593" i="2"/>
  <c r="G593" i="2"/>
  <c r="J585" i="2"/>
  <c r="H586" i="2"/>
  <c r="J586" i="2" s="1"/>
  <c r="I586" i="2"/>
  <c r="E587" i="2"/>
  <c r="I585" i="2"/>
  <c r="G587" i="2"/>
  <c r="H580" i="2"/>
  <c r="J580" i="2" s="1"/>
  <c r="I580" i="2"/>
  <c r="I581" i="2" s="1"/>
  <c r="E581" i="2"/>
  <c r="G581" i="2"/>
  <c r="J573" i="2"/>
  <c r="H574" i="2"/>
  <c r="J574" i="2" s="1"/>
  <c r="I574" i="2"/>
  <c r="E575" i="2"/>
  <c r="G575" i="2"/>
  <c r="K3514" i="1"/>
  <c r="K3709" i="1"/>
  <c r="B3747" i="1"/>
  <c r="K3747" i="1" s="1"/>
  <c r="B3739" i="1"/>
  <c r="K3739" i="1" s="1"/>
  <c r="B4425" i="1"/>
  <c r="K4387" i="1"/>
  <c r="B4433" i="1"/>
  <c r="K4433" i="1" s="1"/>
  <c r="K4395" i="1"/>
  <c r="J3448" i="1"/>
  <c r="K3450" i="1" s="1"/>
  <c r="K3454" i="1" s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4202" i="1"/>
  <c r="K4204" i="1"/>
  <c r="J4246" i="1"/>
  <c r="J3904" i="1"/>
  <c r="K3906" i="1" s="1"/>
  <c r="K3910" i="1" s="1"/>
  <c r="J4132" i="1"/>
  <c r="K3354" i="1"/>
  <c r="K3358" i="1"/>
  <c r="K3362" i="1"/>
  <c r="K3366" i="1"/>
  <c r="I558" i="2"/>
  <c r="G560" i="2"/>
  <c r="H559" i="2"/>
  <c r="J559" i="2" s="1"/>
  <c r="I559" i="2"/>
  <c r="E560" i="2"/>
  <c r="H552" i="2"/>
  <c r="J552" i="2" s="1"/>
  <c r="H537" i="2"/>
  <c r="J537" i="2" s="1"/>
  <c r="H558" i="2"/>
  <c r="I525" i="2"/>
  <c r="H501" i="2"/>
  <c r="J501" i="2" s="1"/>
  <c r="I543" i="2"/>
  <c r="K3240" i="1"/>
  <c r="H519" i="2"/>
  <c r="J519" i="2" s="1"/>
  <c r="J543" i="2"/>
  <c r="H544" i="2"/>
  <c r="J544" i="2" s="1"/>
  <c r="I544" i="2"/>
  <c r="E545" i="2"/>
  <c r="G545" i="2"/>
  <c r="H538" i="2"/>
  <c r="J538" i="2" s="1"/>
  <c r="I538" i="2"/>
  <c r="I539" i="2" s="1"/>
  <c r="E539" i="2"/>
  <c r="G539" i="2"/>
  <c r="H532" i="2"/>
  <c r="J532" i="2" s="1"/>
  <c r="I532" i="2"/>
  <c r="I533" i="2" s="1"/>
  <c r="E533" i="2"/>
  <c r="G533" i="2"/>
  <c r="J525" i="2"/>
  <c r="H507" i="2"/>
  <c r="E527" i="2"/>
  <c r="I526" i="2"/>
  <c r="H526" i="2"/>
  <c r="J526" i="2" s="1"/>
  <c r="G527" i="2"/>
  <c r="E521" i="2"/>
  <c r="I520" i="2"/>
  <c r="I521" i="2" s="1"/>
  <c r="H520" i="2"/>
  <c r="J520" i="2" s="1"/>
  <c r="G521" i="2"/>
  <c r="H514" i="2"/>
  <c r="J514" i="2" s="1"/>
  <c r="I514" i="2"/>
  <c r="E515" i="2"/>
  <c r="J513" i="2"/>
  <c r="G515" i="2"/>
  <c r="H508" i="2"/>
  <c r="J508" i="2" s="1"/>
  <c r="I508" i="2"/>
  <c r="I509" i="2" s="1"/>
  <c r="E509" i="2"/>
  <c r="G509" i="2"/>
  <c r="I492" i="2"/>
  <c r="H486" i="2"/>
  <c r="J486" i="2" s="1"/>
  <c r="H493" i="2"/>
  <c r="J493" i="2" s="1"/>
  <c r="I493" i="2"/>
  <c r="J492" i="2"/>
  <c r="E494" i="2"/>
  <c r="G494" i="2"/>
  <c r="H477" i="2"/>
  <c r="J477" i="2" s="1"/>
  <c r="G479" i="2"/>
  <c r="G482" i="2" s="1"/>
  <c r="J2878" i="1"/>
  <c r="I468" i="2"/>
  <c r="H384" i="2"/>
  <c r="J384" i="2" s="1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459" i="2"/>
  <c r="J459" i="2" s="1"/>
  <c r="H435" i="2"/>
  <c r="J435" i="2" s="1"/>
  <c r="H460" i="2"/>
  <c r="J460" i="2" s="1"/>
  <c r="I460" i="2"/>
  <c r="I461" i="2" s="1"/>
  <c r="E461" i="2"/>
  <c r="G461" i="2"/>
  <c r="J453" i="2"/>
  <c r="E455" i="2"/>
  <c r="I454" i="2"/>
  <c r="H454" i="2"/>
  <c r="J454" i="2" s="1"/>
  <c r="I453" i="2"/>
  <c r="G455" i="2"/>
  <c r="E449" i="2"/>
  <c r="I448" i="2"/>
  <c r="I449" i="2" s="1"/>
  <c r="H448" i="2"/>
  <c r="J448" i="2" s="1"/>
  <c r="H447" i="2"/>
  <c r="G449" i="2"/>
  <c r="H442" i="2"/>
  <c r="J442" i="2" s="1"/>
  <c r="I442" i="2"/>
  <c r="I443" i="2" s="1"/>
  <c r="E443" i="2"/>
  <c r="H441" i="2"/>
  <c r="G443" i="2"/>
  <c r="K2711" i="1"/>
  <c r="K2677" i="1"/>
  <c r="K2681" i="1"/>
  <c r="H408" i="2"/>
  <c r="J408" i="2" s="1"/>
  <c r="H427" i="2"/>
  <c r="J427" i="2" s="1"/>
  <c r="I427" i="2"/>
  <c r="J426" i="2"/>
  <c r="E362" i="2"/>
  <c r="E428" i="2"/>
  <c r="I426" i="2"/>
  <c r="G428" i="2"/>
  <c r="J420" i="2"/>
  <c r="H421" i="2"/>
  <c r="J421" i="2" s="1"/>
  <c r="I421" i="2"/>
  <c r="E422" i="2"/>
  <c r="I420" i="2"/>
  <c r="G422" i="2"/>
  <c r="E416" i="2"/>
  <c r="I415" i="2"/>
  <c r="I416" i="2" s="1"/>
  <c r="H415" i="2"/>
  <c r="J415" i="2" s="1"/>
  <c r="H414" i="2"/>
  <c r="G416" i="2"/>
  <c r="H378" i="2"/>
  <c r="J378" i="2" s="1"/>
  <c r="H409" i="2"/>
  <c r="J409" i="2" s="1"/>
  <c r="I409" i="2"/>
  <c r="I410" i="2" s="1"/>
  <c r="I390" i="2"/>
  <c r="H402" i="2"/>
  <c r="J402" i="2" s="1"/>
  <c r="E410" i="2"/>
  <c r="G410" i="2"/>
  <c r="H403" i="2"/>
  <c r="J403" i="2" s="1"/>
  <c r="I403" i="2"/>
  <c r="I404" i="2" s="1"/>
  <c r="E404" i="2"/>
  <c r="G404" i="2"/>
  <c r="H397" i="2"/>
  <c r="J397" i="2" s="1"/>
  <c r="I397" i="2"/>
  <c r="I398" i="2" s="1"/>
  <c r="E398" i="2"/>
  <c r="H396" i="2"/>
  <c r="G398" i="2"/>
  <c r="J390" i="2"/>
  <c r="H391" i="2"/>
  <c r="J391" i="2" s="1"/>
  <c r="I391" i="2"/>
  <c r="E392" i="2"/>
  <c r="G392" i="2"/>
  <c r="H385" i="2"/>
  <c r="J385" i="2" s="1"/>
  <c r="I385" i="2"/>
  <c r="I386" i="2" s="1"/>
  <c r="E386" i="2"/>
  <c r="G386" i="2"/>
  <c r="H379" i="2"/>
  <c r="J379" i="2" s="1"/>
  <c r="I379" i="2"/>
  <c r="I380" i="2" s="1"/>
  <c r="E380" i="2"/>
  <c r="G380" i="2"/>
  <c r="E374" i="2"/>
  <c r="I373" i="2"/>
  <c r="I374" i="2" s="1"/>
  <c r="H373" i="2"/>
  <c r="J373" i="2" s="1"/>
  <c r="H372" i="2"/>
  <c r="G374" i="2"/>
  <c r="H367" i="2"/>
  <c r="J367" i="2" s="1"/>
  <c r="I367" i="2"/>
  <c r="I368" i="2" s="1"/>
  <c r="E368" i="2"/>
  <c r="H366" i="2"/>
  <c r="G368" i="2"/>
  <c r="H361" i="2"/>
  <c r="J361" i="2" s="1"/>
  <c r="I361" i="2"/>
  <c r="I336" i="2"/>
  <c r="I342" i="2"/>
  <c r="H343" i="2"/>
  <c r="J343" i="2" s="1"/>
  <c r="I343" i="2"/>
  <c r="J342" i="2"/>
  <c r="E344" i="2"/>
  <c r="G344" i="2"/>
  <c r="J336" i="2"/>
  <c r="H337" i="2"/>
  <c r="J337" i="2" s="1"/>
  <c r="I337" i="2"/>
  <c r="E338" i="2"/>
  <c r="G338" i="2"/>
  <c r="H331" i="2"/>
  <c r="J331" i="2" s="1"/>
  <c r="I331" i="2"/>
  <c r="I332" i="2" s="1"/>
  <c r="E332" i="2"/>
  <c r="H330" i="2"/>
  <c r="G332" i="2"/>
  <c r="H309" i="2"/>
  <c r="J309" i="2" s="1"/>
  <c r="G311" i="2"/>
  <c r="H316" i="2"/>
  <c r="J316" i="2" s="1"/>
  <c r="I316" i="2"/>
  <c r="I317" i="2" s="1"/>
  <c r="E317" i="2"/>
  <c r="H315" i="2"/>
  <c r="G317" i="2"/>
  <c r="J2422" i="1"/>
  <c r="K2424" i="1" s="1"/>
  <c r="J2426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92" i="1" s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87" i="1" s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82" i="1" s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34" i="1"/>
  <c r="J3176" i="1"/>
  <c r="K3176" i="1" s="1"/>
  <c r="K3138" i="1"/>
  <c r="I3281" i="1"/>
  <c r="K3281" i="1" s="1"/>
  <c r="K3243" i="1"/>
  <c r="I3285" i="1"/>
  <c r="K3285" i="1" s="1"/>
  <c r="K3247" i="1"/>
  <c r="I3289" i="1"/>
  <c r="K3289" i="1" s="1"/>
  <c r="K3251" i="1"/>
  <c r="I3278" i="1"/>
  <c r="K3278" i="1" s="1"/>
  <c r="K3140" i="1"/>
  <c r="K3141" i="1"/>
  <c r="J3220" i="1"/>
  <c r="J2992" i="1"/>
  <c r="K2994" i="1" s="1"/>
  <c r="K2998" i="1" s="1"/>
  <c r="K3166" i="1"/>
  <c r="K3170" i="1"/>
  <c r="K3172" i="1"/>
  <c r="K3174" i="1"/>
  <c r="K3255" i="1"/>
  <c r="J3334" i="1"/>
  <c r="K3336" i="1" s="1"/>
  <c r="J3338" i="1" s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00" i="2"/>
  <c r="J300" i="2" s="1"/>
  <c r="I294" i="2"/>
  <c r="H301" i="2"/>
  <c r="J301" i="2" s="1"/>
  <c r="I301" i="2"/>
  <c r="I302" i="2" s="1"/>
  <c r="E302" i="2"/>
  <c r="G302" i="2"/>
  <c r="K2104" i="1"/>
  <c r="K2108" i="1"/>
  <c r="K2112" i="1"/>
  <c r="H285" i="2"/>
  <c r="J285" i="2" s="1"/>
  <c r="H261" i="2"/>
  <c r="J261" i="2" s="1"/>
  <c r="H286" i="2"/>
  <c r="J286" i="2" s="1"/>
  <c r="I286" i="2"/>
  <c r="I287" i="2" s="1"/>
  <c r="H279" i="2"/>
  <c r="J279" i="2" s="1"/>
  <c r="E287" i="2"/>
  <c r="G287" i="2"/>
  <c r="H280" i="2"/>
  <c r="J280" i="2" s="1"/>
  <c r="I280" i="2"/>
  <c r="I281" i="2" s="1"/>
  <c r="E281" i="2"/>
  <c r="G281" i="2"/>
  <c r="I274" i="2"/>
  <c r="I275" i="2" s="1"/>
  <c r="H274" i="2"/>
  <c r="J274" i="2" s="1"/>
  <c r="H267" i="2"/>
  <c r="J267" i="2" s="1"/>
  <c r="E275" i="2"/>
  <c r="H273" i="2"/>
  <c r="G275" i="2"/>
  <c r="H268" i="2"/>
  <c r="J268" i="2" s="1"/>
  <c r="I268" i="2"/>
  <c r="I269" i="2" s="1"/>
  <c r="E269" i="2"/>
  <c r="E263" i="2"/>
  <c r="G269" i="2"/>
  <c r="H262" i="2"/>
  <c r="J262" i="2" s="1"/>
  <c r="I262" i="2"/>
  <c r="I263" i="2" s="1"/>
  <c r="E257" i="2"/>
  <c r="G263" i="2"/>
  <c r="G251" i="2"/>
  <c r="H256" i="2"/>
  <c r="J256" i="2" s="1"/>
  <c r="I256" i="2"/>
  <c r="H249" i="2"/>
  <c r="J249" i="2" s="1"/>
  <c r="J255" i="2"/>
  <c r="I255" i="2"/>
  <c r="G257" i="2"/>
  <c r="K2026" i="1"/>
  <c r="K2034" i="1"/>
  <c r="H240" i="2"/>
  <c r="J240" i="2" s="1"/>
  <c r="I231" i="2"/>
  <c r="H219" i="2"/>
  <c r="J219" i="2" s="1"/>
  <c r="H232" i="2"/>
  <c r="J232" i="2" s="1"/>
  <c r="I232" i="2"/>
  <c r="J231" i="2"/>
  <c r="E233" i="2"/>
  <c r="G233" i="2"/>
  <c r="J225" i="2"/>
  <c r="H226" i="2"/>
  <c r="J226" i="2" s="1"/>
  <c r="I226" i="2"/>
  <c r="E227" i="2"/>
  <c r="I225" i="2"/>
  <c r="G227" i="2"/>
  <c r="J1738" i="1"/>
  <c r="K1740" i="1" s="1"/>
  <c r="G212" i="2"/>
  <c r="G215" i="2" s="1"/>
  <c r="I210" i="2"/>
  <c r="J1624" i="1"/>
  <c r="E182" i="2"/>
  <c r="E203" i="2"/>
  <c r="H202" i="2"/>
  <c r="J202" i="2" s="1"/>
  <c r="I202" i="2"/>
  <c r="I203" i="2" s="1"/>
  <c r="H186" i="2"/>
  <c r="H193" i="2"/>
  <c r="J193" i="2" s="1"/>
  <c r="I193" i="2"/>
  <c r="I194" i="2" s="1"/>
  <c r="E194" i="2"/>
  <c r="H192" i="2"/>
  <c r="G194" i="2"/>
  <c r="H187" i="2"/>
  <c r="J187" i="2" s="1"/>
  <c r="I187" i="2"/>
  <c r="I188" i="2" s="1"/>
  <c r="E188" i="2"/>
  <c r="G188" i="2"/>
  <c r="H181" i="2"/>
  <c r="J181" i="2" s="1"/>
  <c r="I181" i="2"/>
  <c r="I182" i="2" s="1"/>
  <c r="K1417" i="1"/>
  <c r="K1421" i="1"/>
  <c r="K1458" i="1"/>
  <c r="J1282" i="1"/>
  <c r="K1284" i="1" s="1"/>
  <c r="J1286" i="1" s="1"/>
  <c r="B1235" i="1"/>
  <c r="K1235" i="1" s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K1512" i="1" s="1"/>
  <c r="J1514" i="1" s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38" i="2"/>
  <c r="J138" i="2" s="1"/>
  <c r="H144" i="2"/>
  <c r="J144" i="2" s="1"/>
  <c r="H145" i="2"/>
  <c r="J145" i="2" s="1"/>
  <c r="I145" i="2"/>
  <c r="I146" i="2" s="1"/>
  <c r="E146" i="2"/>
  <c r="G146" i="2"/>
  <c r="H129" i="2"/>
  <c r="J129" i="2" s="1"/>
  <c r="G122" i="2"/>
  <c r="G125" i="2" s="1"/>
  <c r="H120" i="2"/>
  <c r="J120" i="2" s="1"/>
  <c r="G12" i="2"/>
  <c r="I12" i="2" s="1"/>
  <c r="H99" i="2"/>
  <c r="J99" i="2" s="1"/>
  <c r="J111" i="2"/>
  <c r="H112" i="2"/>
  <c r="J112" i="2" s="1"/>
  <c r="I112" i="2"/>
  <c r="E113" i="2"/>
  <c r="I111" i="2"/>
  <c r="G113" i="2"/>
  <c r="H106" i="2"/>
  <c r="J106" i="2" s="1"/>
  <c r="I106" i="2"/>
  <c r="I107" i="2" s="1"/>
  <c r="E107" i="2"/>
  <c r="H105" i="2"/>
  <c r="G107" i="2"/>
  <c r="H81" i="2"/>
  <c r="J81" i="2" s="1"/>
  <c r="H93" i="2"/>
  <c r="J93" i="2" s="1"/>
  <c r="H100" i="2"/>
  <c r="J100" i="2" s="1"/>
  <c r="I100" i="2"/>
  <c r="I101" i="2" s="1"/>
  <c r="E101" i="2"/>
  <c r="G101" i="2"/>
  <c r="H94" i="2"/>
  <c r="J94" i="2" s="1"/>
  <c r="I94" i="2"/>
  <c r="I95" i="2" s="1"/>
  <c r="E95" i="2"/>
  <c r="G95" i="2"/>
  <c r="J87" i="2"/>
  <c r="H88" i="2"/>
  <c r="J88" i="2" s="1"/>
  <c r="I88" i="2"/>
  <c r="E89" i="2"/>
  <c r="I87" i="2"/>
  <c r="G89" i="2"/>
  <c r="H180" i="2"/>
  <c r="G182" i="2"/>
  <c r="G74" i="2"/>
  <c r="G77" i="2" s="1"/>
  <c r="I72" i="2"/>
  <c r="H63" i="2"/>
  <c r="J63" i="2" s="1"/>
  <c r="H57" i="2"/>
  <c r="J57" i="2" s="1"/>
  <c r="H64" i="2"/>
  <c r="J64" i="2" s="1"/>
  <c r="I64" i="2"/>
  <c r="I65" i="2" s="1"/>
  <c r="E65" i="2"/>
  <c r="G65" i="2"/>
  <c r="I48" i="2"/>
  <c r="H49" i="2"/>
  <c r="J49" i="2" s="1"/>
  <c r="I49" i="2"/>
  <c r="E50" i="2"/>
  <c r="J48" i="2"/>
  <c r="G50" i="2"/>
  <c r="G436" i="2"/>
  <c r="G437" i="2" s="1"/>
  <c r="H33" i="2"/>
  <c r="J33" i="2" s="1"/>
  <c r="H27" i="2"/>
  <c r="J27" i="2" s="1"/>
  <c r="G29" i="2"/>
  <c r="H34" i="2"/>
  <c r="J34" i="2" s="1"/>
  <c r="I34" i="2"/>
  <c r="I35" i="2" s="1"/>
  <c r="E35" i="2"/>
  <c r="G18" i="2"/>
  <c r="I18" i="2" s="1"/>
  <c r="G35" i="2"/>
  <c r="H19" i="2"/>
  <c r="J19" i="2" s="1"/>
  <c r="I19" i="2"/>
  <c r="E20" i="2"/>
  <c r="E74" i="2"/>
  <c r="E296" i="2"/>
  <c r="H171" i="2"/>
  <c r="J171" i="2" s="1"/>
  <c r="H42" i="2"/>
  <c r="J42" i="2" s="1"/>
  <c r="H201" i="2"/>
  <c r="E692" i="2"/>
  <c r="G203" i="2"/>
  <c r="G206" i="2" s="1"/>
  <c r="E671" i="2"/>
  <c r="E554" i="2"/>
  <c r="E173" i="2"/>
  <c r="G172" i="2"/>
  <c r="E131" i="2"/>
  <c r="E569" i="2"/>
  <c r="G43" i="2"/>
  <c r="G44" i="2" s="1"/>
  <c r="E122" i="2"/>
  <c r="E212" i="2"/>
  <c r="E311" i="2"/>
  <c r="E326" i="2"/>
  <c r="E782" i="2"/>
  <c r="H790" i="2"/>
  <c r="J790" i="2" s="1"/>
  <c r="I790" i="2"/>
  <c r="I791" i="2" s="1"/>
  <c r="H727" i="2"/>
  <c r="I727" i="2"/>
  <c r="G791" i="2"/>
  <c r="G794" i="2" s="1"/>
  <c r="G671" i="2"/>
  <c r="I669" i="2"/>
  <c r="H669" i="2"/>
  <c r="I661" i="2"/>
  <c r="H661" i="2"/>
  <c r="J661" i="2" s="1"/>
  <c r="E662" i="2"/>
  <c r="H781" i="2"/>
  <c r="J781" i="2" s="1"/>
  <c r="I781" i="2"/>
  <c r="I782" i="2" s="1"/>
  <c r="G728" i="2"/>
  <c r="E728" i="2"/>
  <c r="H670" i="2"/>
  <c r="J670" i="2" s="1"/>
  <c r="I670" i="2"/>
  <c r="I567" i="2"/>
  <c r="G569" i="2"/>
  <c r="H567" i="2"/>
  <c r="H772" i="2"/>
  <c r="J772" i="2" s="1"/>
  <c r="I772" i="2"/>
  <c r="I773" i="2" s="1"/>
  <c r="G713" i="2"/>
  <c r="I712" i="2"/>
  <c r="H712" i="2"/>
  <c r="E773" i="2"/>
  <c r="H691" i="2"/>
  <c r="G692" i="2"/>
  <c r="I691" i="2"/>
  <c r="E791" i="2"/>
  <c r="E713" i="2"/>
  <c r="I568" i="2"/>
  <c r="H568" i="2"/>
  <c r="J568" i="2" s="1"/>
  <c r="I660" i="2"/>
  <c r="G662" i="2"/>
  <c r="G665" i="2" s="1"/>
  <c r="H660" i="2"/>
  <c r="H487" i="2"/>
  <c r="J487" i="2" s="1"/>
  <c r="I487" i="2"/>
  <c r="I488" i="2" s="1"/>
  <c r="G488" i="2"/>
  <c r="I360" i="2"/>
  <c r="G362" i="2"/>
  <c r="H360" i="2"/>
  <c r="J468" i="2"/>
  <c r="H553" i="2"/>
  <c r="J553" i="2" s="1"/>
  <c r="I553" i="2"/>
  <c r="I554" i="2" s="1"/>
  <c r="E479" i="2"/>
  <c r="H469" i="2"/>
  <c r="J469" i="2" s="1"/>
  <c r="I469" i="2"/>
  <c r="G353" i="2"/>
  <c r="G356" i="2" s="1"/>
  <c r="H351" i="2"/>
  <c r="I351" i="2"/>
  <c r="I325" i="2"/>
  <c r="H325" i="2"/>
  <c r="J325" i="2" s="1"/>
  <c r="I324" i="2"/>
  <c r="G326" i="2"/>
  <c r="H324" i="2"/>
  <c r="G470" i="2"/>
  <c r="G473" i="2" s="1"/>
  <c r="E488" i="2"/>
  <c r="I352" i="2"/>
  <c r="H352" i="2"/>
  <c r="J352" i="2" s="1"/>
  <c r="H478" i="2"/>
  <c r="J478" i="2" s="1"/>
  <c r="I478" i="2"/>
  <c r="I479" i="2" s="1"/>
  <c r="H502" i="2"/>
  <c r="J502" i="2" s="1"/>
  <c r="I502" i="2"/>
  <c r="I503" i="2" s="1"/>
  <c r="G503" i="2"/>
  <c r="E503" i="2"/>
  <c r="E470" i="2"/>
  <c r="G554" i="2"/>
  <c r="G563" i="2" s="1"/>
  <c r="I310" i="2"/>
  <c r="I311" i="2" s="1"/>
  <c r="H310" i="2"/>
  <c r="J310" i="2" s="1"/>
  <c r="E353" i="2"/>
  <c r="H220" i="2"/>
  <c r="J220" i="2" s="1"/>
  <c r="I220" i="2"/>
  <c r="I221" i="2" s="1"/>
  <c r="H163" i="2"/>
  <c r="J163" i="2" s="1"/>
  <c r="I163" i="2"/>
  <c r="H295" i="2"/>
  <c r="I295" i="2"/>
  <c r="G296" i="2"/>
  <c r="H211" i="2"/>
  <c r="I211" i="2"/>
  <c r="G221" i="2"/>
  <c r="E242" i="2"/>
  <c r="G155" i="2"/>
  <c r="G158" i="2" s="1"/>
  <c r="H153" i="2"/>
  <c r="I153" i="2"/>
  <c r="H154" i="2"/>
  <c r="J154" i="2" s="1"/>
  <c r="I154" i="2"/>
  <c r="E155" i="2"/>
  <c r="H241" i="2"/>
  <c r="J241" i="2" s="1"/>
  <c r="I241" i="2"/>
  <c r="I242" i="2" s="1"/>
  <c r="G164" i="2"/>
  <c r="G167" i="2" s="1"/>
  <c r="H162" i="2"/>
  <c r="I162" i="2"/>
  <c r="E164" i="2"/>
  <c r="H250" i="2"/>
  <c r="J250" i="2" s="1"/>
  <c r="I250" i="2"/>
  <c r="I251" i="2" s="1"/>
  <c r="E251" i="2"/>
  <c r="E221" i="2"/>
  <c r="G242" i="2"/>
  <c r="G245" i="2" s="1"/>
  <c r="H82" i="2"/>
  <c r="J82" i="2" s="1"/>
  <c r="I82" i="2"/>
  <c r="I83" i="2" s="1"/>
  <c r="G83" i="2"/>
  <c r="H130" i="2"/>
  <c r="J130" i="2" s="1"/>
  <c r="I130" i="2"/>
  <c r="I131" i="2" s="1"/>
  <c r="E83" i="2"/>
  <c r="H73" i="2"/>
  <c r="I73" i="2"/>
  <c r="G131" i="2"/>
  <c r="G134" i="2" s="1"/>
  <c r="H139" i="2"/>
  <c r="J139" i="2" s="1"/>
  <c r="I139" i="2"/>
  <c r="I140" i="2" s="1"/>
  <c r="E140" i="2"/>
  <c r="G140" i="2"/>
  <c r="H121" i="2"/>
  <c r="J121" i="2" s="1"/>
  <c r="I121" i="2"/>
  <c r="I122" i="2" s="1"/>
  <c r="H58" i="2"/>
  <c r="J58" i="2" s="1"/>
  <c r="I58" i="2"/>
  <c r="I59" i="2" s="1"/>
  <c r="G59" i="2"/>
  <c r="E59" i="2"/>
  <c r="H28" i="2"/>
  <c r="J28" i="2" s="1"/>
  <c r="I28" i="2"/>
  <c r="I29" i="2" s="1"/>
  <c r="E29" i="2"/>
  <c r="E14" i="2"/>
  <c r="H13" i="2"/>
  <c r="J13" i="2" s="1"/>
  <c r="I13" i="2"/>
  <c r="K3792" i="1"/>
  <c r="J379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2370" i="1"/>
  <c r="K2310" i="1"/>
  <c r="K2314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7" i="1"/>
  <c r="K3178" i="1"/>
  <c r="K3179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922" i="1" s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925" i="1" s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920" i="1" s="1"/>
  <c r="K1882" i="1"/>
  <c r="J1924" i="1"/>
  <c r="K1924" i="1" s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12" i="1"/>
  <c r="K1913" i="1"/>
  <c r="K1916" i="1"/>
  <c r="K1917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2882" i="1" l="1"/>
  <c r="K3682" i="1"/>
  <c r="K2880" i="1"/>
  <c r="K2884" i="1" s="1"/>
  <c r="K2428" i="1"/>
  <c r="J4398" i="1"/>
  <c r="K4400" i="1" s="1"/>
  <c r="J4402" i="1" s="1"/>
  <c r="J4170" i="1"/>
  <c r="K4172" i="1" s="1"/>
  <c r="J4174" i="1" s="1"/>
  <c r="J1742" i="1"/>
  <c r="J2540" i="1"/>
  <c r="G722" i="2"/>
  <c r="G767" i="2"/>
  <c r="G686" i="2"/>
  <c r="G707" i="2"/>
  <c r="G656" i="2"/>
  <c r="G305" i="2"/>
  <c r="I257" i="2"/>
  <c r="G548" i="2"/>
  <c r="G497" i="2"/>
  <c r="H257" i="2"/>
  <c r="H258" i="2" s="1"/>
  <c r="K3340" i="1"/>
  <c r="G431" i="2"/>
  <c r="G464" i="2"/>
  <c r="G347" i="2"/>
  <c r="G236" i="2"/>
  <c r="G320" i="2"/>
  <c r="G290" i="2"/>
  <c r="G149" i="2"/>
  <c r="G197" i="2"/>
  <c r="G68" i="2"/>
  <c r="G53" i="2"/>
  <c r="G116" i="2"/>
  <c r="G38" i="2"/>
  <c r="K4404" i="1"/>
  <c r="I692" i="2"/>
  <c r="I728" i="2"/>
  <c r="I713" i="2"/>
  <c r="J4136" i="1"/>
  <c r="K4176" i="1"/>
  <c r="H758" i="2"/>
  <c r="H759" i="2" s="1"/>
  <c r="H764" i="2"/>
  <c r="H765" i="2" s="1"/>
  <c r="I758" i="2"/>
  <c r="J764" i="2"/>
  <c r="J758" i="2"/>
  <c r="I752" i="2"/>
  <c r="H752" i="2"/>
  <c r="H753" i="2" s="1"/>
  <c r="H734" i="2"/>
  <c r="H735" i="2" s="1"/>
  <c r="J752" i="2"/>
  <c r="J744" i="2"/>
  <c r="J746" i="2" s="1"/>
  <c r="H746" i="2"/>
  <c r="H747" i="2" s="1"/>
  <c r="J734" i="2"/>
  <c r="H740" i="2"/>
  <c r="H741" i="2" s="1"/>
  <c r="J740" i="2"/>
  <c r="J3908" i="1"/>
  <c r="I362" i="2"/>
  <c r="I719" i="2"/>
  <c r="J717" i="2"/>
  <c r="J719" i="2" s="1"/>
  <c r="H719" i="2"/>
  <c r="H720" i="2" s="1"/>
  <c r="H704" i="2"/>
  <c r="H705" i="2" s="1"/>
  <c r="J704" i="2"/>
  <c r="H698" i="2"/>
  <c r="H699" i="2" s="1"/>
  <c r="J698" i="2"/>
  <c r="I617" i="2"/>
  <c r="H683" i="2"/>
  <c r="H684" i="2" s="1"/>
  <c r="J683" i="2"/>
  <c r="H677" i="2"/>
  <c r="H678" i="2" s="1"/>
  <c r="J677" i="2"/>
  <c r="I527" i="2"/>
  <c r="I494" i="2"/>
  <c r="I575" i="2"/>
  <c r="J641" i="2"/>
  <c r="I641" i="2"/>
  <c r="H641" i="2"/>
  <c r="H642" i="2" s="1"/>
  <c r="I515" i="2"/>
  <c r="J3524" i="1"/>
  <c r="K3526" i="1" s="1"/>
  <c r="K3530" i="1" s="1"/>
  <c r="I647" i="2"/>
  <c r="H647" i="2"/>
  <c r="H648" i="2" s="1"/>
  <c r="J651" i="2"/>
  <c r="J653" i="2" s="1"/>
  <c r="H653" i="2"/>
  <c r="H654" i="2" s="1"/>
  <c r="J647" i="2"/>
  <c r="H635" i="2"/>
  <c r="H636" i="2" s="1"/>
  <c r="J629" i="2"/>
  <c r="H629" i="2"/>
  <c r="H630" i="2" s="1"/>
  <c r="J635" i="2"/>
  <c r="J621" i="2"/>
  <c r="J623" i="2" s="1"/>
  <c r="H623" i="2"/>
  <c r="H624" i="2" s="1"/>
  <c r="H617" i="2"/>
  <c r="H618" i="2" s="1"/>
  <c r="J617" i="2"/>
  <c r="H581" i="2"/>
  <c r="H582" i="2" s="1"/>
  <c r="H611" i="2"/>
  <c r="H612" i="2" s="1"/>
  <c r="J611" i="2"/>
  <c r="J603" i="2"/>
  <c r="J605" i="2" s="1"/>
  <c r="H605" i="2"/>
  <c r="H606" i="2" s="1"/>
  <c r="I587" i="2"/>
  <c r="J597" i="2"/>
  <c r="J599" i="2" s="1"/>
  <c r="H599" i="2"/>
  <c r="H600" i="2" s="1"/>
  <c r="J581" i="2"/>
  <c r="H593" i="2"/>
  <c r="H594" i="2" s="1"/>
  <c r="J575" i="2"/>
  <c r="J593" i="2"/>
  <c r="H587" i="2"/>
  <c r="H588" i="2" s="1"/>
  <c r="J587" i="2"/>
  <c r="H575" i="2"/>
  <c r="H576" i="2" s="1"/>
  <c r="H515" i="2"/>
  <c r="H516" i="2" s="1"/>
  <c r="J4436" i="1"/>
  <c r="K4252" i="1"/>
  <c r="J3452" i="1"/>
  <c r="J3752" i="1"/>
  <c r="J3600" i="1"/>
  <c r="K3796" i="1"/>
  <c r="I560" i="2"/>
  <c r="J558" i="2"/>
  <c r="J560" i="2" s="1"/>
  <c r="H560" i="2"/>
  <c r="H561" i="2" s="1"/>
  <c r="I545" i="2"/>
  <c r="H539" i="2"/>
  <c r="H540" i="2" s="1"/>
  <c r="J3258" i="1"/>
  <c r="K3260" i="1" s="1"/>
  <c r="J3262" i="1" s="1"/>
  <c r="H509" i="2"/>
  <c r="H510" i="2" s="1"/>
  <c r="J507" i="2"/>
  <c r="J509" i="2" s="1"/>
  <c r="J539" i="2"/>
  <c r="H545" i="2"/>
  <c r="H546" i="2" s="1"/>
  <c r="J545" i="2"/>
  <c r="H533" i="2"/>
  <c r="H534" i="2" s="1"/>
  <c r="J533" i="2"/>
  <c r="H521" i="2"/>
  <c r="H522" i="2" s="1"/>
  <c r="J521" i="2"/>
  <c r="H527" i="2"/>
  <c r="H528" i="2" s="1"/>
  <c r="J527" i="2"/>
  <c r="J515" i="2"/>
  <c r="H386" i="2"/>
  <c r="H387" i="2" s="1"/>
  <c r="J494" i="2"/>
  <c r="H494" i="2"/>
  <c r="H495" i="2" s="1"/>
  <c r="I338" i="2"/>
  <c r="I470" i="2"/>
  <c r="J2840" i="1"/>
  <c r="H461" i="2"/>
  <c r="H462" i="2" s="1"/>
  <c r="J461" i="2"/>
  <c r="I455" i="2"/>
  <c r="H455" i="2"/>
  <c r="H456" i="2" s="1"/>
  <c r="J455" i="2"/>
  <c r="J447" i="2"/>
  <c r="J449" i="2" s="1"/>
  <c r="H449" i="2"/>
  <c r="H450" i="2" s="1"/>
  <c r="J441" i="2"/>
  <c r="J443" i="2" s="1"/>
  <c r="H443" i="2"/>
  <c r="I422" i="2"/>
  <c r="I428" i="2"/>
  <c r="J428" i="2"/>
  <c r="H428" i="2"/>
  <c r="H429" i="2" s="1"/>
  <c r="I392" i="2"/>
  <c r="H422" i="2"/>
  <c r="H423" i="2" s="1"/>
  <c r="H410" i="2"/>
  <c r="H411" i="2" s="1"/>
  <c r="J422" i="2"/>
  <c r="J414" i="2"/>
  <c r="J416" i="2" s="1"/>
  <c r="H416" i="2"/>
  <c r="H417" i="2" s="1"/>
  <c r="H404" i="2"/>
  <c r="H405" i="2" s="1"/>
  <c r="J410" i="2"/>
  <c r="J404" i="2"/>
  <c r="J396" i="2"/>
  <c r="J398" i="2" s="1"/>
  <c r="H398" i="2"/>
  <c r="H399" i="2" s="1"/>
  <c r="H392" i="2"/>
  <c r="H393" i="2" s="1"/>
  <c r="J392" i="2"/>
  <c r="J386" i="2"/>
  <c r="H380" i="2"/>
  <c r="H381" i="2" s="1"/>
  <c r="J380" i="2"/>
  <c r="J372" i="2"/>
  <c r="J374" i="2" s="1"/>
  <c r="H374" i="2"/>
  <c r="H375" i="2" s="1"/>
  <c r="J366" i="2"/>
  <c r="J368" i="2" s="1"/>
  <c r="H368" i="2"/>
  <c r="I344" i="2"/>
  <c r="J344" i="2"/>
  <c r="H344" i="2"/>
  <c r="H345" i="2" s="1"/>
  <c r="H338" i="2"/>
  <c r="H339" i="2" s="1"/>
  <c r="J338" i="2"/>
  <c r="J330" i="2"/>
  <c r="J332" i="2" s="1"/>
  <c r="H332" i="2"/>
  <c r="J315" i="2"/>
  <c r="J317" i="2" s="1"/>
  <c r="H317" i="2"/>
  <c r="I296" i="2"/>
  <c r="I212" i="2"/>
  <c r="K2842" i="1"/>
  <c r="J2844" i="1" s="1"/>
  <c r="J2954" i="1"/>
  <c r="J3182" i="1"/>
  <c r="K3184" i="1" s="1"/>
  <c r="K3188" i="1" s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K2386" i="1" s="1"/>
  <c r="K2390" i="1" s="1"/>
  <c r="H302" i="2"/>
  <c r="J302" i="2"/>
  <c r="H281" i="2"/>
  <c r="H282" i="2" s="1"/>
  <c r="J281" i="2"/>
  <c r="H287" i="2"/>
  <c r="H288" i="2" s="1"/>
  <c r="J287" i="2"/>
  <c r="J273" i="2"/>
  <c r="J275" i="2" s="1"/>
  <c r="H275" i="2"/>
  <c r="H276" i="2" s="1"/>
  <c r="H269" i="2"/>
  <c r="H270" i="2" s="1"/>
  <c r="J269" i="2"/>
  <c r="J263" i="2"/>
  <c r="J257" i="2"/>
  <c r="H263" i="2"/>
  <c r="H264" i="2" s="1"/>
  <c r="H182" i="2"/>
  <c r="I233" i="2"/>
  <c r="H203" i="2"/>
  <c r="H233" i="2"/>
  <c r="H234" i="2" s="1"/>
  <c r="J233" i="2"/>
  <c r="I227" i="2"/>
  <c r="H227" i="2"/>
  <c r="J227" i="2"/>
  <c r="J1628" i="1"/>
  <c r="H188" i="2"/>
  <c r="J186" i="2"/>
  <c r="J188" i="2" s="1"/>
  <c r="J192" i="2"/>
  <c r="J194" i="2" s="1"/>
  <c r="H194" i="2"/>
  <c r="H195" i="2" s="1"/>
  <c r="J201" i="2"/>
  <c r="J203" i="2" s="1"/>
  <c r="J180" i="2"/>
  <c r="J182" i="2" s="1"/>
  <c r="H12" i="2"/>
  <c r="J12" i="2" s="1"/>
  <c r="J14" i="2" s="1"/>
  <c r="K1402" i="1"/>
  <c r="J1472" i="1"/>
  <c r="K1474" i="1" s="1"/>
  <c r="K1478" i="1" s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H146" i="2"/>
  <c r="J146" i="2"/>
  <c r="G14" i="2"/>
  <c r="I50" i="2"/>
  <c r="J95" i="2"/>
  <c r="I43" i="2"/>
  <c r="I44" i="2" s="1"/>
  <c r="H101" i="2"/>
  <c r="H102" i="2" s="1"/>
  <c r="I113" i="2"/>
  <c r="H113" i="2"/>
  <c r="H114" i="2" s="1"/>
  <c r="J113" i="2"/>
  <c r="J89" i="2"/>
  <c r="H95" i="2"/>
  <c r="H96" i="2" s="1"/>
  <c r="J105" i="2"/>
  <c r="J107" i="2" s="1"/>
  <c r="H107" i="2"/>
  <c r="H108" i="2" s="1"/>
  <c r="J101" i="2"/>
  <c r="I89" i="2"/>
  <c r="H89" i="2"/>
  <c r="I74" i="2"/>
  <c r="H436" i="2"/>
  <c r="J436" i="2" s="1"/>
  <c r="J437" i="2" s="1"/>
  <c r="I436" i="2"/>
  <c r="I437" i="2" s="1"/>
  <c r="J65" i="2"/>
  <c r="H65" i="2"/>
  <c r="H66" i="2" s="1"/>
  <c r="I20" i="2"/>
  <c r="G20" i="2"/>
  <c r="H50" i="2"/>
  <c r="H51" i="2" s="1"/>
  <c r="H18" i="2"/>
  <c r="J18" i="2" s="1"/>
  <c r="J20" i="2" s="1"/>
  <c r="J50" i="2"/>
  <c r="H35" i="2"/>
  <c r="J35" i="2"/>
  <c r="H43" i="2"/>
  <c r="J43" i="2" s="1"/>
  <c r="J44" i="2" s="1"/>
  <c r="H122" i="2"/>
  <c r="H221" i="2"/>
  <c r="I155" i="2"/>
  <c r="J221" i="2"/>
  <c r="J122" i="2"/>
  <c r="H488" i="2"/>
  <c r="J782" i="2"/>
  <c r="J488" i="2"/>
  <c r="H791" i="2"/>
  <c r="H794" i="2" s="1"/>
  <c r="I671" i="2"/>
  <c r="I662" i="2"/>
  <c r="J791" i="2"/>
  <c r="I172" i="2"/>
  <c r="I173" i="2" s="1"/>
  <c r="G173" i="2"/>
  <c r="G176" i="2" s="1"/>
  <c r="H172" i="2"/>
  <c r="H140" i="2"/>
  <c r="I14" i="2"/>
  <c r="J251" i="2"/>
  <c r="H503" i="2"/>
  <c r="I353" i="2"/>
  <c r="H554" i="2"/>
  <c r="H251" i="2"/>
  <c r="J503" i="2"/>
  <c r="I326" i="2"/>
  <c r="J554" i="2"/>
  <c r="J727" i="2"/>
  <c r="J728" i="2" s="1"/>
  <c r="H728" i="2"/>
  <c r="J691" i="2"/>
  <c r="J692" i="2" s="1"/>
  <c r="H692" i="2"/>
  <c r="H773" i="2"/>
  <c r="H776" i="2" s="1"/>
  <c r="I569" i="2"/>
  <c r="J773" i="2"/>
  <c r="H671" i="2"/>
  <c r="J669" i="2"/>
  <c r="J671" i="2" s="1"/>
  <c r="H782" i="2"/>
  <c r="H785" i="2" s="1"/>
  <c r="J712" i="2"/>
  <c r="J713" i="2" s="1"/>
  <c r="H713" i="2"/>
  <c r="H662" i="2"/>
  <c r="H665" i="2" s="1"/>
  <c r="J660" i="2"/>
  <c r="J662" i="2" s="1"/>
  <c r="H569" i="2"/>
  <c r="J567" i="2"/>
  <c r="J569" i="2" s="1"/>
  <c r="H326" i="2"/>
  <c r="J324" i="2"/>
  <c r="J326" i="2" s="1"/>
  <c r="H311" i="2"/>
  <c r="J470" i="2"/>
  <c r="H470" i="2"/>
  <c r="H473" i="2" s="1"/>
  <c r="H353" i="2"/>
  <c r="J351" i="2"/>
  <c r="J353" i="2" s="1"/>
  <c r="H479" i="2"/>
  <c r="H482" i="2" s="1"/>
  <c r="H362" i="2"/>
  <c r="J360" i="2"/>
  <c r="J362" i="2" s="1"/>
  <c r="J311" i="2"/>
  <c r="J479" i="2"/>
  <c r="J211" i="2"/>
  <c r="J212" i="2" s="1"/>
  <c r="H212" i="2"/>
  <c r="J153" i="2"/>
  <c r="J155" i="2" s="1"/>
  <c r="H155" i="2"/>
  <c r="J162" i="2"/>
  <c r="J164" i="2" s="1"/>
  <c r="H164" i="2"/>
  <c r="H242" i="2"/>
  <c r="H245" i="2" s="1"/>
  <c r="I164" i="2"/>
  <c r="J295" i="2"/>
  <c r="J296" i="2" s="1"/>
  <c r="H296" i="2"/>
  <c r="J242" i="2"/>
  <c r="J140" i="2"/>
  <c r="J73" i="2"/>
  <c r="J74" i="2" s="1"/>
  <c r="H74" i="2"/>
  <c r="H131" i="2"/>
  <c r="H83" i="2"/>
  <c r="J131" i="2"/>
  <c r="J83" i="2"/>
  <c r="H59" i="2"/>
  <c r="J59" i="2"/>
  <c r="J29" i="2"/>
  <c r="H29" i="2"/>
  <c r="K4438" i="1"/>
  <c r="J4440" i="1" s="1"/>
  <c r="J4094" i="1"/>
  <c r="K4020" i="1"/>
  <c r="J4022" i="1" s="1"/>
  <c r="J4208" i="1"/>
  <c r="J4056" i="1"/>
  <c r="J3942" i="1"/>
  <c r="K3568" i="1"/>
  <c r="J3714" i="1"/>
  <c r="J3866" i="1"/>
  <c r="J4322" i="1"/>
  <c r="J3828" i="1"/>
  <c r="J3638" i="1"/>
  <c r="J3486" i="1"/>
  <c r="J3980" i="1"/>
  <c r="K4362" i="1"/>
  <c r="J4364" i="1" s="1"/>
  <c r="J4284" i="1"/>
  <c r="J3068" i="1"/>
  <c r="K2766" i="1"/>
  <c r="J2768" i="1" s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J1928" i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J2920" i="1" l="1"/>
  <c r="H722" i="2"/>
  <c r="H767" i="2"/>
  <c r="H707" i="2"/>
  <c r="H686" i="2"/>
  <c r="H563" i="2"/>
  <c r="H656" i="2"/>
  <c r="H497" i="2"/>
  <c r="H504" i="2"/>
  <c r="J548" i="2" s="1"/>
  <c r="H548" i="2"/>
  <c r="H471" i="2"/>
  <c r="J473" i="2" s="1"/>
  <c r="H363" i="2"/>
  <c r="H431" i="2"/>
  <c r="H354" i="2"/>
  <c r="J356" i="2" s="1"/>
  <c r="H356" i="2"/>
  <c r="H327" i="2"/>
  <c r="H347" i="2"/>
  <c r="H312" i="2"/>
  <c r="H320" i="2"/>
  <c r="H297" i="2"/>
  <c r="H305" i="2"/>
  <c r="H252" i="2"/>
  <c r="J290" i="2" s="1"/>
  <c r="H290" i="2"/>
  <c r="H222" i="2"/>
  <c r="H236" i="2"/>
  <c r="H213" i="2"/>
  <c r="J215" i="2" s="1"/>
  <c r="H215" i="2"/>
  <c r="H204" i="2"/>
  <c r="J206" i="2" s="1"/>
  <c r="H206" i="2"/>
  <c r="H183" i="2"/>
  <c r="H197" i="2"/>
  <c r="H165" i="2"/>
  <c r="J167" i="2" s="1"/>
  <c r="H167" i="2"/>
  <c r="H156" i="2"/>
  <c r="J158" i="2" s="1"/>
  <c r="H158" i="2"/>
  <c r="H141" i="2"/>
  <c r="H149" i="2"/>
  <c r="H132" i="2"/>
  <c r="J134" i="2" s="1"/>
  <c r="H134" i="2"/>
  <c r="H123" i="2"/>
  <c r="J125" i="2" s="1"/>
  <c r="H125" i="2"/>
  <c r="H84" i="2"/>
  <c r="H116" i="2"/>
  <c r="H75" i="2"/>
  <c r="J77" i="2" s="1"/>
  <c r="H77" i="2"/>
  <c r="H60" i="2"/>
  <c r="J68" i="2" s="1"/>
  <c r="H68" i="2"/>
  <c r="H30" i="2"/>
  <c r="H38" i="2"/>
  <c r="G23" i="2"/>
  <c r="K2770" i="1"/>
  <c r="H792" i="2"/>
  <c r="J794" i="2" s="1"/>
  <c r="H783" i="2"/>
  <c r="J785" i="2" s="1"/>
  <c r="H774" i="2"/>
  <c r="J776" i="2" s="1"/>
  <c r="H729" i="2"/>
  <c r="J767" i="2" s="1"/>
  <c r="H714" i="2"/>
  <c r="J722" i="2" s="1"/>
  <c r="H693" i="2"/>
  <c r="J707" i="2" s="1"/>
  <c r="H672" i="2"/>
  <c r="J686" i="2" s="1"/>
  <c r="H663" i="2"/>
  <c r="J665" i="2" s="1"/>
  <c r="J3528" i="1"/>
  <c r="H570" i="2"/>
  <c r="J656" i="2" s="1"/>
  <c r="K4366" i="1"/>
  <c r="K3602" i="1"/>
  <c r="K3606" i="1" s="1"/>
  <c r="K3754" i="1"/>
  <c r="K3758" i="1" s="1"/>
  <c r="H555" i="2"/>
  <c r="J563" i="2" s="1"/>
  <c r="J3110" i="1"/>
  <c r="H489" i="2"/>
  <c r="J497" i="2" s="1"/>
  <c r="H480" i="2"/>
  <c r="J482" i="2" s="1"/>
  <c r="H444" i="2"/>
  <c r="H369" i="2"/>
  <c r="H333" i="2"/>
  <c r="H318" i="2"/>
  <c r="J2730" i="1"/>
  <c r="K2846" i="1"/>
  <c r="K2614" i="1"/>
  <c r="K2618" i="1" s="1"/>
  <c r="J2654" i="1"/>
  <c r="K2804" i="1"/>
  <c r="J2806" i="1" s="1"/>
  <c r="K2956" i="1"/>
  <c r="J2958" i="1" s="1"/>
  <c r="K3146" i="1"/>
  <c r="J3148" i="1" s="1"/>
  <c r="K3264" i="1"/>
  <c r="H303" i="2"/>
  <c r="H243" i="2"/>
  <c r="J245" i="2" s="1"/>
  <c r="H228" i="2"/>
  <c r="H189" i="2"/>
  <c r="H14" i="2"/>
  <c r="K1326" i="1"/>
  <c r="J1590" i="1"/>
  <c r="K1858" i="1"/>
  <c r="J1476" i="1"/>
  <c r="K2044" i="1"/>
  <c r="J2046" i="1" s="1"/>
  <c r="K2048" i="1"/>
  <c r="K1250" i="1"/>
  <c r="H147" i="2"/>
  <c r="H437" i="2"/>
  <c r="H44" i="2"/>
  <c r="H90" i="2"/>
  <c r="H20" i="2"/>
  <c r="H21" i="2" s="1"/>
  <c r="H36" i="2"/>
  <c r="J172" i="2"/>
  <c r="J173" i="2" s="1"/>
  <c r="H173" i="2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J3642" i="1"/>
  <c r="K3640" i="1"/>
  <c r="K3644" i="1"/>
  <c r="K4024" i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2616" i="1" l="1"/>
  <c r="K4062" i="1"/>
  <c r="H438" i="2"/>
  <c r="J464" i="2" s="1"/>
  <c r="H464" i="2"/>
  <c r="J431" i="2"/>
  <c r="J347" i="2"/>
  <c r="J320" i="2"/>
  <c r="J305" i="2"/>
  <c r="J236" i="2"/>
  <c r="J197" i="2"/>
  <c r="H174" i="2"/>
  <c r="J176" i="2" s="1"/>
  <c r="H176" i="2"/>
  <c r="J149" i="2"/>
  <c r="J116" i="2"/>
  <c r="H45" i="2"/>
  <c r="J53" i="2" s="1"/>
  <c r="H53" i="2"/>
  <c r="J38" i="2"/>
  <c r="H15" i="2"/>
  <c r="J23" i="2" s="1"/>
  <c r="H23" i="2"/>
  <c r="K3150" i="1"/>
  <c r="K2960" i="1"/>
  <c r="K2504" i="1"/>
  <c r="K1554" i="1"/>
  <c r="K4100" i="1"/>
  <c r="J3832" i="1"/>
  <c r="J3756" i="1"/>
  <c r="J3490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E230" i="1"/>
  <c r="B25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0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K666" i="1" s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55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7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79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18" i="2" s="1"/>
  <c r="E724" i="1"/>
  <c r="E762" i="1" s="1"/>
  <c r="J108" i="1"/>
  <c r="E914" i="1" l="1"/>
  <c r="B127" i="2" s="1"/>
  <c r="E838" i="1"/>
  <c r="E876" i="1" s="1"/>
  <c r="E952" i="1" l="1"/>
  <c r="E990" i="1" s="1"/>
  <c r="E1028" i="1"/>
  <c r="B136" i="2" l="1"/>
  <c r="E1142" i="1"/>
  <c r="E1066" i="1"/>
  <c r="E1104" i="1" s="1"/>
  <c r="B151" i="2" l="1"/>
  <c r="E1256" i="1"/>
  <c r="E1180" i="1"/>
  <c r="E1218" i="1" s="1"/>
  <c r="G3" i="2"/>
  <c r="H3" i="2" s="1"/>
  <c r="G4" i="2"/>
  <c r="H4" i="2" s="1"/>
  <c r="E1370" i="1" l="1"/>
  <c r="B160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69" i="2" l="1"/>
  <c r="E1484" i="1"/>
  <c r="E1408" i="1"/>
  <c r="E1446" i="1" s="1"/>
  <c r="I5" i="2"/>
  <c r="J28" i="1"/>
  <c r="K30" i="1" s="1"/>
  <c r="J5" i="2"/>
  <c r="H5" i="2"/>
  <c r="H8" i="2" s="1"/>
  <c r="B178" i="2" l="1"/>
  <c r="E1522" i="1"/>
  <c r="E1560" i="1" s="1"/>
  <c r="E1598" i="1"/>
  <c r="H6" i="2"/>
  <c r="J8" i="2" s="1"/>
  <c r="J32" i="1"/>
  <c r="K34" i="1"/>
  <c r="B199" i="2" l="1"/>
  <c r="E1636" i="1"/>
  <c r="E1674" i="1" s="1"/>
  <c r="E1712" i="1"/>
  <c r="B208" i="2" l="1"/>
  <c r="E1826" i="1"/>
  <c r="E1750" i="1"/>
  <c r="E1788" i="1" s="1"/>
  <c r="B217" i="2" l="1"/>
  <c r="E1864" i="1"/>
  <c r="E1902" i="1" s="1"/>
  <c r="E1940" i="1"/>
  <c r="B238" i="2" l="1"/>
  <c r="E1978" i="1"/>
  <c r="E2016" i="1" s="1"/>
  <c r="E2054" i="1"/>
  <c r="B247" i="2" l="1"/>
  <c r="E2168" i="1"/>
  <c r="E2092" i="1"/>
  <c r="E2130" i="1" s="1"/>
  <c r="E2206" i="1" l="1"/>
  <c r="E2244" i="1" s="1"/>
  <c r="B292" i="2"/>
  <c r="E2282" i="1"/>
  <c r="B307" i="2" l="1"/>
  <c r="E2396" i="1"/>
  <c r="E2320" i="1"/>
  <c r="E2358" i="1" s="1"/>
  <c r="E2434" i="1" l="1"/>
  <c r="E2472" i="1" s="1"/>
  <c r="B322" i="2"/>
  <c r="E2510" i="1"/>
  <c r="B349" i="2" l="1"/>
  <c r="E2624" i="1"/>
  <c r="E2548" i="1"/>
  <c r="E2586" i="1" s="1"/>
  <c r="B358" i="2" l="1"/>
  <c r="E2738" i="1"/>
  <c r="E2662" i="1"/>
  <c r="E2700" i="1" s="1"/>
  <c r="B433" i="2" l="1"/>
  <c r="E2776" i="1"/>
  <c r="E2814" i="1" s="1"/>
  <c r="E2852" i="1"/>
  <c r="B466" i="2" l="1"/>
  <c r="E2966" i="1"/>
  <c r="E2890" i="1"/>
  <c r="E2928" i="1" s="1"/>
  <c r="B475" i="2" l="1"/>
  <c r="E3004" i="1"/>
  <c r="E3042" i="1" s="1"/>
  <c r="E3080" i="1"/>
  <c r="B484" i="2" l="1"/>
  <c r="E3118" i="1"/>
  <c r="E3156" i="1" s="1"/>
  <c r="E3194" i="1"/>
  <c r="B499" i="2" l="1"/>
  <c r="E3232" i="1"/>
  <c r="E3270" i="1" s="1"/>
  <c r="E3308" i="1"/>
  <c r="E3346" i="1" l="1"/>
  <c r="E3384" i="1" s="1"/>
  <c r="B550" i="2"/>
  <c r="E3422" i="1"/>
  <c r="E3536" i="1" l="1"/>
  <c r="B565" i="2"/>
  <c r="E3460" i="1"/>
  <c r="E3498" i="1" s="1"/>
  <c r="E3650" i="1" l="1"/>
  <c r="B658" i="2"/>
  <c r="E3574" i="1"/>
  <c r="E3612" i="1" s="1"/>
  <c r="B667" i="2" l="1"/>
  <c r="E3764" i="1"/>
  <c r="E3688" i="1"/>
  <c r="E3726" i="1" s="1"/>
  <c r="E3802" i="1" l="1"/>
  <c r="E3840" i="1" s="1"/>
  <c r="B688" i="2"/>
  <c r="E3878" i="1"/>
  <c r="B709" i="2" l="1"/>
  <c r="E3992" i="1"/>
  <c r="E3916" i="1"/>
  <c r="E3954" i="1" s="1"/>
  <c r="B724" i="2" l="1"/>
  <c r="E4030" i="1"/>
  <c r="E4068" i="1" s="1"/>
  <c r="E4106" i="1"/>
  <c r="B769" i="2" l="1"/>
  <c r="E4144" i="1"/>
  <c r="E4182" i="1" s="1"/>
  <c r="E4220" i="1"/>
  <c r="B778" i="2" l="1"/>
  <c r="E4334" i="1"/>
  <c r="E4258" i="1"/>
  <c r="E4296" i="1" s="1"/>
  <c r="B787" i="2" l="1"/>
  <c r="E4372" i="1"/>
  <c r="E4410" i="1" s="1"/>
</calcChain>
</file>

<file path=xl/sharedStrings.xml><?xml version="1.0" encoding="utf-8"?>
<sst xmlns="http://schemas.openxmlformats.org/spreadsheetml/2006/main" count="4028" uniqueCount="208">
  <si>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</si>
  <si>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</si>
  <si>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</si>
  <si>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</si>
  <si>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</si>
  <si>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</si>
  <si>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</si>
  <si>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</si>
  <si>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</si>
  <si>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</si>
  <si>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</si>
  <si>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</si>
  <si>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</si>
  <si>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</si>
  <si>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</si>
  <si>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</si>
  <si>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</si>
  <si>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</si>
  <si>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</si>
  <si>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</si>
  <si>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</si>
  <si>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</si>
  <si>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</si>
  <si>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</si>
  <si>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</si>
  <si>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</si>
  <si>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</si>
  <si>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</si>
  <si>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</si>
  <si>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</si>
  <si>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</si>
  <si>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</si>
  <si>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</si>
  <si>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</si>
  <si>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</si>
  <si>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</si>
  <si>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</si>
  <si>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</si>
  <si>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</si>
  <si>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</si>
  <si>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</si>
  <si>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</si>
  <si>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</si>
  <si>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</si>
  <si>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</si>
  <si>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</si>
  <si>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</si>
  <si>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</si>
  <si>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</si>
  <si>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</si>
  <si>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</si>
  <si>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</si>
  <si>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</si>
  <si>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</si>
  <si>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</si>
  <si>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</si>
  <si>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</si>
  <si>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</si>
  <si>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</si>
  <si>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</si>
  <si>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</si>
  <si>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</si>
  <si>
    <t>CV  WISUDA</t>
  </si>
  <si>
    <t>KO 1840</t>
  </si>
  <si>
    <t>STAPLER YUAN CHANG 414</t>
  </si>
  <si>
    <t>CV RAINBOW NUSANTARA</t>
  </si>
  <si>
    <t>SIDOARJO</t>
  </si>
  <si>
    <t>KO 1566</t>
  </si>
  <si>
    <t>STAND PEN SPIRAL KENKO STP-300SG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</si>
  <si>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</si>
  <si>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</si>
  <si>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</si>
  <si>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</si>
  <si>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</si>
  <si>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MUHAMMAD AGUS MUNADI</t>
  </si>
  <si>
    <t>( SINAR BHAKTI )</t>
  </si>
  <si>
    <t>YOGYAKARTA</t>
  </si>
  <si>
    <t>G 1649</t>
  </si>
  <si>
    <t>PENCIL CASE KENKO PC-0719-UR</t>
  </si>
  <si>
    <t>G 1916</t>
  </si>
  <si>
    <t>PC</t>
  </si>
  <si>
    <t>BINDER NOTE JOYKO A5 (CAMPUS/CLASSIC)</t>
  </si>
  <si>
    <t>NOVI / YO</t>
  </si>
  <si>
    <t>KO 1921</t>
  </si>
  <si>
    <t>ISI PENSIL 2B 0.5 MM KENKO PL-05 HI-POLYMER</t>
  </si>
  <si>
    <t>GRS</t>
  </si>
  <si>
    <t>LS</t>
  </si>
  <si>
    <t>CUTTER 9 MM KENKO K-200 (KECIL)</t>
  </si>
  <si>
    <t>G 1923</t>
  </si>
  <si>
    <t>CV UTAMA PUTRA</t>
  </si>
  <si>
    <t>BALLPEN KENKO BP-39 N HITAM</t>
  </si>
  <si>
    <t>G 1926</t>
  </si>
  <si>
    <t>GEL PEN TRIFELLO HI-TECH TF-1190 (Hitam)</t>
  </si>
  <si>
    <t>G 1927</t>
  </si>
  <si>
    <t>KO 1574</t>
  </si>
  <si>
    <t>CV LANCAR JAYA SENTOSA</t>
  </si>
  <si>
    <t>MALANG</t>
  </si>
  <si>
    <t>ISI STAPLER (STAPLES) GREATWALL GW-NO. 10 (KECIL)</t>
  </si>
  <si>
    <t>STAPLER JOYKO HD-50</t>
  </si>
  <si>
    <t>KO 3008</t>
  </si>
  <si>
    <t>ROL</t>
  </si>
  <si>
    <t>LABEL HARGA JOYKO LB-3 (2 LINE KUNING FLUOR)</t>
  </si>
  <si>
    <t>LENA / YO</t>
  </si>
  <si>
    <t>KEBUMEN</t>
  </si>
  <si>
    <t>A 1930</t>
  </si>
  <si>
    <t>GEL PEN TRIFELLO HI-TECH TF-1190 HITAM</t>
  </si>
  <si>
    <t>G 1932</t>
  </si>
  <si>
    <t>ISI PENSIL 2B 2.0 MM JOYKO PL-10</t>
  </si>
  <si>
    <t>SET</t>
  </si>
  <si>
    <t>KUAS SET JOYKO BR-1</t>
  </si>
  <si>
    <t>KO 1300</t>
  </si>
  <si>
    <t>BINDER NOTE JOYKO B5-TSIM-M133 (IMAGINATION) - U</t>
  </si>
  <si>
    <t>BINDER NOTE JOYKO B5-TSED-M128 (EDUCATION) - U</t>
  </si>
  <si>
    <t>BINDER NOTE JOYKO B5-TSCS-M79 (CLASSIC) - U</t>
  </si>
  <si>
    <t>BINDER NOTE JOYKO B5-TSIM-M114 (IMAGE) - U</t>
  </si>
  <si>
    <t>BINDER NOTE JOYKO B5-TSCL-M125 (COLLEGE) - U</t>
  </si>
  <si>
    <t>MESIN LABEL HARGA KENKO MX-5500 (8 DIGITS, 1 LINE)</t>
  </si>
  <si>
    <t>CUTTER 9 MM KENKO A-300 (KECIL)</t>
  </si>
  <si>
    <t>G 3022</t>
  </si>
  <si>
    <t>ISI PENSIL 2B 0.5 MM JOYKO PL-05</t>
  </si>
  <si>
    <t>ISI PENSIL 2B 2.0 MM JOYKO PL-11</t>
  </si>
  <si>
    <t>HARNOYO</t>
  </si>
  <si>
    <t>(BENDAN)</t>
  </si>
  <si>
    <t>PEKALONGAN</t>
  </si>
  <si>
    <t>KO 3033</t>
  </si>
  <si>
    <t>PAPER JUMBO CLIP KENKO NO. 5</t>
  </si>
  <si>
    <t>GARISAN BESI (STAINLESS STEEL) KENKO 40 CM</t>
  </si>
  <si>
    <t>CV DWI JAYA</t>
  </si>
  <si>
    <t>BINDER CLIP KENKO NO. 260</t>
  </si>
  <si>
    <t>STAPLER HEAVY DUTY KENKO HD-12N/13</t>
  </si>
  <si>
    <t>STAPLER HEAVY DUTY KENKO HD-12N/24</t>
  </si>
  <si>
    <t>STAPLER HEAVY DUTY KENKO HD-12L/24</t>
  </si>
  <si>
    <t>KO 3035</t>
  </si>
  <si>
    <t>KO 3047</t>
  </si>
  <si>
    <t>STAPLER KENKO HD-10</t>
  </si>
  <si>
    <t>G 3502</t>
  </si>
  <si>
    <t>CALCULATOR JOYKO CC-8CO WARNA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</si>
  <si>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</si>
  <si>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</si>
  <si>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</si>
  <si>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</si>
  <si>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</si>
  <si>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</si>
  <si>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</si>
  <si>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G 3036</t>
  </si>
  <si>
    <t>KO 1585</t>
  </si>
  <si>
    <t>GARISAN BESI (STAINLESS STEEL) KENKO 100 CM / 1 M</t>
  </si>
  <si>
    <t>GARISAN BESI (STAINLESS STEEL) KENKO 15 CM</t>
  </si>
  <si>
    <t>PUSH PIN KENKO PN-30</t>
  </si>
  <si>
    <t>CV FM. 90</t>
  </si>
  <si>
    <t>FAMILY / RENI (JATIMULYO)</t>
  </si>
  <si>
    <t>KO 3516</t>
  </si>
  <si>
    <t>PAPER TRIGONAL CLIP KENKO NO. 1</t>
  </si>
  <si>
    <t>KO 3520</t>
  </si>
  <si>
    <t>CORRECTION FLUID KENKO KE-108</t>
  </si>
  <si>
    <t>KO 3572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</si>
  <si>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</si>
  <si>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</si>
  <si>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</si>
  <si>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</si>
  <si>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</si>
  <si>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</si>
  <si>
    <t>G 3589</t>
  </si>
  <si>
    <t>CALCULATOR JOYKO CC-12CO</t>
  </si>
  <si>
    <t>CUTTER 18 MM KENKO L-500 (BESAR)</t>
  </si>
  <si>
    <t>KO 3591</t>
  </si>
  <si>
    <t>PENSIL WARNA KENKO CP-12F CLASSIC (PANJANG)</t>
  </si>
  <si>
    <t>STAMP PLATE DATER KENKO S-68 (Cap Lunas)</t>
  </si>
  <si>
    <t>CV SINAR CAHAYA NIRMALA</t>
  </si>
  <si>
    <t>BREBES</t>
  </si>
  <si>
    <t>KO 3599</t>
  </si>
  <si>
    <t>PENSIL KENKO 2B-6393 FLUORESCENT</t>
  </si>
  <si>
    <t>PUNCH KENKO NO. 30NP</t>
  </si>
  <si>
    <t xml:space="preserve">      </t>
  </si>
  <si>
    <t>GEL PEN JOYKO GP-218</t>
  </si>
  <si>
    <t>PLAKBAND BENING 80 M KENKO 48 MM RED CORE</t>
  </si>
  <si>
    <t>TAPE DISPENSER POLAR BEAR MN-305</t>
  </si>
  <si>
    <t>GEL PEN JOYKO GP-243 WHIZ GEL HITAM</t>
  </si>
  <si>
    <t>BALLPEN JOYKO BP-288 QUACO 3 (4 WARNA)</t>
  </si>
  <si>
    <t>STAPLER KENKO HD-10MP (MINI PLASTIK)</t>
  </si>
  <si>
    <t>BUKU KAS KWARTO</t>
  </si>
  <si>
    <t>BUKU KAS FOLIO</t>
  </si>
  <si>
    <t>LEM CAIR 35 ML KENKO LG-35</t>
  </si>
  <si>
    <t>LOOSE LEAF JOYART B5-2670 (50S)</t>
  </si>
  <si>
    <t>KO 3605</t>
  </si>
  <si>
    <t>KO 3615</t>
  </si>
  <si>
    <t>LEM STICK KENKO 15 GR (TANGGUNG) isi 20 pc</t>
  </si>
  <si>
    <t>PENSIL WARNA JOYKO CP-S12 MINI (PENDEK)</t>
  </si>
  <si>
    <t>ISI CUTTER 18 MM KENKO L-150 (BESAR)</t>
  </si>
  <si>
    <t>BINDER NOTE JOYKO A5-TSAF-F511 (ANIMAL FACE) -F</t>
  </si>
  <si>
    <t>BINDER NOTE JOYKO A5-TSAF-F512 (ANIMAL FACE) -F</t>
  </si>
  <si>
    <t>KO 1591</t>
  </si>
  <si>
    <t>CRAYON / OIL PASTEL JOYKO OP-48S PP CASE SEA WORLD</t>
  </si>
  <si>
    <t>CRAYON / OIL PASTEL JOYKO OP-55S PP CASE SEA WORLD</t>
  </si>
  <si>
    <t>PENSIL WARNA JOYKO CP-101 (24W PANJANG)</t>
  </si>
  <si>
    <t>KO 3626</t>
  </si>
  <si>
    <t>CV GANESHA</t>
  </si>
  <si>
    <t>WONOSOBO</t>
  </si>
  <si>
    <t>BINDER CLIP KENKO NO. 200</t>
  </si>
  <si>
    <t>BINDER CLIP KENKO NO. 111</t>
  </si>
  <si>
    <t>BINDER CLIP KENKO NO. 280</t>
  </si>
  <si>
    <t>ISI CUTTER 9 MM KENKO A-100 (KECIL)</t>
  </si>
  <si>
    <t>GEL PEN KENKO EASY GEL HITAM</t>
  </si>
  <si>
    <t>KO 3606</t>
  </si>
  <si>
    <t>KO 3620</t>
  </si>
  <si>
    <t>KO 3046</t>
  </si>
  <si>
    <t>KO 1990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</si>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</sst>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8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/>
    <xf numFmtId="0" fontId="6" fillId="0" borderId="0" xfId="0" applyFont="1" applyBorder="1"/>
    <xf numFmtId="0" fontId="6" fillId="0" borderId="7" xfId="0" applyFont="1" applyFill="1" applyBorder="1" applyAlignment="1"/>
    <xf numFmtId="0" fontId="18" fillId="0" borderId="0" xfId="2" applyFont="1" applyFill="1" applyBorder="1"/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 vertical="center"/>
    </xf>
    <xf numFmtId="165" fontId="6" fillId="0" borderId="8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5" fontId="7" fillId="0" borderId="5" xfId="0" applyNumberFormat="1" applyFont="1" applyFill="1" applyBorder="1" applyAlignment="1">
      <alignment horizontal="center" vertical="center"/>
    </xf>
    <xf numFmtId="165" fontId="7" fillId="0" borderId="6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94"/>
  <sheetViews>
    <sheetView tabSelected="1" topLeftCell="A90" zoomScaleNormal="100" workbookViewId="0">
      <selection activeCell="H102" sqref="H102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513513.51351351349</v>
      </c>
      <c r="H8" s="108">
        <f>H5</f>
        <v>56486.486486486487</v>
      </c>
      <c r="I8" s="107"/>
      <c r="J8" s="109">
        <f>H6</f>
        <v>570000</v>
      </c>
    </row>
    <row r="10" spans="1:10" ht="12.75" customHeight="1" x14ac:dyDescent="0.25">
      <c r="A10" s="94" t="s">
        <v>1</v>
      </c>
      <c r="B10" s="95">
        <f>Invoice!E116</f>
        <v>23080002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12</v>
      </c>
      <c r="C12" s="88" t="str">
        <f>Invoice!E124</f>
        <v>STAPLER HEAVY DUTY JOYKO HD-12N/24</v>
      </c>
      <c r="D12" s="89">
        <f>Invoice!H124</f>
        <v>187000</v>
      </c>
      <c r="E12" s="81">
        <f>D12*B12</f>
        <v>2244000</v>
      </c>
      <c r="F12" s="81"/>
      <c r="G12" s="82">
        <f>E12/1.11</f>
        <v>2021621.6216216215</v>
      </c>
      <c r="H12" s="83">
        <f>G12*11%</f>
        <v>222378.37837837837</v>
      </c>
      <c r="I12" s="83">
        <f>G12/B12</f>
        <v>168468.46846846846</v>
      </c>
      <c r="J12" s="103">
        <f>H12/B12</f>
        <v>18531.531531531531</v>
      </c>
    </row>
    <row r="13" spans="1:10" ht="12.75" customHeight="1" x14ac:dyDescent="0.25">
      <c r="A13" s="101"/>
      <c r="D13" s="81"/>
      <c r="E13" s="81">
        <f>(E12*Invoice!I124)+((E12-(E12*Invoice!I124))*Invoice!J124)</f>
        <v>280500</v>
      </c>
      <c r="F13" s="81"/>
      <c r="G13" s="90">
        <f>E13/1.11</f>
        <v>252702.70270270269</v>
      </c>
      <c r="H13" s="91">
        <f>G13*11%</f>
        <v>27797.297297297297</v>
      </c>
      <c r="I13" s="91">
        <f>G13/B12</f>
        <v>21058.558558558558</v>
      </c>
      <c r="J13" s="104">
        <f>H13/B12</f>
        <v>2316.4414414414414</v>
      </c>
    </row>
    <row r="14" spans="1:10" ht="12.75" customHeight="1" x14ac:dyDescent="0.25">
      <c r="A14" s="101"/>
      <c r="D14" s="81" t="s">
        <v>23</v>
      </c>
      <c r="E14" s="81">
        <f>E12-E13</f>
        <v>1963500</v>
      </c>
      <c r="F14" s="81"/>
      <c r="G14" s="82">
        <f>G12-G13</f>
        <v>1768918.9189189188</v>
      </c>
      <c r="H14" s="82">
        <f>H12-H13</f>
        <v>194581.08108108107</v>
      </c>
      <c r="I14" s="82">
        <f>I12-I13</f>
        <v>147409.90990990991</v>
      </c>
      <c r="J14" s="105">
        <f>J12-J13</f>
        <v>16215.090090090089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1963500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240</v>
      </c>
      <c r="C18" s="88" t="str">
        <f>Invoice!E125</f>
        <v>PUNCH JOYKO 30XL</v>
      </c>
      <c r="D18" s="89">
        <f>Invoice!H125</f>
        <v>12950</v>
      </c>
      <c r="E18" s="81">
        <f t="shared" ref="E18" si="0">D18*B18</f>
        <v>3108000</v>
      </c>
      <c r="F18" s="81"/>
      <c r="G18" s="82">
        <f t="shared" ref="G18" si="1">E18/1.11</f>
        <v>2799999.9999999995</v>
      </c>
      <c r="H18" s="83">
        <f t="shared" ref="H18" si="2">G18*11%</f>
        <v>307999.99999999994</v>
      </c>
      <c r="I18" s="83">
        <f t="shared" ref="I18" si="3">G18/B18</f>
        <v>11666.666666666664</v>
      </c>
      <c r="J18" s="103">
        <f t="shared" ref="J18" si="4">H18/B18</f>
        <v>1283.333333333333</v>
      </c>
    </row>
    <row r="19" spans="1:10" ht="12.75" customHeight="1" x14ac:dyDescent="0.25">
      <c r="A19" s="101"/>
      <c r="D19" s="81"/>
      <c r="E19" s="81">
        <f>(E18*Invoice!I125)+((E18-(E18*Invoice!I125))*Invoice!J125)</f>
        <v>388500</v>
      </c>
      <c r="F19" s="81"/>
      <c r="G19" s="90">
        <f>E19/1.11</f>
        <v>349999.99999999994</v>
      </c>
      <c r="H19" s="91">
        <f>G19*11%</f>
        <v>38499.999999999993</v>
      </c>
      <c r="I19" s="91">
        <f>G19/B18</f>
        <v>1458.333333333333</v>
      </c>
      <c r="J19" s="104">
        <f>H19/B18</f>
        <v>160.41666666666663</v>
      </c>
    </row>
    <row r="20" spans="1:10" ht="12.75" customHeight="1" x14ac:dyDescent="0.25">
      <c r="A20" s="101"/>
      <c r="D20" s="81" t="s">
        <v>23</v>
      </c>
      <c r="E20" s="81">
        <f>E18-E19</f>
        <v>2719500</v>
      </c>
      <c r="F20" s="81"/>
      <c r="G20" s="82">
        <f>G18-G19</f>
        <v>2449999.9999999995</v>
      </c>
      <c r="H20" s="82">
        <f>H18-H19</f>
        <v>269499.99999999994</v>
      </c>
      <c r="I20" s="82">
        <f>I18-I19</f>
        <v>10208.333333333332</v>
      </c>
      <c r="J20" s="105">
        <f>J18-J19</f>
        <v>1122.9166666666665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2719499.9999999995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G14+G20</f>
        <v>4218918.9189189188</v>
      </c>
      <c r="H23" s="108">
        <f>H14+H20</f>
        <v>464081.08108108101</v>
      </c>
      <c r="I23" s="107"/>
      <c r="J23" s="109">
        <f>H15+H21</f>
        <v>4683000</v>
      </c>
    </row>
    <row r="25" spans="1:10" ht="12.75" customHeight="1" x14ac:dyDescent="0.25">
      <c r="A25" s="94" t="s">
        <v>1</v>
      </c>
      <c r="B25" s="95">
        <f>Invoice!E230</f>
        <v>23080003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96</v>
      </c>
      <c r="C27" s="88" t="str">
        <f>Invoice!E238</f>
        <v>GEL PEN KENKO HI-TECH-H 0.28 MM HITAM</v>
      </c>
      <c r="D27" s="89">
        <f>Invoice!H238</f>
        <v>39000</v>
      </c>
      <c r="E27" s="81">
        <f>D27*B27</f>
        <v>3744000</v>
      </c>
      <c r="F27" s="81"/>
      <c r="G27" s="82">
        <f>E27/1.11</f>
        <v>3372972.9729729728</v>
      </c>
      <c r="H27" s="83">
        <f>G27*11%</f>
        <v>371027.02702702698</v>
      </c>
      <c r="I27" s="83">
        <f>G27/B27</f>
        <v>35135.135135135133</v>
      </c>
      <c r="J27" s="103">
        <f>H27/B27</f>
        <v>3864.8648648648646</v>
      </c>
    </row>
    <row r="28" spans="1:10" ht="12.75" customHeight="1" x14ac:dyDescent="0.25">
      <c r="A28" s="101"/>
      <c r="D28" s="81"/>
      <c r="E28" s="81">
        <f>(E27*Invoice!I238)+((E27-(E27*Invoice!I238))*Invoice!J238)</f>
        <v>468000</v>
      </c>
      <c r="F28" s="81"/>
      <c r="G28" s="90">
        <f>E28/1.11</f>
        <v>421621.6216216216</v>
      </c>
      <c r="H28" s="91">
        <f>G28*11%</f>
        <v>46378.378378378373</v>
      </c>
      <c r="I28" s="91">
        <f>G28/B27</f>
        <v>4391.8918918918916</v>
      </c>
      <c r="J28" s="104">
        <f>H28/B27</f>
        <v>483.10810810810807</v>
      </c>
    </row>
    <row r="29" spans="1:10" ht="12.75" customHeight="1" x14ac:dyDescent="0.25">
      <c r="A29" s="101"/>
      <c r="D29" s="81" t="s">
        <v>23</v>
      </c>
      <c r="E29" s="81">
        <f>E27-E28</f>
        <v>3276000</v>
      </c>
      <c r="F29" s="81"/>
      <c r="G29" s="82">
        <f>G27-G28</f>
        <v>2951351.351351351</v>
      </c>
      <c r="H29" s="82">
        <f>H27-H28</f>
        <v>324648.64864864864</v>
      </c>
      <c r="I29" s="82">
        <f>I27-I28</f>
        <v>30743.24324324324</v>
      </c>
      <c r="J29" s="105">
        <f>J27-J28</f>
        <v>3381.7567567567567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3275999.9999999995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48</v>
      </c>
      <c r="C33" s="88" t="str">
        <f>Invoice!E239</f>
        <v>GEL PEN KENKO HI-TECH-H 0.28 MM BIRU</v>
      </c>
      <c r="D33" s="89">
        <f>Invoice!H239</f>
        <v>39000</v>
      </c>
      <c r="E33" s="81">
        <f t="shared" ref="E33" si="5">D33*B33</f>
        <v>1872000</v>
      </c>
      <c r="F33" s="81"/>
      <c r="G33" s="82">
        <f t="shared" ref="G33" si="6">E33/1.11</f>
        <v>1686486.4864864864</v>
      </c>
      <c r="H33" s="83">
        <f t="shared" ref="H33" si="7">G33*11%</f>
        <v>185513.51351351349</v>
      </c>
      <c r="I33" s="83">
        <f t="shared" ref="I33" si="8">G33/B33</f>
        <v>35135.135135135133</v>
      </c>
      <c r="J33" s="103">
        <f t="shared" ref="J33" si="9">H33/B33</f>
        <v>3864.8648648648646</v>
      </c>
    </row>
    <row r="34" spans="1:10" ht="12.75" customHeight="1" x14ac:dyDescent="0.25">
      <c r="A34" s="101"/>
      <c r="D34" s="81"/>
      <c r="E34" s="81">
        <f>(E33*Invoice!I239)+((E33-(E33*Invoice!I239))*Invoice!J239)</f>
        <v>234000</v>
      </c>
      <c r="F34" s="81"/>
      <c r="G34" s="90">
        <f>E34/1.11</f>
        <v>210810.8108108108</v>
      </c>
      <c r="H34" s="91">
        <f>G34*11%</f>
        <v>23189.189189189186</v>
      </c>
      <c r="I34" s="91">
        <f>G34/B33</f>
        <v>4391.8918918918916</v>
      </c>
      <c r="J34" s="104">
        <f>H34/B33</f>
        <v>483.10810810810807</v>
      </c>
    </row>
    <row r="35" spans="1:10" ht="12.75" customHeight="1" x14ac:dyDescent="0.25">
      <c r="A35" s="101"/>
      <c r="D35" s="81" t="s">
        <v>23</v>
      </c>
      <c r="E35" s="81">
        <f>E33-E34</f>
        <v>1638000</v>
      </c>
      <c r="F35" s="81"/>
      <c r="G35" s="82">
        <f>G33-G34</f>
        <v>1475675.6756756755</v>
      </c>
      <c r="H35" s="82">
        <f>H33-H34</f>
        <v>162324.32432432432</v>
      </c>
      <c r="I35" s="82">
        <f>I33-I34</f>
        <v>30743.24324324324</v>
      </c>
      <c r="J35" s="105">
        <f>J33-J34</f>
        <v>3381.7567567567567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1637999.9999999998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6"/>
      <c r="B38" s="107"/>
      <c r="C38" s="107"/>
      <c r="D38" s="107"/>
      <c r="E38" s="107"/>
      <c r="F38" s="107"/>
      <c r="G38" s="108">
        <f>G29+G35</f>
        <v>4427027.0270270268</v>
      </c>
      <c r="H38" s="108">
        <f>H29+H35</f>
        <v>486972.97297297296</v>
      </c>
      <c r="I38" s="107"/>
      <c r="J38" s="109">
        <f>H30+H36</f>
        <v>4913999.9999999991</v>
      </c>
    </row>
    <row r="40" spans="1:10" ht="12.75" customHeight="1" x14ac:dyDescent="0.25">
      <c r="A40" s="94" t="s">
        <v>1</v>
      </c>
      <c r="B40" s="95">
        <f>Invoice!E344</f>
        <v>23080004</v>
      </c>
      <c r="C40" s="96"/>
      <c r="D40" s="97"/>
      <c r="E40" s="97"/>
      <c r="F40" s="97"/>
      <c r="G40" s="98"/>
      <c r="H40" s="99"/>
      <c r="I40" s="99"/>
      <c r="J40" s="100"/>
    </row>
    <row r="41" spans="1:10" ht="12.75" customHeight="1" x14ac:dyDescent="0.25">
      <c r="A41" s="101">
        <v>1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Invoice!B352</f>
        <v>50</v>
      </c>
      <c r="C42" s="88" t="str">
        <f>Invoice!E352</f>
        <v>STIP / PENGHAPUS JOYKO 526-B40P PUTIH</v>
      </c>
      <c r="D42" s="89">
        <f>Invoice!H352</f>
        <v>28300</v>
      </c>
      <c r="E42" s="81">
        <f>D42*B42</f>
        <v>1415000</v>
      </c>
      <c r="F42" s="81"/>
      <c r="G42" s="82">
        <f>E42/1.11</f>
        <v>1274774.7747747747</v>
      </c>
      <c r="H42" s="83">
        <f>G42*11%</f>
        <v>140225.22522522521</v>
      </c>
      <c r="I42" s="83">
        <f>G42/B42</f>
        <v>25495.495495495492</v>
      </c>
      <c r="J42" s="103">
        <f>H42/B42</f>
        <v>2804.504504504504</v>
      </c>
    </row>
    <row r="43" spans="1:10" ht="12.75" customHeight="1" x14ac:dyDescent="0.25">
      <c r="A43" s="101"/>
      <c r="D43" s="81"/>
      <c r="E43" s="81">
        <f>(E42*Invoice!I352)+((E42-(E42*Invoice!I352))*Invoice!J352)</f>
        <v>191025</v>
      </c>
      <c r="F43" s="81"/>
      <c r="G43" s="90">
        <f>E43/1.11</f>
        <v>172094.59459459459</v>
      </c>
      <c r="H43" s="91">
        <f>G43*11%</f>
        <v>18930.405405405403</v>
      </c>
      <c r="I43" s="91">
        <f>G43/B42</f>
        <v>3441.8918918918916</v>
      </c>
      <c r="J43" s="104">
        <f>H43/B42</f>
        <v>378.60810810810807</v>
      </c>
    </row>
    <row r="44" spans="1:10" ht="12.75" customHeight="1" x14ac:dyDescent="0.25">
      <c r="A44" s="101"/>
      <c r="D44" s="81" t="s">
        <v>23</v>
      </c>
      <c r="E44" s="81">
        <f>E42-E43</f>
        <v>1223975</v>
      </c>
      <c r="F44" s="81"/>
      <c r="G44" s="82">
        <f>G42-G43</f>
        <v>1102680.1801801801</v>
      </c>
      <c r="H44" s="82">
        <f>H42-H43</f>
        <v>121294.81981981981</v>
      </c>
      <c r="I44" s="82">
        <f>I42-I43</f>
        <v>22053.603603603602</v>
      </c>
      <c r="J44" s="105">
        <f>J42-J43</f>
        <v>2425.8963963963961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1223975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2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Invoice!B353</f>
        <v>72</v>
      </c>
      <c r="C48" s="88" t="str">
        <f>Invoice!E353</f>
        <v>MECHANICAL PENCIL 0.5 MM KENKO MP-070</v>
      </c>
      <c r="D48" s="89">
        <f>Invoice!H353</f>
        <v>22200</v>
      </c>
      <c r="E48" s="81">
        <f t="shared" ref="E48" si="10">D48*B48</f>
        <v>1598400</v>
      </c>
      <c r="F48" s="81"/>
      <c r="G48" s="82">
        <f t="shared" ref="G48" si="11">E48/1.11</f>
        <v>1439999.9999999998</v>
      </c>
      <c r="H48" s="83">
        <f t="shared" ref="H48" si="12">G48*11%</f>
        <v>158399.99999999997</v>
      </c>
      <c r="I48" s="83">
        <f t="shared" ref="I48" si="13">G48/B48</f>
        <v>19999.999999999996</v>
      </c>
      <c r="J48" s="103">
        <f t="shared" ref="J48" si="14">H48/B48</f>
        <v>2199.9999999999995</v>
      </c>
    </row>
    <row r="49" spans="1:10" ht="12.75" customHeight="1" x14ac:dyDescent="0.25">
      <c r="A49" s="101"/>
      <c r="D49" s="81"/>
      <c r="E49" s="81">
        <f>(E48*Invoice!I353)+((E48-(E48*Invoice!I353))*Invoice!J353)</f>
        <v>215784</v>
      </c>
      <c r="F49" s="81"/>
      <c r="G49" s="90">
        <f>E49/1.11</f>
        <v>194399.99999999997</v>
      </c>
      <c r="H49" s="91">
        <f>G49*11%</f>
        <v>21383.999999999996</v>
      </c>
      <c r="I49" s="91">
        <f>G49/B48</f>
        <v>2699.9999999999995</v>
      </c>
      <c r="J49" s="104">
        <f>H49/B48</f>
        <v>296.99999999999994</v>
      </c>
    </row>
    <row r="50" spans="1:10" ht="12.75" customHeight="1" x14ac:dyDescent="0.25">
      <c r="A50" s="101"/>
      <c r="D50" s="81" t="s">
        <v>23</v>
      </c>
      <c r="E50" s="81">
        <f>E48-E49</f>
        <v>1382616</v>
      </c>
      <c r="F50" s="81"/>
      <c r="G50" s="82">
        <f>G48-G49</f>
        <v>1245599.9999999998</v>
      </c>
      <c r="H50" s="82">
        <f>H48-H49</f>
        <v>137015.99999999997</v>
      </c>
      <c r="I50" s="82">
        <f>I48-I49</f>
        <v>17299.999999999996</v>
      </c>
      <c r="J50" s="105">
        <f>J48-J49</f>
        <v>1902.9999999999995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1382615.9999999998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6"/>
      <c r="B53" s="107"/>
      <c r="C53" s="107"/>
      <c r="D53" s="107"/>
      <c r="E53" s="107"/>
      <c r="F53" s="107"/>
      <c r="G53" s="108">
        <f>G44+G50</f>
        <v>2348280.1801801799</v>
      </c>
      <c r="H53" s="108">
        <f>H44+H50</f>
        <v>258310.81981981976</v>
      </c>
      <c r="I53" s="107"/>
      <c r="J53" s="109">
        <f>H45+H51</f>
        <v>2606591</v>
      </c>
    </row>
    <row r="55" spans="1:10" ht="12.75" customHeight="1" x14ac:dyDescent="0.25">
      <c r="A55" s="94" t="s">
        <v>1</v>
      </c>
      <c r="B55" s="95">
        <f>Invoice!E458</f>
        <v>23080005</v>
      </c>
      <c r="C55" s="96"/>
      <c r="D55" s="97"/>
      <c r="E55" s="97"/>
      <c r="F55" s="97"/>
      <c r="G55" s="98"/>
      <c r="H55" s="99"/>
      <c r="I55" s="99"/>
      <c r="J55" s="100"/>
    </row>
    <row r="56" spans="1:10" ht="12.75" customHeight="1" x14ac:dyDescent="0.25">
      <c r="A56" s="101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Invoice!B466</f>
        <v>144</v>
      </c>
      <c r="C57" s="88" t="str">
        <f>Invoice!E466</f>
        <v>GEL PEN JOYKO GP-265 Q-GEL</v>
      </c>
      <c r="D57" s="89">
        <f>Invoice!H466</f>
        <v>28200</v>
      </c>
      <c r="E57" s="81">
        <f>D57*B57</f>
        <v>4060800</v>
      </c>
      <c r="F57" s="81"/>
      <c r="G57" s="82">
        <f>E57/1.11</f>
        <v>3658378.3783783782</v>
      </c>
      <c r="H57" s="83">
        <f>G57*11%</f>
        <v>402421.6216216216</v>
      </c>
      <c r="I57" s="83">
        <f>G57/B57</f>
        <v>25405.405405405403</v>
      </c>
      <c r="J57" s="103">
        <f>H57/B57</f>
        <v>2794.5945945945946</v>
      </c>
    </row>
    <row r="58" spans="1:10" ht="12.75" customHeight="1" x14ac:dyDescent="0.25">
      <c r="A58" s="101"/>
      <c r="D58" s="81"/>
      <c r="E58" s="81">
        <f>(E57*Invoice!I466)+((E57-(E57*Invoice!I466))*Invoice!J466)</f>
        <v>507600</v>
      </c>
      <c r="F58" s="81"/>
      <c r="G58" s="90">
        <f>E58/1.11</f>
        <v>457297.29729729728</v>
      </c>
      <c r="H58" s="91">
        <f>G58*11%</f>
        <v>50302.7027027027</v>
      </c>
      <c r="I58" s="91">
        <f>G58/B57</f>
        <v>3175.6756756756754</v>
      </c>
      <c r="J58" s="104">
        <f>H58/B57</f>
        <v>349.32432432432432</v>
      </c>
    </row>
    <row r="59" spans="1:10" ht="12.75" customHeight="1" x14ac:dyDescent="0.25">
      <c r="A59" s="101"/>
      <c r="D59" s="81" t="s">
        <v>23</v>
      </c>
      <c r="E59" s="81">
        <f>E57-E58</f>
        <v>3553200</v>
      </c>
      <c r="F59" s="81"/>
      <c r="G59" s="82">
        <f>G57-G58</f>
        <v>3201081.0810810812</v>
      </c>
      <c r="H59" s="82">
        <f>H57-H58</f>
        <v>352118.91891891888</v>
      </c>
      <c r="I59" s="82">
        <f>I57-I58</f>
        <v>22229.729729729726</v>
      </c>
      <c r="J59" s="105">
        <f>J57-J58</f>
        <v>2445.2702702702704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3553200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Invoice!B467</f>
        <v>288</v>
      </c>
      <c r="C63" s="88" t="str">
        <f>Invoice!E467</f>
        <v>GUNTING JOYKO SC-848</v>
      </c>
      <c r="D63" s="89">
        <f>Invoice!H467</f>
        <v>9750</v>
      </c>
      <c r="E63" s="81">
        <f t="shared" ref="E63" si="15">D63*B63</f>
        <v>2808000</v>
      </c>
      <c r="F63" s="81"/>
      <c r="G63" s="82">
        <f t="shared" ref="G63" si="16">E63/1.11</f>
        <v>2529729.7297297297</v>
      </c>
      <c r="H63" s="83">
        <f t="shared" ref="H63" si="17">G63*11%</f>
        <v>278270.2702702703</v>
      </c>
      <c r="I63" s="83">
        <f t="shared" ref="I63" si="18">G63/B63</f>
        <v>8783.7837837837833</v>
      </c>
      <c r="J63" s="103">
        <f t="shared" ref="J63" si="19">H63/B63</f>
        <v>966.21621621621625</v>
      </c>
    </row>
    <row r="64" spans="1:10" ht="12.75" customHeight="1" x14ac:dyDescent="0.25">
      <c r="A64" s="101"/>
      <c r="D64" s="81"/>
      <c r="E64" s="81">
        <f>(E63*Invoice!I467)+((E63-(E63*Invoice!I467))*Invoice!J467)</f>
        <v>351000</v>
      </c>
      <c r="F64" s="81"/>
      <c r="G64" s="90">
        <f>E64/1.11</f>
        <v>316216.21621621621</v>
      </c>
      <c r="H64" s="91">
        <f>G64*11%</f>
        <v>34783.783783783787</v>
      </c>
      <c r="I64" s="91">
        <f>G64/B63</f>
        <v>1097.9729729729729</v>
      </c>
      <c r="J64" s="104">
        <f>H64/B63</f>
        <v>120.77702702702703</v>
      </c>
    </row>
    <row r="65" spans="1:10" ht="12.75" customHeight="1" x14ac:dyDescent="0.25">
      <c r="A65" s="101"/>
      <c r="D65" s="81" t="s">
        <v>23</v>
      </c>
      <c r="E65" s="81">
        <f>E63-E64</f>
        <v>2457000</v>
      </c>
      <c r="F65" s="81"/>
      <c r="G65" s="82">
        <f>G63-G64</f>
        <v>2213513.5135135134</v>
      </c>
      <c r="H65" s="82">
        <f>H63-H64</f>
        <v>243486.48648648651</v>
      </c>
      <c r="I65" s="82">
        <f>I63-I64</f>
        <v>7685.8108108108099</v>
      </c>
      <c r="J65" s="105">
        <f>J63-J64</f>
        <v>845.43918918918916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2457000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6"/>
      <c r="B68" s="107"/>
      <c r="C68" s="107"/>
      <c r="D68" s="107"/>
      <c r="E68" s="107"/>
      <c r="F68" s="107"/>
      <c r="G68" s="108">
        <f>G59+G65</f>
        <v>5414594.5945945941</v>
      </c>
      <c r="H68" s="108">
        <f>H59+H65</f>
        <v>595605.40540540544</v>
      </c>
      <c r="I68" s="107"/>
      <c r="J68" s="109">
        <f>H60+H66</f>
        <v>6010200</v>
      </c>
    </row>
    <row r="70" spans="1:10" ht="12.75" customHeight="1" x14ac:dyDescent="0.25">
      <c r="A70" s="94" t="s">
        <v>1</v>
      </c>
      <c r="B70" s="95">
        <f>Invoice!E572</f>
        <v>23080006</v>
      </c>
      <c r="C70" s="96"/>
      <c r="D70" s="97"/>
      <c r="E70" s="97"/>
      <c r="F70" s="97"/>
      <c r="G70" s="98"/>
      <c r="H70" s="99"/>
      <c r="I70" s="99"/>
      <c r="J70" s="100"/>
    </row>
    <row r="71" spans="1:10" ht="12.75" customHeight="1" x14ac:dyDescent="0.25">
      <c r="A71" s="101">
        <v>1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Invoice!B580</f>
        <v>1</v>
      </c>
      <c r="C72" s="88" t="str">
        <f>Invoice!E580</f>
        <v>STAPLER YUAN CHANG 414</v>
      </c>
      <c r="D72" s="89">
        <f>Invoice!H580</f>
        <v>350000</v>
      </c>
      <c r="E72" s="81">
        <f>D72*B72</f>
        <v>350000</v>
      </c>
      <c r="F72" s="81"/>
      <c r="G72" s="82">
        <f>E72/1.11</f>
        <v>315315.31531531527</v>
      </c>
      <c r="H72" s="83">
        <f>G72*11%</f>
        <v>34684.684684684682</v>
      </c>
      <c r="I72" s="83">
        <f>G72/B72</f>
        <v>315315.31531531527</v>
      </c>
      <c r="J72" s="103">
        <f>H72/B72</f>
        <v>34684.684684684682</v>
      </c>
    </row>
    <row r="73" spans="1:10" ht="12.75" customHeight="1" x14ac:dyDescent="0.25">
      <c r="A73" s="101"/>
      <c r="D73" s="81"/>
      <c r="E73" s="81">
        <f>(E72*Invoice!I580)+((E72-(E72*Invoice!I580))*Invoice!J580)</f>
        <v>0</v>
      </c>
      <c r="F73" s="81"/>
      <c r="G73" s="90">
        <f>E73/1.11</f>
        <v>0</v>
      </c>
      <c r="H73" s="91">
        <f>G73*11%</f>
        <v>0</v>
      </c>
      <c r="I73" s="91">
        <f>G73/B72</f>
        <v>0</v>
      </c>
      <c r="J73" s="104">
        <f>H73/B72</f>
        <v>0</v>
      </c>
    </row>
    <row r="74" spans="1:10" ht="12.75" customHeight="1" x14ac:dyDescent="0.25">
      <c r="A74" s="101"/>
      <c r="D74" s="81" t="s">
        <v>23</v>
      </c>
      <c r="E74" s="81">
        <f>E72-E73</f>
        <v>350000</v>
      </c>
      <c r="F74" s="81"/>
      <c r="G74" s="82">
        <f>G72-G73</f>
        <v>315315.31531531527</v>
      </c>
      <c r="H74" s="82">
        <f>H72-H73</f>
        <v>34684.684684684682</v>
      </c>
      <c r="I74" s="82">
        <f>I72-I73</f>
        <v>315315.31531531527</v>
      </c>
      <c r="J74" s="105">
        <f>J72-J73</f>
        <v>34684.684684684682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349999.99999999994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6"/>
      <c r="B77" s="107"/>
      <c r="C77" s="107"/>
      <c r="D77" s="107"/>
      <c r="E77" s="107"/>
      <c r="F77" s="107"/>
      <c r="G77" s="108">
        <f>G74</f>
        <v>315315.31531531527</v>
      </c>
      <c r="H77" s="108">
        <f>H74</f>
        <v>34684.684684684682</v>
      </c>
      <c r="I77" s="107"/>
      <c r="J77" s="109">
        <f>H75</f>
        <v>349999.99999999994</v>
      </c>
    </row>
    <row r="79" spans="1:10" ht="12.75" customHeight="1" x14ac:dyDescent="0.25">
      <c r="A79" s="94" t="s">
        <v>1</v>
      </c>
      <c r="B79" s="95">
        <f>Invoice!E686</f>
        <v>23080007</v>
      </c>
      <c r="C79" s="96"/>
      <c r="D79" s="97"/>
      <c r="E79" s="97"/>
      <c r="F79" s="97"/>
      <c r="G79" s="98"/>
      <c r="H79" s="99"/>
      <c r="I79" s="99"/>
      <c r="J79" s="100"/>
    </row>
    <row r="80" spans="1:10" ht="12.75" customHeight="1" x14ac:dyDescent="0.25">
      <c r="A80" s="101">
        <v>1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Invoice!B694</f>
        <v>44</v>
      </c>
      <c r="C81" s="88" t="str">
        <f>Invoice!E694</f>
        <v>STAND PEN SPIRAL KENKO STP-300SG</v>
      </c>
      <c r="D81" s="89">
        <f>Invoice!H694</f>
        <v>4100</v>
      </c>
      <c r="E81" s="81">
        <f>D81*B81</f>
        <v>180400</v>
      </c>
      <c r="F81" s="81"/>
      <c r="G81" s="82">
        <f>E81/1.11</f>
        <v>162522.52252252251</v>
      </c>
      <c r="H81" s="83">
        <f>G81*11%</f>
        <v>17877.477477477478</v>
      </c>
      <c r="I81" s="83">
        <f>G81/B81</f>
        <v>3693.6936936936936</v>
      </c>
      <c r="J81" s="103">
        <f>H81/B81</f>
        <v>406.30630630630634</v>
      </c>
    </row>
    <row r="82" spans="1:10" ht="12.75" customHeight="1" x14ac:dyDescent="0.25">
      <c r="A82" s="101"/>
      <c r="D82" s="81"/>
      <c r="E82" s="81">
        <f>(E81*Invoice!I694)+((E81-(E81*Invoice!I694))*Invoice!J694)</f>
        <v>26158</v>
      </c>
      <c r="F82" s="81"/>
      <c r="G82" s="90">
        <f>E82/1.11</f>
        <v>23565.765765765762</v>
      </c>
      <c r="H82" s="91">
        <f>G82*11%</f>
        <v>2592.234234234234</v>
      </c>
      <c r="I82" s="91">
        <f>G82/B81</f>
        <v>535.58558558558548</v>
      </c>
      <c r="J82" s="104">
        <f>H82/B81</f>
        <v>58.914414414414409</v>
      </c>
    </row>
    <row r="83" spans="1:10" ht="12.75" customHeight="1" x14ac:dyDescent="0.25">
      <c r="A83" s="101"/>
      <c r="D83" s="81" t="s">
        <v>23</v>
      </c>
      <c r="E83" s="81">
        <f>E81-E82</f>
        <v>154242</v>
      </c>
      <c r="F83" s="81"/>
      <c r="G83" s="82">
        <f>G81-G82</f>
        <v>138956.75675675675</v>
      </c>
      <c r="H83" s="82">
        <f>H81-H82</f>
        <v>15285.243243243243</v>
      </c>
      <c r="I83" s="82">
        <f>I81-I82</f>
        <v>3158.1081081081084</v>
      </c>
      <c r="J83" s="105">
        <f>J81-J82</f>
        <v>347.39189189189193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154242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2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Invoice!B695</f>
        <v>30</v>
      </c>
      <c r="C87" s="88" t="str">
        <f>Invoice!E695</f>
        <v>HAND TALLY COUNTER KENKO HT-302</v>
      </c>
      <c r="D87" s="89">
        <f>Invoice!H695</f>
        <v>19000</v>
      </c>
      <c r="E87" s="81">
        <f t="shared" ref="E87:E111" si="20">D87*B87</f>
        <v>570000</v>
      </c>
      <c r="F87" s="81"/>
      <c r="G87" s="82">
        <f t="shared" ref="G87:G111" si="21">E87/1.11</f>
        <v>513513.51351351349</v>
      </c>
      <c r="H87" s="83">
        <f t="shared" ref="H87:H111" si="22">G87*11%</f>
        <v>56486.486486486487</v>
      </c>
      <c r="I87" s="83">
        <f t="shared" ref="I87:I111" si="23">G87/B87</f>
        <v>17117.117117117115</v>
      </c>
      <c r="J87" s="103">
        <f t="shared" ref="J87:J111" si="24">H87/B87</f>
        <v>1882.882882882883</v>
      </c>
    </row>
    <row r="88" spans="1:10" ht="12.75" customHeight="1" x14ac:dyDescent="0.25">
      <c r="A88" s="101"/>
      <c r="D88" s="81"/>
      <c r="E88" s="81">
        <f>(E87*Invoice!I695)+((E87-(E87*Invoice!I695))*Invoice!J695)</f>
        <v>82650</v>
      </c>
      <c r="F88" s="81"/>
      <c r="G88" s="90">
        <f>E88/1.11</f>
        <v>74459.459459459453</v>
      </c>
      <c r="H88" s="91">
        <f>G88*11%</f>
        <v>8190.54054054054</v>
      </c>
      <c r="I88" s="91">
        <f>G88/B87</f>
        <v>2481.9819819819818</v>
      </c>
      <c r="J88" s="104">
        <f>H88/B87</f>
        <v>273.01801801801798</v>
      </c>
    </row>
    <row r="89" spans="1:10" ht="12.75" customHeight="1" x14ac:dyDescent="0.25">
      <c r="A89" s="101"/>
      <c r="D89" s="81" t="s">
        <v>23</v>
      </c>
      <c r="E89" s="81">
        <f>E87-E88</f>
        <v>487350</v>
      </c>
      <c r="F89" s="81"/>
      <c r="G89" s="82">
        <f>G87-G88</f>
        <v>439054.05405405402</v>
      </c>
      <c r="H89" s="82">
        <f>H87-H88</f>
        <v>48295.945945945947</v>
      </c>
      <c r="I89" s="82">
        <f>I87-I88</f>
        <v>14635.135135135133</v>
      </c>
      <c r="J89" s="105">
        <f>J87-J88</f>
        <v>1609.864864864865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487350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3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Invoice!B696</f>
        <v>48</v>
      </c>
      <c r="C93" s="88" t="str">
        <f>Invoice!E696</f>
        <v>JANGKA (COMPASS SET) KENKO C-168 / MS-75</v>
      </c>
      <c r="D93" s="89">
        <f>Invoice!H696</f>
        <v>7500</v>
      </c>
      <c r="E93" s="81">
        <f t="shared" si="20"/>
        <v>360000</v>
      </c>
      <c r="F93" s="81"/>
      <c r="G93" s="82">
        <f t="shared" si="21"/>
        <v>324324.32432432432</v>
      </c>
      <c r="H93" s="83">
        <f t="shared" si="22"/>
        <v>35675.675675675673</v>
      </c>
      <c r="I93" s="83">
        <f t="shared" si="23"/>
        <v>6756.7567567567567</v>
      </c>
      <c r="J93" s="103">
        <f t="shared" si="24"/>
        <v>743.24324324324323</v>
      </c>
    </row>
    <row r="94" spans="1:10" ht="12.75" customHeight="1" x14ac:dyDescent="0.25">
      <c r="A94" s="101"/>
      <c r="D94" s="81"/>
      <c r="E94" s="81">
        <f>(E93*Invoice!I696)+((E93-(E93*Invoice!I696))*Invoice!J696)</f>
        <v>52200</v>
      </c>
      <c r="F94" s="81"/>
      <c r="G94" s="90">
        <f>E94/1.11</f>
        <v>47027.027027027019</v>
      </c>
      <c r="H94" s="91">
        <f>G94*11%</f>
        <v>5172.9729729729725</v>
      </c>
      <c r="I94" s="91">
        <f>G94/B93</f>
        <v>979.72972972972957</v>
      </c>
      <c r="J94" s="104">
        <f>H94/B93</f>
        <v>107.77027027027026</v>
      </c>
    </row>
    <row r="95" spans="1:10" ht="12.75" customHeight="1" x14ac:dyDescent="0.25">
      <c r="A95" s="101"/>
      <c r="D95" s="81" t="s">
        <v>23</v>
      </c>
      <c r="E95" s="81">
        <f>E93-E94</f>
        <v>307800</v>
      </c>
      <c r="F95" s="81"/>
      <c r="G95" s="82">
        <f>G93-G94</f>
        <v>277297.29729729728</v>
      </c>
      <c r="H95" s="82">
        <f>H93-H94</f>
        <v>30502.7027027027</v>
      </c>
      <c r="I95" s="82">
        <f>I93-I94</f>
        <v>5777.0270270270266</v>
      </c>
      <c r="J95" s="105">
        <f>J93-J94</f>
        <v>635.47297297297291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307800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4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Invoice!B697</f>
        <v>84</v>
      </c>
      <c r="C99" s="88" t="str">
        <f>Invoice!E697</f>
        <v>JANGKA (COMPASS SET) KENKO C-288 / MS-25</v>
      </c>
      <c r="D99" s="89">
        <f>Invoice!H697</f>
        <v>7500</v>
      </c>
      <c r="E99" s="81">
        <f t="shared" si="20"/>
        <v>630000</v>
      </c>
      <c r="F99" s="81"/>
      <c r="G99" s="82">
        <f t="shared" si="21"/>
        <v>567567.56756756757</v>
      </c>
      <c r="H99" s="83">
        <f t="shared" si="22"/>
        <v>62432.432432432433</v>
      </c>
      <c r="I99" s="83">
        <f t="shared" si="23"/>
        <v>6756.7567567567567</v>
      </c>
      <c r="J99" s="103">
        <f t="shared" si="24"/>
        <v>743.24324324324323</v>
      </c>
    </row>
    <row r="100" spans="1:10" ht="12.75" customHeight="1" x14ac:dyDescent="0.25">
      <c r="A100" s="101"/>
      <c r="D100" s="81"/>
      <c r="E100" s="81">
        <f>(E99*Invoice!I697)+((E99-(E99*Invoice!I697))*Invoice!J697)</f>
        <v>91350</v>
      </c>
      <c r="F100" s="81"/>
      <c r="G100" s="90">
        <f>E100/1.11</f>
        <v>82297.297297297293</v>
      </c>
      <c r="H100" s="91">
        <f>G100*11%</f>
        <v>9052.7027027027016</v>
      </c>
      <c r="I100" s="91">
        <f>G100/B99</f>
        <v>979.72972972972968</v>
      </c>
      <c r="J100" s="104">
        <f>H100/B99</f>
        <v>107.77027027027026</v>
      </c>
    </row>
    <row r="101" spans="1:10" ht="12.75" customHeight="1" x14ac:dyDescent="0.25">
      <c r="A101" s="101"/>
      <c r="D101" s="81" t="s">
        <v>23</v>
      </c>
      <c r="E101" s="81">
        <f>E99-E100</f>
        <v>538650</v>
      </c>
      <c r="F101" s="81"/>
      <c r="G101" s="82">
        <f>G99-G100</f>
        <v>485270.2702702703</v>
      </c>
      <c r="H101" s="82">
        <f>H99-H100</f>
        <v>53379.729729729734</v>
      </c>
      <c r="I101" s="82">
        <f>I99-I100</f>
        <v>5777.0270270270266</v>
      </c>
      <c r="J101" s="105">
        <f>J99-J100</f>
        <v>635.47297297297291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538650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5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Invoice!B698</f>
        <v>84</v>
      </c>
      <c r="C105" s="88" t="str">
        <f>Invoice!E698</f>
        <v>DATE STAMP KENKO D-4 (Cap Tanggal 4 Mm)</v>
      </c>
      <c r="D105" s="89">
        <f>Invoice!H698</f>
        <v>6200</v>
      </c>
      <c r="E105" s="81">
        <f t="shared" si="20"/>
        <v>520800</v>
      </c>
      <c r="F105" s="81"/>
      <c r="G105" s="82">
        <f t="shared" si="21"/>
        <v>469189.18918918917</v>
      </c>
      <c r="H105" s="83">
        <f t="shared" si="22"/>
        <v>51610.810810810806</v>
      </c>
      <c r="I105" s="83">
        <f t="shared" si="23"/>
        <v>5585.5855855855852</v>
      </c>
      <c r="J105" s="103">
        <f t="shared" si="24"/>
        <v>614.41441441441441</v>
      </c>
    </row>
    <row r="106" spans="1:10" ht="12.75" customHeight="1" x14ac:dyDescent="0.25">
      <c r="A106" s="101"/>
      <c r="D106" s="81"/>
      <c r="E106" s="81">
        <f>(E105*Invoice!I698)+((E105-(E105*Invoice!I698))*Invoice!J698)</f>
        <v>75516</v>
      </c>
      <c r="F106" s="81"/>
      <c r="G106" s="90">
        <f>E106/1.11</f>
        <v>68032.432432432426</v>
      </c>
      <c r="H106" s="91">
        <f>G106*11%</f>
        <v>7483.5675675675666</v>
      </c>
      <c r="I106" s="91">
        <f>G106/B105</f>
        <v>809.90990990990986</v>
      </c>
      <c r="J106" s="104">
        <f>H106/B105</f>
        <v>89.090090090090072</v>
      </c>
    </row>
    <row r="107" spans="1:10" ht="12.75" customHeight="1" x14ac:dyDescent="0.25">
      <c r="A107" s="101"/>
      <c r="D107" s="81" t="s">
        <v>23</v>
      </c>
      <c r="E107" s="81">
        <f>E105-E106</f>
        <v>445284</v>
      </c>
      <c r="F107" s="81"/>
      <c r="G107" s="82">
        <f>G105-G106</f>
        <v>401156.75675675675</v>
      </c>
      <c r="H107" s="82">
        <f>H105-H106</f>
        <v>44127.24324324324</v>
      </c>
      <c r="I107" s="82">
        <f>I105-I106</f>
        <v>4775.6756756756749</v>
      </c>
      <c r="J107" s="105">
        <f>J105-J106</f>
        <v>525.32432432432438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445284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6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Invoice!B699</f>
        <v>12</v>
      </c>
      <c r="C111" s="88" t="str">
        <f>Invoice!E699</f>
        <v>DESK SET KENKO K-8312 ORGANIZER</v>
      </c>
      <c r="D111" s="89">
        <f>Invoice!H699</f>
        <v>29000</v>
      </c>
      <c r="E111" s="81">
        <f t="shared" si="20"/>
        <v>348000</v>
      </c>
      <c r="F111" s="81"/>
      <c r="G111" s="82">
        <f t="shared" si="21"/>
        <v>313513.51351351349</v>
      </c>
      <c r="H111" s="83">
        <f t="shared" si="22"/>
        <v>34486.486486486487</v>
      </c>
      <c r="I111" s="83">
        <f t="shared" si="23"/>
        <v>26126.126126126124</v>
      </c>
      <c r="J111" s="103">
        <f t="shared" si="24"/>
        <v>2873.8738738738739</v>
      </c>
    </row>
    <row r="112" spans="1:10" ht="12.75" customHeight="1" x14ac:dyDescent="0.25">
      <c r="A112" s="101"/>
      <c r="D112" s="81"/>
      <c r="E112" s="81">
        <f>(E111*Invoice!I699)+((E111-(E111*Invoice!I699))*Invoice!J699)</f>
        <v>50460</v>
      </c>
      <c r="F112" s="81"/>
      <c r="G112" s="90">
        <f>E112/1.11</f>
        <v>45459.459459459453</v>
      </c>
      <c r="H112" s="91">
        <f>G112*11%</f>
        <v>5000.54054054054</v>
      </c>
      <c r="I112" s="91">
        <f>G112/B111</f>
        <v>3788.2882882882877</v>
      </c>
      <c r="J112" s="104">
        <f>H112/B111</f>
        <v>416.71171171171164</v>
      </c>
    </row>
    <row r="113" spans="1:10" ht="12.75" customHeight="1" x14ac:dyDescent="0.25">
      <c r="A113" s="101"/>
      <c r="D113" s="81" t="s">
        <v>23</v>
      </c>
      <c r="E113" s="81">
        <f>E111-E112</f>
        <v>297540</v>
      </c>
      <c r="F113" s="81"/>
      <c r="G113" s="82">
        <f>G111-G112</f>
        <v>268054.05405405402</v>
      </c>
      <c r="H113" s="82">
        <f>H111-H112</f>
        <v>29485.945945945947</v>
      </c>
      <c r="I113" s="82">
        <f>I111-I112</f>
        <v>22337.837837837837</v>
      </c>
      <c r="J113" s="105">
        <f>J111-J112</f>
        <v>2457.1621621621621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297540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G83+G89+G95+G101+G107+G113</f>
        <v>2009789.1891891889</v>
      </c>
      <c r="H116" s="108">
        <f>H83+H89+H95+H101+H107+H113</f>
        <v>221076.8108108108</v>
      </c>
      <c r="I116" s="107"/>
      <c r="J116" s="109">
        <f>H84+H90+H96+H102+H108+H114</f>
        <v>2230866</v>
      </c>
    </row>
    <row r="118" spans="1:10" ht="12.75" customHeight="1" x14ac:dyDescent="0.25">
      <c r="A118" s="94" t="s">
        <v>1</v>
      </c>
      <c r="B118" s="95">
        <f>Invoice!E800</f>
        <v>23080008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Invoice!B808</f>
        <v>72</v>
      </c>
      <c r="C120" s="88" t="str">
        <f>Invoice!E808</f>
        <v>PENCIL CASE KENKO PC-0719-UR</v>
      </c>
      <c r="D120" s="89">
        <f>Invoice!H808</f>
        <v>5200</v>
      </c>
      <c r="E120" s="81">
        <f>D120*B120</f>
        <v>374400</v>
      </c>
      <c r="F120" s="81"/>
      <c r="G120" s="82">
        <f>E120/1.11</f>
        <v>337297.29729729728</v>
      </c>
      <c r="H120" s="83">
        <f>G120*11%</f>
        <v>37102.7027027027</v>
      </c>
      <c r="I120" s="83">
        <f>G120/B120</f>
        <v>4684.6846846846847</v>
      </c>
      <c r="J120" s="103">
        <f>H120/B120</f>
        <v>515.31531531531527</v>
      </c>
    </row>
    <row r="121" spans="1:10" ht="12.75" customHeight="1" x14ac:dyDescent="0.25">
      <c r="A121" s="101"/>
      <c r="D121" s="81"/>
      <c r="E121" s="81">
        <f>(E120*Invoice!I808)+((E120-(E120*Invoice!I808))*Invoice!J808)</f>
        <v>37440</v>
      </c>
      <c r="F121" s="81"/>
      <c r="G121" s="90">
        <f>E121/1.11</f>
        <v>33729.729729729726</v>
      </c>
      <c r="H121" s="91">
        <f>G121*11%</f>
        <v>3710.27027027027</v>
      </c>
      <c r="I121" s="91">
        <f>G121/B120</f>
        <v>468.46846846846842</v>
      </c>
      <c r="J121" s="104">
        <f>H121/B120</f>
        <v>51.531531531531527</v>
      </c>
    </row>
    <row r="122" spans="1:10" ht="12.75" customHeight="1" x14ac:dyDescent="0.25">
      <c r="A122" s="101"/>
      <c r="D122" s="81" t="s">
        <v>23</v>
      </c>
      <c r="E122" s="81">
        <f>E120-E121</f>
        <v>336960</v>
      </c>
      <c r="F122" s="81"/>
      <c r="G122" s="82">
        <f>G120-G121</f>
        <v>303567.56756756757</v>
      </c>
      <c r="H122" s="82">
        <f>H120-H121</f>
        <v>33392.432432432426</v>
      </c>
      <c r="I122" s="82">
        <f>I120-I121</f>
        <v>4216.2162162162167</v>
      </c>
      <c r="J122" s="105">
        <f>J120-J121</f>
        <v>463.78378378378375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336960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6"/>
      <c r="B125" s="107"/>
      <c r="C125" s="107"/>
      <c r="D125" s="107"/>
      <c r="E125" s="107"/>
      <c r="F125" s="107"/>
      <c r="G125" s="108">
        <f>G122</f>
        <v>303567.56756756757</v>
      </c>
      <c r="H125" s="108">
        <f>H122</f>
        <v>33392.432432432426</v>
      </c>
      <c r="I125" s="107"/>
      <c r="J125" s="109">
        <f>H123</f>
        <v>336960</v>
      </c>
    </row>
    <row r="127" spans="1:10" ht="12.75" customHeight="1" x14ac:dyDescent="0.25">
      <c r="A127" s="94" t="s">
        <v>1</v>
      </c>
      <c r="B127" s="95">
        <f>Invoice!E914</f>
        <v>23080009</v>
      </c>
      <c r="C127" s="96"/>
      <c r="D127" s="97"/>
      <c r="E127" s="97"/>
      <c r="F127" s="97"/>
      <c r="G127" s="98"/>
      <c r="H127" s="99"/>
      <c r="I127" s="99"/>
      <c r="J127" s="100"/>
    </row>
    <row r="128" spans="1:10" ht="12.75" customHeight="1" x14ac:dyDescent="0.25">
      <c r="A128" s="101">
        <v>1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Invoice!B922</f>
        <v>144</v>
      </c>
      <c r="C129" s="88" t="str">
        <f>Invoice!E922</f>
        <v>BINDER NOTE JOYKO A5 (CAMPUS/CLASSIC)</v>
      </c>
      <c r="D129" s="89">
        <f>Invoice!H922</f>
        <v>15800</v>
      </c>
      <c r="E129" s="81">
        <f>D129*B129</f>
        <v>2275200</v>
      </c>
      <c r="F129" s="81"/>
      <c r="G129" s="82">
        <f>E129/1.11</f>
        <v>2049729.7297297295</v>
      </c>
      <c r="H129" s="83">
        <f>G129*11%</f>
        <v>225470.27027027024</v>
      </c>
      <c r="I129" s="83">
        <f>G129/B129</f>
        <v>14234.234234234233</v>
      </c>
      <c r="J129" s="103">
        <f>H129/B129</f>
        <v>1565.7657657657655</v>
      </c>
    </row>
    <row r="130" spans="1:10" ht="12.75" customHeight="1" x14ac:dyDescent="0.25">
      <c r="A130" s="101"/>
      <c r="D130" s="81"/>
      <c r="E130" s="81">
        <f>(E129*Invoice!I922)+((E129-(E129*Invoice!I922))*Invoice!J922)</f>
        <v>284400</v>
      </c>
      <c r="F130" s="81"/>
      <c r="G130" s="90">
        <f>E130/1.11</f>
        <v>256216.21621621618</v>
      </c>
      <c r="H130" s="91">
        <f>G130*11%</f>
        <v>28183.78378378378</v>
      </c>
      <c r="I130" s="91">
        <f>G130/B129</f>
        <v>1779.2792792792791</v>
      </c>
      <c r="J130" s="104">
        <f>H130/B129</f>
        <v>195.72072072072069</v>
      </c>
    </row>
    <row r="131" spans="1:10" ht="12.75" customHeight="1" x14ac:dyDescent="0.25">
      <c r="A131" s="101"/>
      <c r="D131" s="81" t="s">
        <v>23</v>
      </c>
      <c r="E131" s="81">
        <f>E129-E130</f>
        <v>1990800</v>
      </c>
      <c r="F131" s="81"/>
      <c r="G131" s="82">
        <f>G129-G130</f>
        <v>1793513.5135135134</v>
      </c>
      <c r="H131" s="82">
        <f>H129-H130</f>
        <v>197286.48648648645</v>
      </c>
      <c r="I131" s="82">
        <f>I129-I130</f>
        <v>12454.954954954954</v>
      </c>
      <c r="J131" s="105">
        <f>J129-J130</f>
        <v>1370.0450450450448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1990799.9999999998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6"/>
      <c r="B134" s="107"/>
      <c r="C134" s="107"/>
      <c r="D134" s="107"/>
      <c r="E134" s="107"/>
      <c r="F134" s="107"/>
      <c r="G134" s="108">
        <f>G131</f>
        <v>1793513.5135135134</v>
      </c>
      <c r="H134" s="108">
        <f>H131</f>
        <v>197286.48648648645</v>
      </c>
      <c r="I134" s="107"/>
      <c r="J134" s="109">
        <f>H132</f>
        <v>1990799.9999999998</v>
      </c>
    </row>
    <row r="136" spans="1:10" ht="12.75" customHeight="1" x14ac:dyDescent="0.25">
      <c r="A136" s="94" t="s">
        <v>1</v>
      </c>
      <c r="B136" s="95">
        <f>Invoice!E1028</f>
        <v>23080010</v>
      </c>
      <c r="C136" s="96"/>
      <c r="D136" s="97"/>
      <c r="E136" s="97"/>
      <c r="F136" s="97"/>
      <c r="G136" s="98"/>
      <c r="H136" s="99"/>
      <c r="I136" s="99"/>
      <c r="J136" s="100"/>
    </row>
    <row r="137" spans="1:10" ht="12.75" customHeight="1" x14ac:dyDescent="0.25">
      <c r="A137" s="101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Invoice!B1036</f>
        <v>18</v>
      </c>
      <c r="C138" s="88" t="str">
        <f>Invoice!E1036</f>
        <v>ISI PENSIL 2B 0.5 MM KENKO PL-05 HI-POLYMER</v>
      </c>
      <c r="D138" s="89">
        <f>Invoice!H1036</f>
        <v>180000</v>
      </c>
      <c r="E138" s="81">
        <f>D138*B138</f>
        <v>3240000</v>
      </c>
      <c r="F138" s="81"/>
      <c r="G138" s="82">
        <f>E138/1.11</f>
        <v>2918918.9189189188</v>
      </c>
      <c r="H138" s="83">
        <f>G138*11%</f>
        <v>321081.08108108107</v>
      </c>
      <c r="I138" s="83">
        <f>G138/B138</f>
        <v>162162.16216216216</v>
      </c>
      <c r="J138" s="103">
        <f>H138/B138</f>
        <v>17837.837837837837</v>
      </c>
    </row>
    <row r="139" spans="1:10" ht="12.75" customHeight="1" x14ac:dyDescent="0.25">
      <c r="A139" s="101"/>
      <c r="D139" s="81"/>
      <c r="E139" s="81">
        <f>(E138*Invoice!I1036)+((E138-(E138*Invoice!I1036))*Invoice!J1036)</f>
        <v>437400</v>
      </c>
      <c r="F139" s="81"/>
      <c r="G139" s="90">
        <f>E139/1.11</f>
        <v>394054.05405405402</v>
      </c>
      <c r="H139" s="91">
        <f>G139*11%</f>
        <v>43345.945945945939</v>
      </c>
      <c r="I139" s="91">
        <f>G139/B138</f>
        <v>21891.89189189189</v>
      </c>
      <c r="J139" s="104">
        <f>H139/B138</f>
        <v>2408.1081081081079</v>
      </c>
    </row>
    <row r="140" spans="1:10" ht="12.75" customHeight="1" x14ac:dyDescent="0.25">
      <c r="A140" s="101"/>
      <c r="D140" s="81" t="s">
        <v>23</v>
      </c>
      <c r="E140" s="81">
        <f>E138-E139</f>
        <v>2802600</v>
      </c>
      <c r="F140" s="81"/>
      <c r="G140" s="82">
        <f>G138-G139</f>
        <v>2524864.8648648649</v>
      </c>
      <c r="H140" s="82">
        <f>H138-H139</f>
        <v>277735.13513513515</v>
      </c>
      <c r="I140" s="82">
        <f>I138-I139</f>
        <v>140270.27027027027</v>
      </c>
      <c r="J140" s="105">
        <f>J138-J139</f>
        <v>15429.729729729728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2802600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Invoice!B1037</f>
        <v>60</v>
      </c>
      <c r="C144" s="88" t="str">
        <f>Invoice!E1037</f>
        <v>CUTTER 9 MM KENKO K-200 (KECIL)</v>
      </c>
      <c r="D144" s="89">
        <f>Invoice!H1037</f>
        <v>52200</v>
      </c>
      <c r="E144" s="81">
        <f t="shared" ref="E144" si="25">D144*B144</f>
        <v>3132000</v>
      </c>
      <c r="F144" s="81"/>
      <c r="G144" s="82">
        <f t="shared" ref="G144" si="26">E144/1.11</f>
        <v>2821621.6216216213</v>
      </c>
      <c r="H144" s="83">
        <f t="shared" ref="H144" si="27">G144*11%</f>
        <v>310378.37837837834</v>
      </c>
      <c r="I144" s="83">
        <f t="shared" ref="I144" si="28">G144/B144</f>
        <v>47027.027027027019</v>
      </c>
      <c r="J144" s="103">
        <f t="shared" ref="J144" si="29">H144/B144</f>
        <v>5172.9729729729725</v>
      </c>
    </row>
    <row r="145" spans="1:10" ht="12.75" customHeight="1" x14ac:dyDescent="0.25">
      <c r="A145" s="101"/>
      <c r="D145" s="81"/>
      <c r="E145" s="81">
        <f>(E144*Invoice!I1037)+((E144-(E144*Invoice!I1037))*Invoice!J1037)</f>
        <v>422820</v>
      </c>
      <c r="F145" s="81"/>
      <c r="G145" s="90">
        <f>E145/1.11</f>
        <v>380918.91891891888</v>
      </c>
      <c r="H145" s="91">
        <f>G145*11%</f>
        <v>41901.08108108108</v>
      </c>
      <c r="I145" s="91">
        <f>G145/B144</f>
        <v>6348.6486486486483</v>
      </c>
      <c r="J145" s="104">
        <f>H145/B144</f>
        <v>698.35135135135135</v>
      </c>
    </row>
    <row r="146" spans="1:10" ht="12.75" customHeight="1" x14ac:dyDescent="0.25">
      <c r="A146" s="101"/>
      <c r="D146" s="81" t="s">
        <v>23</v>
      </c>
      <c r="E146" s="81">
        <f>E144-E145</f>
        <v>2709180</v>
      </c>
      <c r="F146" s="81"/>
      <c r="G146" s="82">
        <f>G144-G145</f>
        <v>2440702.7027027025</v>
      </c>
      <c r="H146" s="82">
        <f>H144-H145</f>
        <v>268477.29729729728</v>
      </c>
      <c r="I146" s="82">
        <f>I144-I145</f>
        <v>40678.378378378373</v>
      </c>
      <c r="J146" s="105">
        <f>J144-J145</f>
        <v>4474.6216216216208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2709180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G140+G146</f>
        <v>4965567.5675675673</v>
      </c>
      <c r="H149" s="108">
        <f>H140+H146</f>
        <v>546212.43243243243</v>
      </c>
      <c r="I149" s="107"/>
      <c r="J149" s="109">
        <f>H141+H147</f>
        <v>5511780</v>
      </c>
    </row>
    <row r="151" spans="1:10" ht="12.75" customHeight="1" x14ac:dyDescent="0.25">
      <c r="A151" s="94" t="s">
        <v>1</v>
      </c>
      <c r="B151" s="95">
        <f>Invoice!E1142</f>
        <v>23080011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Invoice!B1150</f>
        <v>144</v>
      </c>
      <c r="C153" s="88" t="str">
        <f>Invoice!E1150</f>
        <v>BALLPEN KENKO BP-39 N HITAM</v>
      </c>
      <c r="D153" s="89">
        <f>Invoice!H1150</f>
        <v>10200</v>
      </c>
      <c r="E153" s="81">
        <f>D153*B153</f>
        <v>1468800</v>
      </c>
      <c r="F153" s="81"/>
      <c r="G153" s="82">
        <f>E153/1.11</f>
        <v>1323243.2432432431</v>
      </c>
      <c r="H153" s="83">
        <f>G153*11%</f>
        <v>145556.75675675675</v>
      </c>
      <c r="I153" s="83">
        <f>G153/B153</f>
        <v>9189.1891891891883</v>
      </c>
      <c r="J153" s="103">
        <f>H153/B153</f>
        <v>1010.8108108108107</v>
      </c>
    </row>
    <row r="154" spans="1:10" ht="12.75" customHeight="1" x14ac:dyDescent="0.25">
      <c r="A154" s="101"/>
      <c r="D154" s="81"/>
      <c r="E154" s="81">
        <f>(E153*Invoice!I1150)+((E153-(E153*Invoice!I1150))*Invoice!J1150)</f>
        <v>183600</v>
      </c>
      <c r="F154" s="81"/>
      <c r="G154" s="90">
        <f>E154/1.11</f>
        <v>165405.40540540538</v>
      </c>
      <c r="H154" s="91">
        <f>G154*11%</f>
        <v>18194.594594594593</v>
      </c>
      <c r="I154" s="91">
        <f>G154/B153</f>
        <v>1148.6486486486485</v>
      </c>
      <c r="J154" s="104">
        <f>H154/B153</f>
        <v>126.35135135135134</v>
      </c>
    </row>
    <row r="155" spans="1:10" ht="12.75" customHeight="1" x14ac:dyDescent="0.25">
      <c r="A155" s="101"/>
      <c r="D155" s="81" t="s">
        <v>23</v>
      </c>
      <c r="E155" s="81">
        <f>E153-E154</f>
        <v>1285200</v>
      </c>
      <c r="F155" s="81"/>
      <c r="G155" s="82">
        <f>G153-G154</f>
        <v>1157837.8378378376</v>
      </c>
      <c r="H155" s="82">
        <f>H153-H154</f>
        <v>127362.16216216216</v>
      </c>
      <c r="I155" s="82">
        <f>I153-I154</f>
        <v>8040.54054054054</v>
      </c>
      <c r="J155" s="105">
        <f>J153-J154</f>
        <v>884.45945945945937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1285199.9999999998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1157837.8378378376</v>
      </c>
      <c r="H158" s="108">
        <f>H155</f>
        <v>127362.16216216216</v>
      </c>
      <c r="I158" s="107"/>
      <c r="J158" s="109">
        <f>H156</f>
        <v>1285199.9999999998</v>
      </c>
    </row>
    <row r="160" spans="1:10" ht="12.75" customHeight="1" x14ac:dyDescent="0.25">
      <c r="A160" s="94" t="s">
        <v>1</v>
      </c>
      <c r="B160" s="95">
        <f>Invoice!E1256</f>
        <v>23080012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Invoice!B1264</f>
        <v>144</v>
      </c>
      <c r="C162" s="88" t="str">
        <f>Invoice!E1264</f>
        <v>GEL PEN TRIFELLO HI-TECH TF-1190 (Hitam)</v>
      </c>
      <c r="D162" s="89">
        <f>Invoice!H1264</f>
        <v>28500</v>
      </c>
      <c r="E162" s="81">
        <f>D162*B162</f>
        <v>4104000</v>
      </c>
      <c r="F162" s="81"/>
      <c r="G162" s="82">
        <f>E162/1.11</f>
        <v>3697297.297297297</v>
      </c>
      <c r="H162" s="83">
        <f>G162*11%</f>
        <v>406702.70270270266</v>
      </c>
      <c r="I162" s="83">
        <f>G162/B162</f>
        <v>25675.675675675673</v>
      </c>
      <c r="J162" s="103">
        <f>H162/B162</f>
        <v>2824.3243243243242</v>
      </c>
    </row>
    <row r="163" spans="1:10" ht="12.75" customHeight="1" x14ac:dyDescent="0.25">
      <c r="A163" s="101"/>
      <c r="D163" s="81"/>
      <c r="E163" s="81">
        <f>(E162*Invoice!I1264)+((E162-(E162*Invoice!I1264))*Invoice!J1264)</f>
        <v>0</v>
      </c>
      <c r="F163" s="81"/>
      <c r="G163" s="90">
        <f>E163/1.11</f>
        <v>0</v>
      </c>
      <c r="H163" s="91">
        <f>G163*11%</f>
        <v>0</v>
      </c>
      <c r="I163" s="91">
        <f>G163/B162</f>
        <v>0</v>
      </c>
      <c r="J163" s="104">
        <f>H163/B162</f>
        <v>0</v>
      </c>
    </row>
    <row r="164" spans="1:10" ht="12.75" customHeight="1" x14ac:dyDescent="0.25">
      <c r="A164" s="101"/>
      <c r="D164" s="81" t="s">
        <v>23</v>
      </c>
      <c r="E164" s="81">
        <f>E162-E163</f>
        <v>4104000</v>
      </c>
      <c r="F164" s="81"/>
      <c r="G164" s="82">
        <f>G162-G163</f>
        <v>3697297.297297297</v>
      </c>
      <c r="H164" s="82">
        <f>H162-H163</f>
        <v>406702.70270270266</v>
      </c>
      <c r="I164" s="82">
        <f>I162-I163</f>
        <v>25675.675675675673</v>
      </c>
      <c r="J164" s="105">
        <f>J162-J163</f>
        <v>2824.3243243243242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4103999.9999999995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6"/>
      <c r="B167" s="107"/>
      <c r="C167" s="107"/>
      <c r="D167" s="107"/>
      <c r="E167" s="107"/>
      <c r="F167" s="107"/>
      <c r="G167" s="108">
        <f>G164</f>
        <v>3697297.297297297</v>
      </c>
      <c r="H167" s="108">
        <f>H164</f>
        <v>406702.70270270266</v>
      </c>
      <c r="I167" s="107"/>
      <c r="J167" s="109">
        <f>H165</f>
        <v>4103999.9999999995</v>
      </c>
    </row>
    <row r="169" spans="1:10" ht="12.75" customHeight="1" x14ac:dyDescent="0.25">
      <c r="A169" s="94" t="s">
        <v>1</v>
      </c>
      <c r="B169" s="95">
        <f>Invoice!E1370</f>
        <v>23080013</v>
      </c>
      <c r="C169" s="96"/>
      <c r="D169" s="97"/>
      <c r="E169" s="97"/>
      <c r="F169" s="97"/>
      <c r="G169" s="98"/>
      <c r="H169" s="99"/>
      <c r="I169" s="99"/>
      <c r="J169" s="100"/>
    </row>
    <row r="170" spans="1:10" ht="12.75" customHeight="1" x14ac:dyDescent="0.25">
      <c r="A170" s="101">
        <v>1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Invoice!B1378</f>
        <v>720</v>
      </c>
      <c r="C171" s="88" t="str">
        <f>Invoice!E1378</f>
        <v>GEL PEN TRIFELLO HI-TECH TF-1190 (Hitam)</v>
      </c>
      <c r="D171" s="89">
        <f>Invoice!H1378</f>
        <v>28500</v>
      </c>
      <c r="E171" s="81">
        <f>D171*B171</f>
        <v>20520000</v>
      </c>
      <c r="F171" s="81"/>
      <c r="G171" s="82">
        <f>E171/1.11</f>
        <v>18486486.486486483</v>
      </c>
      <c r="H171" s="83">
        <f>G171*11%</f>
        <v>2033513.5135135131</v>
      </c>
      <c r="I171" s="83">
        <f>G171/B171</f>
        <v>25675.675675675673</v>
      </c>
      <c r="J171" s="103">
        <f>H171/B171</f>
        <v>2824.3243243243237</v>
      </c>
    </row>
    <row r="172" spans="1:10" ht="12.75" customHeight="1" x14ac:dyDescent="0.25">
      <c r="A172" s="101"/>
      <c r="D172" s="81"/>
      <c r="E172" s="81">
        <f>(E171*Invoice!I1378)+((E171-(E171*Invoice!I1378))*Invoice!J1378)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20520000</v>
      </c>
      <c r="F173" s="81"/>
      <c r="G173" s="82">
        <f>G171-G172</f>
        <v>18486486.486486483</v>
      </c>
      <c r="H173" s="82">
        <f>H171-H172</f>
        <v>2033513.5135135131</v>
      </c>
      <c r="I173" s="82">
        <f>I171-I172</f>
        <v>25675.675675675673</v>
      </c>
      <c r="J173" s="105">
        <f>J171-J172</f>
        <v>2824.3243243243237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20519999.999999996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6"/>
      <c r="B176" s="107"/>
      <c r="C176" s="107"/>
      <c r="D176" s="107"/>
      <c r="E176" s="107"/>
      <c r="F176" s="107"/>
      <c r="G176" s="108">
        <f>G173</f>
        <v>18486486.486486483</v>
      </c>
      <c r="H176" s="108">
        <f>H173</f>
        <v>2033513.5135135131</v>
      </c>
      <c r="I176" s="107"/>
      <c r="J176" s="109">
        <f>H174</f>
        <v>20519999.999999996</v>
      </c>
    </row>
    <row r="178" spans="1:10" ht="12.75" customHeight="1" x14ac:dyDescent="0.25">
      <c r="A178" s="94" t="s">
        <v>1</v>
      </c>
      <c r="B178" s="95">
        <f>Invoice!E1484</f>
        <v>23080014</v>
      </c>
      <c r="C178" s="96"/>
      <c r="D178" s="97"/>
      <c r="E178" s="97"/>
      <c r="F178" s="97"/>
      <c r="G178" s="98"/>
      <c r="H178" s="99"/>
      <c r="I178" s="99"/>
      <c r="J178" s="100"/>
    </row>
    <row r="179" spans="1:10" ht="12.75" customHeight="1" x14ac:dyDescent="0.25">
      <c r="A179" s="101">
        <v>1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Invoice!B1492</f>
        <v>700</v>
      </c>
      <c r="C180" s="88" t="str">
        <f>Invoice!E1492</f>
        <v>ISI STAPLER (STAPLES) GREATWALL GW-NO. 10 (KECIL)</v>
      </c>
      <c r="D180" s="89">
        <f>Invoice!H1492</f>
        <v>13250</v>
      </c>
      <c r="E180" s="81">
        <f>D180*B180</f>
        <v>9275000</v>
      </c>
      <c r="F180" s="81"/>
      <c r="G180" s="82">
        <f>E180/1.11</f>
        <v>8355855.8558558552</v>
      </c>
      <c r="H180" s="83">
        <f>G180*11%</f>
        <v>919144.14414414403</v>
      </c>
      <c r="I180" s="83">
        <f>G180/B180</f>
        <v>11936.936936936936</v>
      </c>
      <c r="J180" s="103">
        <f>H180/B180</f>
        <v>1313.0630630630628</v>
      </c>
    </row>
    <row r="181" spans="1:10" ht="12.75" customHeight="1" x14ac:dyDescent="0.25">
      <c r="A181" s="101"/>
      <c r="D181" s="81"/>
      <c r="E181" s="81">
        <f>(E180*Invoice!I1492)+((E180-(E180*Invoice!I1492))*Invoice!J1492)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9275000</v>
      </c>
      <c r="F182" s="81"/>
      <c r="G182" s="82">
        <f>G180-G181</f>
        <v>8355855.8558558552</v>
      </c>
      <c r="H182" s="82">
        <f>H180-H181</f>
        <v>919144.14414414403</v>
      </c>
      <c r="I182" s="82">
        <f>I180-I181</f>
        <v>11936.936936936936</v>
      </c>
      <c r="J182" s="105">
        <f>J180-J181</f>
        <v>1313.0630630630628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9275000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2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Invoice!B1493</f>
        <v>288</v>
      </c>
      <c r="C186" s="88" t="str">
        <f>Invoice!E1493</f>
        <v>GEL PEN TRIFELLO HI-TECH TF-1190 (Hitam)</v>
      </c>
      <c r="D186" s="89">
        <f>Invoice!H1493</f>
        <v>28500</v>
      </c>
      <c r="E186" s="81">
        <f t="shared" ref="E186:E192" si="30">D186*B186</f>
        <v>8208000</v>
      </c>
      <c r="F186" s="81"/>
      <c r="G186" s="82">
        <f t="shared" ref="G186:G192" si="31">E186/1.11</f>
        <v>7394594.5945945941</v>
      </c>
      <c r="H186" s="83">
        <f t="shared" ref="H186:H192" si="32">G186*11%</f>
        <v>813405.40540540533</v>
      </c>
      <c r="I186" s="83">
        <f t="shared" ref="I186:I192" si="33">G186/B186</f>
        <v>25675.675675675673</v>
      </c>
      <c r="J186" s="103">
        <f t="shared" ref="J186:J192" si="34">H186/B186</f>
        <v>2824.3243243243242</v>
      </c>
    </row>
    <row r="187" spans="1:10" ht="12.75" customHeight="1" x14ac:dyDescent="0.25">
      <c r="A187" s="101"/>
      <c r="D187" s="81"/>
      <c r="E187" s="81">
        <f>(E186*Invoice!I1493)+((E186-(E186*Invoice!I1493))*Invoice!J1493)</f>
        <v>0</v>
      </c>
      <c r="F187" s="81"/>
      <c r="G187" s="90">
        <f>E187/1.11</f>
        <v>0</v>
      </c>
      <c r="H187" s="91">
        <f>G187*11%</f>
        <v>0</v>
      </c>
      <c r="I187" s="91">
        <f>G187/B186</f>
        <v>0</v>
      </c>
      <c r="J187" s="104">
        <f>H187/B186</f>
        <v>0</v>
      </c>
    </row>
    <row r="188" spans="1:10" ht="12.75" customHeight="1" x14ac:dyDescent="0.25">
      <c r="A188" s="101"/>
      <c r="D188" s="81" t="s">
        <v>23</v>
      </c>
      <c r="E188" s="81">
        <f>E186-E187</f>
        <v>8208000</v>
      </c>
      <c r="F188" s="81"/>
      <c r="G188" s="82">
        <f>G186-G187</f>
        <v>7394594.5945945941</v>
      </c>
      <c r="H188" s="82">
        <f>H186-H187</f>
        <v>813405.40540540533</v>
      </c>
      <c r="I188" s="82">
        <f>I186-I187</f>
        <v>25675.675675675673</v>
      </c>
      <c r="J188" s="105">
        <f>J186-J187</f>
        <v>2824.3243243243242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8207999.9999999991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3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Invoice!B1494</f>
        <v>10</v>
      </c>
      <c r="C192" s="88" t="str">
        <f>Invoice!E1494</f>
        <v>STAPLER JOYKO HD-50</v>
      </c>
      <c r="D192" s="89">
        <f>Invoice!H1494</f>
        <v>224400</v>
      </c>
      <c r="E192" s="81">
        <f t="shared" si="30"/>
        <v>2244000</v>
      </c>
      <c r="F192" s="81"/>
      <c r="G192" s="82">
        <f t="shared" si="31"/>
        <v>2021621.6216216215</v>
      </c>
      <c r="H192" s="83">
        <f t="shared" si="32"/>
        <v>222378.37837837837</v>
      </c>
      <c r="I192" s="83">
        <f t="shared" si="33"/>
        <v>202162.16216216216</v>
      </c>
      <c r="J192" s="103">
        <f t="shared" si="34"/>
        <v>22237.837837837837</v>
      </c>
    </row>
    <row r="193" spans="1:10" ht="12.75" customHeight="1" x14ac:dyDescent="0.25">
      <c r="A193" s="101"/>
      <c r="D193" s="81"/>
      <c r="E193" s="81">
        <f>(E192*Invoice!I1494)+((E192-(E192*Invoice!I1494))*Invoice!J1494)</f>
        <v>280500</v>
      </c>
      <c r="F193" s="81"/>
      <c r="G193" s="90">
        <f>E193/1.11</f>
        <v>252702.70270270269</v>
      </c>
      <c r="H193" s="91">
        <f>G193*11%</f>
        <v>27797.297297297297</v>
      </c>
      <c r="I193" s="91">
        <f>G193/B192</f>
        <v>25270.27027027027</v>
      </c>
      <c r="J193" s="104">
        <f>H193/B192</f>
        <v>2779.7297297297296</v>
      </c>
    </row>
    <row r="194" spans="1:10" ht="12.75" customHeight="1" x14ac:dyDescent="0.25">
      <c r="A194" s="101"/>
      <c r="D194" s="81" t="s">
        <v>23</v>
      </c>
      <c r="E194" s="81">
        <f>E192-E193</f>
        <v>1963500</v>
      </c>
      <c r="F194" s="81"/>
      <c r="G194" s="82">
        <f>G192-G193</f>
        <v>1768918.9189189188</v>
      </c>
      <c r="H194" s="82">
        <f>H192-H193</f>
        <v>194581.08108108107</v>
      </c>
      <c r="I194" s="82">
        <f>I192-I193</f>
        <v>176891.89189189189</v>
      </c>
      <c r="J194" s="105">
        <f>J192-J193</f>
        <v>19458.108108108107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1963500</v>
      </c>
      <c r="I195" s="83"/>
      <c r="J195" s="103"/>
    </row>
    <row r="196" spans="1:10" ht="12.75" customHeight="1" x14ac:dyDescent="0.25">
      <c r="A196" s="101"/>
      <c r="B196" s="79"/>
      <c r="D196" s="81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G182+G188+G194</f>
        <v>17519369.369369369</v>
      </c>
      <c r="H197" s="108">
        <f>H182+H188+H194</f>
        <v>1927130.6306306305</v>
      </c>
      <c r="I197" s="107"/>
      <c r="J197" s="109">
        <f>H183+H189+H195</f>
        <v>19446500</v>
      </c>
    </row>
    <row r="199" spans="1:10" ht="12.75" customHeight="1" x14ac:dyDescent="0.25">
      <c r="A199" s="94" t="s">
        <v>1</v>
      </c>
      <c r="B199" s="95">
        <f>Invoice!E1598</f>
        <v>23080015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Invoice!B1606</f>
        <v>500</v>
      </c>
      <c r="C201" s="88" t="str">
        <f>Invoice!E1606</f>
        <v>LABEL HARGA JOYKO LB-3 (2 LINE KUNING FLUOR)</v>
      </c>
      <c r="D201" s="89">
        <f>Invoice!H1606</f>
        <v>4300</v>
      </c>
      <c r="E201" s="81">
        <f>D201*B201</f>
        <v>2150000</v>
      </c>
      <c r="F201" s="81"/>
      <c r="G201" s="82">
        <f>E201/1.11</f>
        <v>1936936.9369369368</v>
      </c>
      <c r="H201" s="83">
        <f>G201*11%</f>
        <v>213063.06306306305</v>
      </c>
      <c r="I201" s="83">
        <f>G201/B201</f>
        <v>3873.8738738738734</v>
      </c>
      <c r="J201" s="103">
        <f>H201/B201</f>
        <v>426.12612612612611</v>
      </c>
    </row>
    <row r="202" spans="1:10" ht="12.75" customHeight="1" x14ac:dyDescent="0.25">
      <c r="A202" s="101"/>
      <c r="D202" s="81"/>
      <c r="E202" s="81">
        <f>(E201*Invoice!I1606)+((E201-(E201*Invoice!I1606))*Invoice!J1606)</f>
        <v>290250</v>
      </c>
      <c r="F202" s="81"/>
      <c r="G202" s="90">
        <f>E202/1.11</f>
        <v>261486.48648648645</v>
      </c>
      <c r="H202" s="91">
        <f>G202*11%</f>
        <v>28763.51351351351</v>
      </c>
      <c r="I202" s="91">
        <f>G202/B201</f>
        <v>522.97297297297291</v>
      </c>
      <c r="J202" s="104">
        <f>H202/B201</f>
        <v>57.527027027027017</v>
      </c>
    </row>
    <row r="203" spans="1:10" ht="12.75" customHeight="1" x14ac:dyDescent="0.25">
      <c r="A203" s="101"/>
      <c r="D203" s="81" t="s">
        <v>23</v>
      </c>
      <c r="E203" s="81">
        <f>E201-E202</f>
        <v>1859750</v>
      </c>
      <c r="F203" s="81"/>
      <c r="G203" s="82">
        <f>G201-G202</f>
        <v>1675450.4504504504</v>
      </c>
      <c r="H203" s="82">
        <f>H201-H202</f>
        <v>184299.54954954953</v>
      </c>
      <c r="I203" s="82">
        <f>I201-I202</f>
        <v>3350.9009009009005</v>
      </c>
      <c r="J203" s="105">
        <f>J201-J202</f>
        <v>368.59909909909908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1859750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6"/>
      <c r="B206" s="107"/>
      <c r="C206" s="107"/>
      <c r="D206" s="107"/>
      <c r="E206" s="107"/>
      <c r="F206" s="107"/>
      <c r="G206" s="108">
        <f>G203</f>
        <v>1675450.4504504504</v>
      </c>
      <c r="H206" s="108">
        <f>H203</f>
        <v>184299.54954954953</v>
      </c>
      <c r="I206" s="107"/>
      <c r="J206" s="109">
        <f>H204</f>
        <v>1859750</v>
      </c>
    </row>
    <row r="208" spans="1:10" ht="12.75" customHeight="1" x14ac:dyDescent="0.25">
      <c r="A208" s="94" t="s">
        <v>1</v>
      </c>
      <c r="B208" s="95">
        <f>Invoice!E1712</f>
        <v>23080016</v>
      </c>
      <c r="C208" s="96"/>
      <c r="D208" s="97"/>
      <c r="E208" s="97"/>
      <c r="F208" s="97"/>
      <c r="G208" s="98"/>
      <c r="H208" s="99"/>
      <c r="I208" s="99"/>
      <c r="J208" s="100"/>
    </row>
    <row r="209" spans="1:10" ht="12.75" customHeight="1" x14ac:dyDescent="0.25">
      <c r="A209" s="101">
        <v>1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Invoice!B1720</f>
        <v>144</v>
      </c>
      <c r="C210" s="88" t="str">
        <f>Invoice!E1720</f>
        <v>GEL PEN TRIFELLO HI-TECH TF-1190 HITAM</v>
      </c>
      <c r="D210" s="89">
        <f>Invoice!H1720</f>
        <v>28500</v>
      </c>
      <c r="E210" s="81">
        <f>D210*B210</f>
        <v>4104000</v>
      </c>
      <c r="F210" s="81"/>
      <c r="G210" s="82">
        <f>E210/1.11</f>
        <v>3697297.297297297</v>
      </c>
      <c r="H210" s="83">
        <f>G210*11%</f>
        <v>406702.70270270266</v>
      </c>
      <c r="I210" s="83">
        <f>G210/B210</f>
        <v>25675.675675675673</v>
      </c>
      <c r="J210" s="103">
        <f>H210/B210</f>
        <v>2824.3243243243242</v>
      </c>
    </row>
    <row r="211" spans="1:10" ht="12.75" customHeight="1" x14ac:dyDescent="0.25">
      <c r="A211" s="101"/>
      <c r="D211" s="81"/>
      <c r="E211" s="81">
        <f>(E210*Invoice!I1720)+((E210-(E210*Invoice!I1720))*Invoice!J1720)</f>
        <v>0</v>
      </c>
      <c r="F211" s="81"/>
      <c r="G211" s="90">
        <f>E211/1.11</f>
        <v>0</v>
      </c>
      <c r="H211" s="91">
        <f>G211*11%</f>
        <v>0</v>
      </c>
      <c r="I211" s="91">
        <f>G211/B210</f>
        <v>0</v>
      </c>
      <c r="J211" s="104">
        <f>H211/B210</f>
        <v>0</v>
      </c>
    </row>
    <row r="212" spans="1:10" ht="12.75" customHeight="1" x14ac:dyDescent="0.25">
      <c r="A212" s="101"/>
      <c r="D212" s="81" t="s">
        <v>23</v>
      </c>
      <c r="E212" s="81">
        <f>E210-E211</f>
        <v>4104000</v>
      </c>
      <c r="F212" s="81"/>
      <c r="G212" s="82">
        <f>G210-G211</f>
        <v>3697297.297297297</v>
      </c>
      <c r="H212" s="82">
        <f>H210-H211</f>
        <v>406702.70270270266</v>
      </c>
      <c r="I212" s="82">
        <f>I210-I211</f>
        <v>25675.675675675673</v>
      </c>
      <c r="J212" s="105">
        <f>J210-J211</f>
        <v>2824.3243243243242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4103999.9999999995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6"/>
      <c r="B215" s="107"/>
      <c r="C215" s="107"/>
      <c r="D215" s="107"/>
      <c r="E215" s="107"/>
      <c r="F215" s="107"/>
      <c r="G215" s="108">
        <f>G212</f>
        <v>3697297.297297297</v>
      </c>
      <c r="H215" s="108">
        <f>H212</f>
        <v>406702.70270270266</v>
      </c>
      <c r="I215" s="107"/>
      <c r="J215" s="109">
        <f>H213</f>
        <v>4103999.9999999995</v>
      </c>
    </row>
    <row r="217" spans="1:10" ht="12.75" customHeight="1" x14ac:dyDescent="0.25">
      <c r="A217" s="94" t="s">
        <v>1</v>
      </c>
      <c r="B217" s="95">
        <f>Invoice!E1826</f>
        <v>23080017</v>
      </c>
      <c r="C217" s="96"/>
      <c r="D217" s="97"/>
      <c r="E217" s="97"/>
      <c r="F217" s="97"/>
      <c r="G217" s="98"/>
      <c r="H217" s="99"/>
      <c r="I217" s="99"/>
      <c r="J217" s="100"/>
    </row>
    <row r="218" spans="1:10" ht="12.75" customHeight="1" x14ac:dyDescent="0.25">
      <c r="A218" s="101">
        <v>1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Invoice!B1834</f>
        <v>144</v>
      </c>
      <c r="C219" s="88" t="str">
        <f>Invoice!E1834</f>
        <v>ISI PENSIL 2B 2.0 MM JOYKO PL-10</v>
      </c>
      <c r="D219" s="89">
        <f>Invoice!H1834</f>
        <v>19800</v>
      </c>
      <c r="E219" s="81">
        <f>D219*B219</f>
        <v>2851200</v>
      </c>
      <c r="F219" s="81"/>
      <c r="G219" s="82">
        <f>E219/1.11</f>
        <v>2568648.6486486485</v>
      </c>
      <c r="H219" s="83">
        <f>G219*11%</f>
        <v>282551.35135135136</v>
      </c>
      <c r="I219" s="83">
        <f>G219/B219</f>
        <v>17837.837837837837</v>
      </c>
      <c r="J219" s="103">
        <f>H219/B219</f>
        <v>1962.1621621621623</v>
      </c>
    </row>
    <row r="220" spans="1:10" ht="12.75" customHeight="1" x14ac:dyDescent="0.25">
      <c r="A220" s="101"/>
      <c r="D220" s="81"/>
      <c r="E220" s="81">
        <f>(E219*Invoice!I1834)+((E219-(E219*Invoice!I1834))*Invoice!J1834)</f>
        <v>356400</v>
      </c>
      <c r="F220" s="81"/>
      <c r="G220" s="90">
        <f>E220/1.11</f>
        <v>321081.08108108107</v>
      </c>
      <c r="H220" s="91">
        <f>G220*11%</f>
        <v>35318.91891891892</v>
      </c>
      <c r="I220" s="91">
        <f>G220/B219</f>
        <v>2229.7297297297296</v>
      </c>
      <c r="J220" s="104">
        <f>H220/B219</f>
        <v>245.27027027027029</v>
      </c>
    </row>
    <row r="221" spans="1:10" ht="12.75" customHeight="1" x14ac:dyDescent="0.25">
      <c r="A221" s="101"/>
      <c r="D221" s="81" t="s">
        <v>23</v>
      </c>
      <c r="E221" s="81">
        <f>E219-E220</f>
        <v>2494800</v>
      </c>
      <c r="F221" s="81"/>
      <c r="G221" s="82">
        <f>G219-G220</f>
        <v>2247567.5675675673</v>
      </c>
      <c r="H221" s="82">
        <f>H219-H220</f>
        <v>247232.43243243243</v>
      </c>
      <c r="I221" s="82">
        <f>I219-I220</f>
        <v>15608.108108108107</v>
      </c>
      <c r="J221" s="105">
        <f>J219-J220</f>
        <v>1716.8918918918921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2494800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2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Invoice!B1835</f>
        <v>288</v>
      </c>
      <c r="C225" s="88" t="str">
        <f>Invoice!E1835</f>
        <v>GEL PEN KENKO HI-TECH-H 0.28 MM HITAM</v>
      </c>
      <c r="D225" s="89">
        <f>Invoice!H1835</f>
        <v>39000</v>
      </c>
      <c r="E225" s="81">
        <f t="shared" ref="E225:E231" si="35">D225*B225</f>
        <v>11232000</v>
      </c>
      <c r="F225" s="81"/>
      <c r="G225" s="82">
        <f t="shared" ref="G225:G231" si="36">E225/1.11</f>
        <v>10118918.918918919</v>
      </c>
      <c r="H225" s="83">
        <f t="shared" ref="H225:H231" si="37">G225*11%</f>
        <v>1113081.0810810812</v>
      </c>
      <c r="I225" s="83">
        <f t="shared" ref="I225:I231" si="38">G225/B225</f>
        <v>35135.135135135133</v>
      </c>
      <c r="J225" s="103">
        <f t="shared" ref="J225:J231" si="39">H225/B225</f>
        <v>3864.864864864865</v>
      </c>
    </row>
    <row r="226" spans="1:10" ht="12.75" customHeight="1" x14ac:dyDescent="0.25">
      <c r="A226" s="101"/>
      <c r="D226" s="81"/>
      <c r="E226" s="81">
        <f>(E225*Invoice!I1835)+((E225-(E225*Invoice!I1835))*Invoice!J1835)</f>
        <v>1404000</v>
      </c>
      <c r="F226" s="81"/>
      <c r="G226" s="90">
        <f>E226/1.11</f>
        <v>1264864.8648648649</v>
      </c>
      <c r="H226" s="91">
        <f>G226*11%</f>
        <v>139135.13513513515</v>
      </c>
      <c r="I226" s="91">
        <f>G226/B225</f>
        <v>4391.8918918918916</v>
      </c>
      <c r="J226" s="104">
        <f>H226/B225</f>
        <v>483.10810810810813</v>
      </c>
    </row>
    <row r="227" spans="1:10" ht="12.75" customHeight="1" x14ac:dyDescent="0.25">
      <c r="A227" s="101"/>
      <c r="D227" s="81" t="s">
        <v>23</v>
      </c>
      <c r="E227" s="81">
        <f>E225-E226</f>
        <v>9828000</v>
      </c>
      <c r="F227" s="81"/>
      <c r="G227" s="82">
        <f>G225-G226</f>
        <v>8854054.0540540535</v>
      </c>
      <c r="H227" s="82">
        <f>H225-H226</f>
        <v>973945.94594594603</v>
      </c>
      <c r="I227" s="82">
        <f>I225-I226</f>
        <v>30743.24324324324</v>
      </c>
      <c r="J227" s="105">
        <f>J225-J226</f>
        <v>3381.7567567567567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9828000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3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Invoice!B1836</f>
        <v>240</v>
      </c>
      <c r="C231" s="88" t="str">
        <f>Invoice!E1836</f>
        <v>KUAS SET JOYKO BR-1</v>
      </c>
      <c r="D231" s="89">
        <f>Invoice!H1836</f>
        <v>8800</v>
      </c>
      <c r="E231" s="81">
        <f t="shared" si="35"/>
        <v>2112000</v>
      </c>
      <c r="F231" s="81"/>
      <c r="G231" s="82">
        <f t="shared" si="36"/>
        <v>1902702.7027027025</v>
      </c>
      <c r="H231" s="83">
        <f t="shared" si="37"/>
        <v>209297.29729729728</v>
      </c>
      <c r="I231" s="83">
        <f t="shared" si="38"/>
        <v>7927.9279279279272</v>
      </c>
      <c r="J231" s="103">
        <f t="shared" si="39"/>
        <v>872.07207207207205</v>
      </c>
    </row>
    <row r="232" spans="1:10" ht="12.75" customHeight="1" x14ac:dyDescent="0.25">
      <c r="A232" s="101"/>
      <c r="D232" s="81"/>
      <c r="E232" s="81">
        <f>(E231*Invoice!I1836)+((E231-(E231*Invoice!I1836))*Invoice!J1836)</f>
        <v>264000</v>
      </c>
      <c r="F232" s="81"/>
      <c r="G232" s="90">
        <f>E232/1.11</f>
        <v>237837.83783783781</v>
      </c>
      <c r="H232" s="91">
        <f>G232*11%</f>
        <v>26162.16216216216</v>
      </c>
      <c r="I232" s="91">
        <f>G232/B231</f>
        <v>990.99099099099089</v>
      </c>
      <c r="J232" s="104">
        <f>H232/B231</f>
        <v>109.00900900900901</v>
      </c>
    </row>
    <row r="233" spans="1:10" ht="12.75" customHeight="1" x14ac:dyDescent="0.25">
      <c r="A233" s="101"/>
      <c r="D233" s="81" t="s">
        <v>23</v>
      </c>
      <c r="E233" s="81">
        <f>E231-E232</f>
        <v>1848000</v>
      </c>
      <c r="F233" s="81"/>
      <c r="G233" s="82">
        <f>G231-G232</f>
        <v>1664864.8648648646</v>
      </c>
      <c r="H233" s="82">
        <f>H231-H232</f>
        <v>183135.13513513512</v>
      </c>
      <c r="I233" s="82">
        <f>I231-I232</f>
        <v>6936.936936936936</v>
      </c>
      <c r="J233" s="105">
        <f>J231-J232</f>
        <v>763.06306306306305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1847999.9999999998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6"/>
      <c r="B236" s="107"/>
      <c r="C236" s="107"/>
      <c r="D236" s="107"/>
      <c r="E236" s="107"/>
      <c r="F236" s="107"/>
      <c r="G236" s="108">
        <f>G221+G227+G233</f>
        <v>12766486.486486485</v>
      </c>
      <c r="H236" s="108">
        <f>H221+H227+H233</f>
        <v>1404313.5135135136</v>
      </c>
      <c r="I236" s="107"/>
      <c r="J236" s="109">
        <f>H222+H228+H234</f>
        <v>14170800</v>
      </c>
    </row>
    <row r="238" spans="1:10" ht="12.75" customHeight="1" x14ac:dyDescent="0.25">
      <c r="A238" s="94" t="s">
        <v>1</v>
      </c>
      <c r="B238" s="95">
        <f>Invoice!E1940</f>
        <v>23080018</v>
      </c>
      <c r="C238" s="96"/>
      <c r="D238" s="97"/>
      <c r="E238" s="97"/>
      <c r="F238" s="97"/>
      <c r="G238" s="98"/>
      <c r="H238" s="99"/>
      <c r="I238" s="99"/>
      <c r="J238" s="100"/>
    </row>
    <row r="239" spans="1:10" ht="12.75" customHeight="1" x14ac:dyDescent="0.25">
      <c r="A239" s="101">
        <v>1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Invoice!B1948</f>
        <v>300</v>
      </c>
      <c r="C240" s="88" t="str">
        <f>Invoice!E1948</f>
        <v>ISI STAPLER (STAPLES) GREATWALL GW-NO. 10 (KECIL)</v>
      </c>
      <c r="D240" s="89">
        <f>Invoice!H1948</f>
        <v>13250</v>
      </c>
      <c r="E240" s="81">
        <f>D240*B240</f>
        <v>3975000</v>
      </c>
      <c r="F240" s="81"/>
      <c r="G240" s="82">
        <f>E240/1.11</f>
        <v>3581081.0810810807</v>
      </c>
      <c r="H240" s="83">
        <f>G240*11%</f>
        <v>393918.91891891888</v>
      </c>
      <c r="I240" s="83">
        <f>G240/B240</f>
        <v>11936.936936936936</v>
      </c>
      <c r="J240" s="103">
        <f>H240/B240</f>
        <v>1313.0630630630628</v>
      </c>
    </row>
    <row r="241" spans="1:10" ht="12.75" customHeight="1" x14ac:dyDescent="0.25">
      <c r="A241" s="101"/>
      <c r="D241" s="81"/>
      <c r="E241" s="81">
        <f>(E240*Invoice!I1948)+((E240-(E240*Invoice!I1948))*Invoice!J1948)</f>
        <v>0</v>
      </c>
      <c r="F241" s="81"/>
      <c r="G241" s="90">
        <f>E241/1.11</f>
        <v>0</v>
      </c>
      <c r="H241" s="91">
        <f>G241*11%</f>
        <v>0</v>
      </c>
      <c r="I241" s="91">
        <f>G241/B240</f>
        <v>0</v>
      </c>
      <c r="J241" s="104">
        <f>H241/B240</f>
        <v>0</v>
      </c>
    </row>
    <row r="242" spans="1:10" ht="12.75" customHeight="1" x14ac:dyDescent="0.25">
      <c r="A242" s="101"/>
      <c r="D242" s="81" t="s">
        <v>23</v>
      </c>
      <c r="E242" s="81">
        <f>E240-E241</f>
        <v>3975000</v>
      </c>
      <c r="F242" s="81"/>
      <c r="G242" s="82">
        <f>G240-G241</f>
        <v>3581081.0810810807</v>
      </c>
      <c r="H242" s="82">
        <f>H240-H241</f>
        <v>393918.91891891888</v>
      </c>
      <c r="I242" s="82">
        <f>I240-I241</f>
        <v>11936.936936936936</v>
      </c>
      <c r="J242" s="105">
        <f>J240-J241</f>
        <v>1313.0630630630628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3974999.9999999995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6"/>
      <c r="B245" s="107"/>
      <c r="C245" s="107"/>
      <c r="D245" s="107"/>
      <c r="E245" s="107"/>
      <c r="F245" s="107"/>
      <c r="G245" s="108">
        <f>G242</f>
        <v>3581081.0810810807</v>
      </c>
      <c r="H245" s="108">
        <f>H242</f>
        <v>393918.91891891888</v>
      </c>
      <c r="I245" s="107"/>
      <c r="J245" s="109">
        <f>H243</f>
        <v>3974999.9999999995</v>
      </c>
    </row>
    <row r="247" spans="1:10" ht="12.75" customHeight="1" x14ac:dyDescent="0.25">
      <c r="A247" s="94" t="s">
        <v>1</v>
      </c>
      <c r="B247" s="95">
        <f>Invoice!E2054</f>
        <v>23080019</v>
      </c>
      <c r="C247" s="96"/>
      <c r="D247" s="97"/>
      <c r="E247" s="97"/>
      <c r="F247" s="97"/>
      <c r="G247" s="98"/>
      <c r="H247" s="99"/>
      <c r="I247" s="99"/>
      <c r="J247" s="100"/>
    </row>
    <row r="248" spans="1:10" ht="12.75" customHeight="1" x14ac:dyDescent="0.25">
      <c r="A248" s="101">
        <v>1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Invoice!B2062</f>
        <v>72</v>
      </c>
      <c r="C249" s="88" t="str">
        <f>Invoice!E2062</f>
        <v>BINDER NOTE JOYKO B5-TSIM-M133 (IMAGINATION) - U</v>
      </c>
      <c r="D249" s="89">
        <f>Invoice!H2062</f>
        <v>20700</v>
      </c>
      <c r="E249" s="81">
        <f>D249*B249</f>
        <v>1490400</v>
      </c>
      <c r="F249" s="81"/>
      <c r="G249" s="82">
        <f>E249/1.11</f>
        <v>1342702.7027027025</v>
      </c>
      <c r="H249" s="83">
        <f>G249*11%</f>
        <v>147697.29729729728</v>
      </c>
      <c r="I249" s="83">
        <f>G249/B249</f>
        <v>18648.648648648646</v>
      </c>
      <c r="J249" s="103">
        <f>H249/B249</f>
        <v>2051.3513513513512</v>
      </c>
    </row>
    <row r="250" spans="1:10" ht="12.75" customHeight="1" x14ac:dyDescent="0.25">
      <c r="A250" s="101"/>
      <c r="D250" s="81"/>
      <c r="E250" s="81">
        <f>(E249*Invoice!I2062)+((E249-(E249*Invoice!I2062))*Invoice!J2062)</f>
        <v>186300</v>
      </c>
      <c r="F250" s="81"/>
      <c r="G250" s="90">
        <f>E250/1.11</f>
        <v>167837.83783783781</v>
      </c>
      <c r="H250" s="91">
        <f>G250*11%</f>
        <v>18462.16216216216</v>
      </c>
      <c r="I250" s="91">
        <f>G250/B249</f>
        <v>2331.0810810810808</v>
      </c>
      <c r="J250" s="104">
        <f>H250/B249</f>
        <v>256.41891891891891</v>
      </c>
    </row>
    <row r="251" spans="1:10" ht="12.75" customHeight="1" x14ac:dyDescent="0.25">
      <c r="A251" s="101"/>
      <c r="D251" s="81" t="s">
        <v>23</v>
      </c>
      <c r="E251" s="81">
        <f>E249-E250</f>
        <v>1304100</v>
      </c>
      <c r="F251" s="81"/>
      <c r="G251" s="82">
        <f>G249-G250</f>
        <v>1174864.8648648646</v>
      </c>
      <c r="H251" s="82">
        <f>H249-H250</f>
        <v>129235.13513513512</v>
      </c>
      <c r="I251" s="82">
        <f>I249-I250</f>
        <v>16317.567567567567</v>
      </c>
      <c r="J251" s="105">
        <f>J249-J250</f>
        <v>1794.9324324324323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1304099.9999999998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2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Invoice!B2063</f>
        <v>72</v>
      </c>
      <c r="C255" s="88" t="str">
        <f>Invoice!E2063</f>
        <v>BINDER NOTE JOYKO B5-TSED-M128 (EDUCATION) - U</v>
      </c>
      <c r="D255" s="89">
        <f>Invoice!H2063</f>
        <v>20700</v>
      </c>
      <c r="E255" s="81">
        <f t="shared" ref="E255:E285" si="40">D255*B255</f>
        <v>1490400</v>
      </c>
      <c r="F255" s="81"/>
      <c r="G255" s="82">
        <f t="shared" ref="G255:G285" si="41">E255/1.11</f>
        <v>1342702.7027027025</v>
      </c>
      <c r="H255" s="83">
        <f t="shared" ref="H255:H285" si="42">G255*11%</f>
        <v>147697.29729729728</v>
      </c>
      <c r="I255" s="83">
        <f t="shared" ref="I255:I285" si="43">G255/B255</f>
        <v>18648.648648648646</v>
      </c>
      <c r="J255" s="103">
        <f t="shared" ref="J255:J285" si="44">H255/B255</f>
        <v>2051.3513513513512</v>
      </c>
    </row>
    <row r="256" spans="1:10" ht="12.75" customHeight="1" x14ac:dyDescent="0.25">
      <c r="A256" s="101"/>
      <c r="D256" s="81"/>
      <c r="E256" s="81">
        <f>(E255*Invoice!I2063)+((E255-(E255*Invoice!I2063))*Invoice!J2063)</f>
        <v>186300</v>
      </c>
      <c r="F256" s="81"/>
      <c r="G256" s="90">
        <f>E256/1.11</f>
        <v>167837.83783783781</v>
      </c>
      <c r="H256" s="91">
        <f>G256*11%</f>
        <v>18462.16216216216</v>
      </c>
      <c r="I256" s="91">
        <f>G256/B255</f>
        <v>2331.0810810810808</v>
      </c>
      <c r="J256" s="104">
        <f>H256/B255</f>
        <v>256.41891891891891</v>
      </c>
    </row>
    <row r="257" spans="1:10" ht="12.75" customHeight="1" x14ac:dyDescent="0.25">
      <c r="A257" s="101"/>
      <c r="D257" s="81" t="s">
        <v>23</v>
      </c>
      <c r="E257" s="81">
        <f>E255-E256</f>
        <v>1304100</v>
      </c>
      <c r="F257" s="81"/>
      <c r="G257" s="82">
        <f>G255-G256</f>
        <v>1174864.8648648646</v>
      </c>
      <c r="H257" s="82">
        <f>H255-H256</f>
        <v>129235.13513513512</v>
      </c>
      <c r="I257" s="82">
        <f>I255-I256</f>
        <v>16317.567567567567</v>
      </c>
      <c r="J257" s="105">
        <f>J255-J256</f>
        <v>1794.9324324324323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1304099.9999999998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3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Invoice!B2064</f>
        <v>72</v>
      </c>
      <c r="C261" s="88" t="str">
        <f>Invoice!E2064</f>
        <v>BINDER NOTE JOYKO B5-TSCS-M79 (CLASSIC) - U</v>
      </c>
      <c r="D261" s="89">
        <f>Invoice!H2064</f>
        <v>20700</v>
      </c>
      <c r="E261" s="81">
        <f t="shared" si="40"/>
        <v>1490400</v>
      </c>
      <c r="F261" s="81"/>
      <c r="G261" s="82">
        <f t="shared" si="41"/>
        <v>1342702.7027027025</v>
      </c>
      <c r="H261" s="83">
        <f t="shared" si="42"/>
        <v>147697.29729729728</v>
      </c>
      <c r="I261" s="83">
        <f t="shared" si="43"/>
        <v>18648.648648648646</v>
      </c>
      <c r="J261" s="103">
        <f t="shared" si="44"/>
        <v>2051.3513513513512</v>
      </c>
    </row>
    <row r="262" spans="1:10" ht="12.75" customHeight="1" x14ac:dyDescent="0.25">
      <c r="A262" s="101"/>
      <c r="D262" s="81"/>
      <c r="E262" s="81">
        <f>(E261*Invoice!I2064)+((E261-(E261*Invoice!I2064))*Invoice!J2064)</f>
        <v>186300</v>
      </c>
      <c r="F262" s="81"/>
      <c r="G262" s="90">
        <f>E262/1.11</f>
        <v>167837.83783783781</v>
      </c>
      <c r="H262" s="91">
        <f>G262*11%</f>
        <v>18462.16216216216</v>
      </c>
      <c r="I262" s="91">
        <f>G262/B261</f>
        <v>2331.0810810810808</v>
      </c>
      <c r="J262" s="104">
        <f>H262/B261</f>
        <v>256.41891891891891</v>
      </c>
    </row>
    <row r="263" spans="1:10" ht="12.75" customHeight="1" x14ac:dyDescent="0.25">
      <c r="A263" s="101"/>
      <c r="D263" s="81" t="s">
        <v>23</v>
      </c>
      <c r="E263" s="81">
        <f>E261-E262</f>
        <v>1304100</v>
      </c>
      <c r="F263" s="81"/>
      <c r="G263" s="82">
        <f>G261-G262</f>
        <v>1174864.8648648646</v>
      </c>
      <c r="H263" s="82">
        <f>H261-H262</f>
        <v>129235.13513513512</v>
      </c>
      <c r="I263" s="82">
        <f>I261-I262</f>
        <v>16317.567567567567</v>
      </c>
      <c r="J263" s="105">
        <f>J261-J262</f>
        <v>1794.9324324324323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1304099.9999999998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4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Invoice!B2065</f>
        <v>72</v>
      </c>
      <c r="C267" s="88" t="str">
        <f>Invoice!E2065</f>
        <v>BINDER NOTE JOYKO B5-TSIM-M114 (IMAGE) - U</v>
      </c>
      <c r="D267" s="89">
        <f>Invoice!H2065</f>
        <v>20700</v>
      </c>
      <c r="E267" s="81">
        <f t="shared" si="40"/>
        <v>1490400</v>
      </c>
      <c r="F267" s="81"/>
      <c r="G267" s="82">
        <f t="shared" si="41"/>
        <v>1342702.7027027025</v>
      </c>
      <c r="H267" s="83">
        <f t="shared" si="42"/>
        <v>147697.29729729728</v>
      </c>
      <c r="I267" s="83">
        <f t="shared" si="43"/>
        <v>18648.648648648646</v>
      </c>
      <c r="J267" s="103">
        <f t="shared" si="44"/>
        <v>2051.3513513513512</v>
      </c>
    </row>
    <row r="268" spans="1:10" ht="12.75" customHeight="1" x14ac:dyDescent="0.25">
      <c r="A268" s="101"/>
      <c r="D268" s="81"/>
      <c r="E268" s="81">
        <f>(E267*Invoice!I2065)+((E267-(E267*Invoice!I2065))*Invoice!J2065)</f>
        <v>186300</v>
      </c>
      <c r="F268" s="81"/>
      <c r="G268" s="90">
        <f>E268/1.11</f>
        <v>167837.83783783781</v>
      </c>
      <c r="H268" s="91">
        <f>G268*11%</f>
        <v>18462.16216216216</v>
      </c>
      <c r="I268" s="91">
        <f>G268/B267</f>
        <v>2331.0810810810808</v>
      </c>
      <c r="J268" s="104">
        <f>H268/B267</f>
        <v>256.41891891891891</v>
      </c>
    </row>
    <row r="269" spans="1:10" ht="12.75" customHeight="1" x14ac:dyDescent="0.25">
      <c r="A269" s="101"/>
      <c r="D269" s="81" t="s">
        <v>23</v>
      </c>
      <c r="E269" s="81">
        <f>E267-E268</f>
        <v>1304100</v>
      </c>
      <c r="F269" s="81"/>
      <c r="G269" s="82">
        <f>G267-G268</f>
        <v>1174864.8648648646</v>
      </c>
      <c r="H269" s="82">
        <f>H267-H268</f>
        <v>129235.13513513512</v>
      </c>
      <c r="I269" s="82">
        <f>I267-I268</f>
        <v>16317.567567567567</v>
      </c>
      <c r="J269" s="105">
        <f>J267-J268</f>
        <v>1794.9324324324323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1304099.9999999998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5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Invoice!B2066</f>
        <v>72</v>
      </c>
      <c r="C273" s="88" t="str">
        <f>Invoice!E2066</f>
        <v>BINDER NOTE JOYKO B5-TSCL-M125 (COLLEGE) - U</v>
      </c>
      <c r="D273" s="89">
        <f>Invoice!H2066</f>
        <v>20700</v>
      </c>
      <c r="E273" s="81">
        <f t="shared" si="40"/>
        <v>1490400</v>
      </c>
      <c r="F273" s="81"/>
      <c r="G273" s="82">
        <f t="shared" si="41"/>
        <v>1342702.7027027025</v>
      </c>
      <c r="H273" s="83">
        <f t="shared" si="42"/>
        <v>147697.29729729728</v>
      </c>
      <c r="I273" s="83">
        <f t="shared" si="43"/>
        <v>18648.648648648646</v>
      </c>
      <c r="J273" s="103">
        <f t="shared" si="44"/>
        <v>2051.3513513513512</v>
      </c>
    </row>
    <row r="274" spans="1:10" ht="12.75" customHeight="1" x14ac:dyDescent="0.25">
      <c r="A274" s="101"/>
      <c r="D274" s="81"/>
      <c r="E274" s="81">
        <f>(E273*Invoice!I2066)+((E273-(E273*Invoice!I2066))*Invoice!J2066)</f>
        <v>186300</v>
      </c>
      <c r="F274" s="81"/>
      <c r="G274" s="90">
        <f>E274/1.11</f>
        <v>167837.83783783781</v>
      </c>
      <c r="H274" s="91">
        <f>G274*11%</f>
        <v>18462.16216216216</v>
      </c>
      <c r="I274" s="91">
        <f>G274/B273</f>
        <v>2331.0810810810808</v>
      </c>
      <c r="J274" s="104">
        <f>H274/B273</f>
        <v>256.41891891891891</v>
      </c>
    </row>
    <row r="275" spans="1:10" ht="12.75" customHeight="1" x14ac:dyDescent="0.25">
      <c r="A275" s="101"/>
      <c r="D275" s="81" t="s">
        <v>23</v>
      </c>
      <c r="E275" s="81">
        <f>E273-E274</f>
        <v>1304100</v>
      </c>
      <c r="F275" s="81"/>
      <c r="G275" s="82">
        <f>G273-G274</f>
        <v>1174864.8648648646</v>
      </c>
      <c r="H275" s="82">
        <f>H273-H274</f>
        <v>129235.13513513512</v>
      </c>
      <c r="I275" s="82">
        <f>I273-I274</f>
        <v>16317.567567567567</v>
      </c>
      <c r="J275" s="105">
        <f>J273-J274</f>
        <v>1794.9324324324323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1304099.9999999998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6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Invoice!B2067</f>
        <v>20</v>
      </c>
      <c r="C279" s="88" t="str">
        <f>Invoice!E2067</f>
        <v>MESIN LABEL HARGA KENKO MX-5500 (8 DIGITS, 1 LINE)</v>
      </c>
      <c r="D279" s="89">
        <f>Invoice!H2067</f>
        <v>40500</v>
      </c>
      <c r="E279" s="81">
        <f t="shared" si="40"/>
        <v>810000</v>
      </c>
      <c r="F279" s="81"/>
      <c r="G279" s="82">
        <f t="shared" si="41"/>
        <v>729729.7297297297</v>
      </c>
      <c r="H279" s="83">
        <f t="shared" si="42"/>
        <v>80270.270270270266</v>
      </c>
      <c r="I279" s="83">
        <f t="shared" si="43"/>
        <v>36486.486486486487</v>
      </c>
      <c r="J279" s="103">
        <f t="shared" si="44"/>
        <v>4013.5135135135133</v>
      </c>
    </row>
    <row r="280" spans="1:10" ht="12.75" customHeight="1" x14ac:dyDescent="0.25">
      <c r="A280" s="101"/>
      <c r="D280" s="81"/>
      <c r="E280" s="81">
        <f>(E279*Invoice!I2067)+((E279-(E279*Invoice!I2067))*Invoice!J2067)</f>
        <v>101250</v>
      </c>
      <c r="F280" s="81"/>
      <c r="G280" s="90">
        <f>E280/1.11</f>
        <v>91216.216216216213</v>
      </c>
      <c r="H280" s="91">
        <f>G280*11%</f>
        <v>10033.783783783783</v>
      </c>
      <c r="I280" s="91">
        <f>G280/B279</f>
        <v>4560.8108108108108</v>
      </c>
      <c r="J280" s="104">
        <f>H280/B279</f>
        <v>501.68918918918916</v>
      </c>
    </row>
    <row r="281" spans="1:10" ht="12.75" customHeight="1" x14ac:dyDescent="0.25">
      <c r="A281" s="101"/>
      <c r="D281" s="81" t="s">
        <v>23</v>
      </c>
      <c r="E281" s="81">
        <f>E279-E280</f>
        <v>708750</v>
      </c>
      <c r="F281" s="81"/>
      <c r="G281" s="82">
        <f>G279-G280</f>
        <v>638513.51351351349</v>
      </c>
      <c r="H281" s="82">
        <f>H279-H280</f>
        <v>70236.486486486479</v>
      </c>
      <c r="I281" s="82">
        <f>I279-I280</f>
        <v>31925.675675675677</v>
      </c>
      <c r="J281" s="105">
        <f>J279-J280</f>
        <v>3511.8243243243242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708750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7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Invoice!B2068</f>
        <v>60</v>
      </c>
      <c r="C285" s="88" t="str">
        <f>Invoice!E2068</f>
        <v>CUTTER 9 MM KENKO A-300 (KECIL)</v>
      </c>
      <c r="D285" s="89">
        <f>Invoice!H2068</f>
        <v>57000</v>
      </c>
      <c r="E285" s="81">
        <f t="shared" si="40"/>
        <v>3420000</v>
      </c>
      <c r="F285" s="81"/>
      <c r="G285" s="82">
        <f t="shared" si="41"/>
        <v>3081081.0810810807</v>
      </c>
      <c r="H285" s="83">
        <f t="shared" si="42"/>
        <v>338918.91891891888</v>
      </c>
      <c r="I285" s="83">
        <f t="shared" si="43"/>
        <v>51351.351351351346</v>
      </c>
      <c r="J285" s="103">
        <f t="shared" si="44"/>
        <v>5648.6486486486483</v>
      </c>
    </row>
    <row r="286" spans="1:10" ht="12.75" customHeight="1" x14ac:dyDescent="0.25">
      <c r="A286" s="101"/>
      <c r="D286" s="81"/>
      <c r="E286" s="81">
        <f>(E285*Invoice!I2068)+((E285-(E285*Invoice!I2068))*Invoice!J2068)</f>
        <v>427500</v>
      </c>
      <c r="F286" s="81"/>
      <c r="G286" s="90">
        <f>E286/1.11</f>
        <v>385135.13513513509</v>
      </c>
      <c r="H286" s="91">
        <f>G286*11%</f>
        <v>42364.86486486486</v>
      </c>
      <c r="I286" s="91">
        <f>G286/B285</f>
        <v>6418.9189189189183</v>
      </c>
      <c r="J286" s="104">
        <f>H286/B285</f>
        <v>706.08108108108104</v>
      </c>
    </row>
    <row r="287" spans="1:10" ht="12.75" customHeight="1" x14ac:dyDescent="0.25">
      <c r="A287" s="101"/>
      <c r="D287" s="81" t="s">
        <v>23</v>
      </c>
      <c r="E287" s="81">
        <f>E285-E286</f>
        <v>2992500</v>
      </c>
      <c r="F287" s="81"/>
      <c r="G287" s="82">
        <f>G285-G286</f>
        <v>2695945.9459459456</v>
      </c>
      <c r="H287" s="82">
        <f>H285-H286</f>
        <v>296554.05405405402</v>
      </c>
      <c r="I287" s="82">
        <f>I285-I286</f>
        <v>44932.432432432426</v>
      </c>
      <c r="J287" s="105">
        <f>J285-J286</f>
        <v>4942.5675675675675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2992499.9999999995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6"/>
      <c r="B290" s="107"/>
      <c r="C290" s="107"/>
      <c r="D290" s="107"/>
      <c r="E290" s="107"/>
      <c r="F290" s="107"/>
      <c r="G290" s="108">
        <f>G251+G257+G263+G269+G275+G281+G287</f>
        <v>9208783.7837837823</v>
      </c>
      <c r="H290" s="108">
        <f>H251+H257+H263+H269+H275+H281+H287</f>
        <v>1012966.2162162161</v>
      </c>
      <c r="I290" s="107"/>
      <c r="J290" s="109">
        <f>H252+H258+H264+H270+H276+H282+H288</f>
        <v>10221749.999999998</v>
      </c>
    </row>
    <row r="292" spans="1:10" ht="12.75" customHeight="1" x14ac:dyDescent="0.25">
      <c r="A292" s="94" t="s">
        <v>1</v>
      </c>
      <c r="B292" s="95">
        <f>Invoice!E2168</f>
        <v>23080020</v>
      </c>
      <c r="C292" s="96"/>
      <c r="D292" s="97"/>
      <c r="E292" s="97"/>
      <c r="F292" s="97"/>
      <c r="G292" s="98"/>
      <c r="H292" s="99"/>
      <c r="I292" s="99"/>
      <c r="J292" s="100"/>
    </row>
    <row r="293" spans="1:10" ht="12.75" customHeight="1" x14ac:dyDescent="0.25">
      <c r="A293" s="101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Invoice!B2176</f>
        <v>24</v>
      </c>
      <c r="C294" s="88" t="str">
        <f>Invoice!E2176</f>
        <v>ISI PENSIL 2B 0.5 MM JOYKO PL-05</v>
      </c>
      <c r="D294" s="89">
        <f>Invoice!H2176</f>
        <v>176400</v>
      </c>
      <c r="E294" s="81">
        <f>D294*B294</f>
        <v>4233600</v>
      </c>
      <c r="F294" s="81"/>
      <c r="G294" s="82">
        <f>E294/1.11</f>
        <v>3814054.0540540535</v>
      </c>
      <c r="H294" s="83">
        <f>G294*11%</f>
        <v>419545.94594594586</v>
      </c>
      <c r="I294" s="83">
        <f>G294/B294</f>
        <v>158918.91891891891</v>
      </c>
      <c r="J294" s="103">
        <f>H294/B294</f>
        <v>17481.081081081076</v>
      </c>
    </row>
    <row r="295" spans="1:10" ht="12.75" customHeight="1" x14ac:dyDescent="0.25">
      <c r="A295" s="101"/>
      <c r="D295" s="81"/>
      <c r="E295" s="81">
        <f>(E294*Invoice!I2176)+((E294-(E294*Invoice!I2176))*Invoice!J2176)</f>
        <v>529200</v>
      </c>
      <c r="F295" s="81"/>
      <c r="G295" s="90">
        <f>E295/1.11</f>
        <v>476756.75675675669</v>
      </c>
      <c r="H295" s="91">
        <f>G295*11%</f>
        <v>52443.243243243232</v>
      </c>
      <c r="I295" s="91">
        <f>G295/B294</f>
        <v>19864.864864864863</v>
      </c>
      <c r="J295" s="104">
        <f>H295/B294</f>
        <v>2185.1351351351345</v>
      </c>
    </row>
    <row r="296" spans="1:10" ht="12.75" customHeight="1" x14ac:dyDescent="0.25">
      <c r="A296" s="101"/>
      <c r="D296" s="81" t="s">
        <v>23</v>
      </c>
      <c r="E296" s="81">
        <f>E294-E295</f>
        <v>3704400</v>
      </c>
      <c r="F296" s="81"/>
      <c r="G296" s="82">
        <f>G294-G295</f>
        <v>3337297.297297297</v>
      </c>
      <c r="H296" s="82">
        <f>H294-H295</f>
        <v>367102.70270270261</v>
      </c>
      <c r="I296" s="82">
        <f>I294-I295</f>
        <v>139054.05405405405</v>
      </c>
      <c r="J296" s="105">
        <f>J294-J295</f>
        <v>15295.945945945941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3704399.9999999995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2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Invoice!B2177</f>
        <v>144</v>
      </c>
      <c r="C300" s="88" t="str">
        <f>Invoice!E2177</f>
        <v>ISI PENSIL 2B 2.0 MM JOYKO PL-11</v>
      </c>
      <c r="D300" s="89">
        <f>Invoice!H2177</f>
        <v>37200</v>
      </c>
      <c r="E300" s="81">
        <f t="shared" ref="E300" si="45">D300*B300</f>
        <v>5356800</v>
      </c>
      <c r="F300" s="81"/>
      <c r="G300" s="82">
        <f t="shared" ref="G300" si="46">E300/1.11</f>
        <v>4825945.9459459456</v>
      </c>
      <c r="H300" s="83">
        <f t="shared" ref="H300" si="47">G300*11%</f>
        <v>530854.05405405397</v>
      </c>
      <c r="I300" s="83">
        <f t="shared" ref="I300" si="48">G300/B300</f>
        <v>33513.513513513513</v>
      </c>
      <c r="J300" s="103">
        <f t="shared" ref="J300" si="49">H300/B300</f>
        <v>3686.4864864864858</v>
      </c>
    </row>
    <row r="301" spans="1:10" ht="12.75" customHeight="1" x14ac:dyDescent="0.25">
      <c r="A301" s="101"/>
      <c r="D301" s="81"/>
      <c r="E301" s="81">
        <f>(E300*Invoice!I2177)+((E300-(E300*Invoice!I2177))*Invoice!J2177)</f>
        <v>669600</v>
      </c>
      <c r="F301" s="81"/>
      <c r="G301" s="90">
        <f>E301/1.11</f>
        <v>603243.2432432432</v>
      </c>
      <c r="H301" s="91">
        <f>G301*11%</f>
        <v>66356.756756756746</v>
      </c>
      <c r="I301" s="91">
        <f>G301/B300</f>
        <v>4189.1891891891892</v>
      </c>
      <c r="J301" s="104">
        <f>H301/B300</f>
        <v>460.81081081081072</v>
      </c>
    </row>
    <row r="302" spans="1:10" ht="12.75" customHeight="1" x14ac:dyDescent="0.25">
      <c r="A302" s="101"/>
      <c r="D302" s="81" t="s">
        <v>23</v>
      </c>
      <c r="E302" s="81">
        <f>E300-E301</f>
        <v>4687200</v>
      </c>
      <c r="F302" s="81"/>
      <c r="G302" s="82">
        <f>G300-G301</f>
        <v>4222702.702702702</v>
      </c>
      <c r="H302" s="82">
        <f>H300-H301</f>
        <v>464497.29729729722</v>
      </c>
      <c r="I302" s="82">
        <f>I300-I301</f>
        <v>29324.324324324323</v>
      </c>
      <c r="J302" s="105">
        <f>J300-J301</f>
        <v>3225.6756756756749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4687199.9999999991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6"/>
      <c r="B305" s="107"/>
      <c r="C305" s="107"/>
      <c r="D305" s="107"/>
      <c r="E305" s="107"/>
      <c r="F305" s="107"/>
      <c r="G305" s="108">
        <f>G296+G302</f>
        <v>7559999.9999999991</v>
      </c>
      <c r="H305" s="108">
        <f>H296+H302</f>
        <v>831599.99999999977</v>
      </c>
      <c r="I305" s="107"/>
      <c r="J305" s="109">
        <f>H297+H303</f>
        <v>8391599.9999999981</v>
      </c>
    </row>
    <row r="307" spans="1:10" ht="12.75" customHeight="1" x14ac:dyDescent="0.25">
      <c r="A307" s="94" t="s">
        <v>1</v>
      </c>
      <c r="B307" s="95">
        <f>Invoice!E2282</f>
        <v>23080021</v>
      </c>
      <c r="C307" s="96"/>
      <c r="D307" s="97"/>
      <c r="E307" s="97"/>
      <c r="F307" s="97"/>
      <c r="G307" s="98"/>
      <c r="H307" s="99"/>
      <c r="I307" s="99"/>
      <c r="J307" s="100"/>
    </row>
    <row r="308" spans="1:10" ht="12.75" customHeight="1" x14ac:dyDescent="0.25">
      <c r="A308" s="101">
        <v>1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Invoice!B2290</f>
        <v>40</v>
      </c>
      <c r="C309" s="88" t="str">
        <f>Invoice!E2290</f>
        <v>PAPER JUMBO CLIP KENKO NO. 5</v>
      </c>
      <c r="D309" s="89">
        <f>Invoice!H2290</f>
        <v>43000</v>
      </c>
      <c r="E309" s="81">
        <f>D309*B309</f>
        <v>1720000</v>
      </c>
      <c r="F309" s="81"/>
      <c r="G309" s="82">
        <f>E309/1.11</f>
        <v>1549549.5495495494</v>
      </c>
      <c r="H309" s="83">
        <f>G309*11%</f>
        <v>170450.45045045044</v>
      </c>
      <c r="I309" s="83">
        <f>G309/B309</f>
        <v>38738.738738738735</v>
      </c>
      <c r="J309" s="103">
        <f>H309/B309</f>
        <v>4261.2612612612611</v>
      </c>
    </row>
    <row r="310" spans="1:10" ht="12.75" customHeight="1" x14ac:dyDescent="0.25">
      <c r="A310" s="101"/>
      <c r="D310" s="81"/>
      <c r="E310" s="81">
        <f>(E309*Invoice!I2290)+((E309-(E309*Invoice!I2290))*Invoice!J2290)</f>
        <v>240800.00000000003</v>
      </c>
      <c r="F310" s="81"/>
      <c r="G310" s="90">
        <f>E310/1.11</f>
        <v>216936.93693693695</v>
      </c>
      <c r="H310" s="91">
        <f>G310*11%</f>
        <v>23863.063063063066</v>
      </c>
      <c r="I310" s="91">
        <f>G310/B309</f>
        <v>5423.4234234234236</v>
      </c>
      <c r="J310" s="104">
        <f>H310/B309</f>
        <v>596.5765765765766</v>
      </c>
    </row>
    <row r="311" spans="1:10" ht="12.75" customHeight="1" x14ac:dyDescent="0.25">
      <c r="A311" s="101"/>
      <c r="D311" s="81" t="s">
        <v>23</v>
      </c>
      <c r="E311" s="81">
        <f>E309-E310</f>
        <v>1479200</v>
      </c>
      <c r="F311" s="81"/>
      <c r="G311" s="82">
        <f>G309-G310</f>
        <v>1332612.6126126123</v>
      </c>
      <c r="H311" s="82">
        <f>H309-H310</f>
        <v>146587.38738738737</v>
      </c>
      <c r="I311" s="82">
        <f>I309-I310</f>
        <v>33315.315315315311</v>
      </c>
      <c r="J311" s="105">
        <f>J309-J310</f>
        <v>3664.6846846846847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1479199.9999999998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2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Invoice!B2291</f>
        <v>2</v>
      </c>
      <c r="C315" s="88" t="str">
        <f>Invoice!E2291</f>
        <v>GARISAN BESI (STAINLESS STEEL) KENKO 40 CM</v>
      </c>
      <c r="D315" s="89">
        <f>Invoice!H2291</f>
        <v>163200</v>
      </c>
      <c r="E315" s="81">
        <f t="shared" ref="E315" si="50">D315*B315</f>
        <v>326400</v>
      </c>
      <c r="F315" s="81"/>
      <c r="G315" s="82">
        <f t="shared" ref="G315" si="51">E315/1.11</f>
        <v>294054.05405405402</v>
      </c>
      <c r="H315" s="83">
        <f t="shared" ref="H315" si="52">G315*11%</f>
        <v>32345.945945945943</v>
      </c>
      <c r="I315" s="83">
        <f t="shared" ref="I315" si="53">G315/B315</f>
        <v>147027.02702702701</v>
      </c>
      <c r="J315" s="103">
        <f t="shared" ref="J315" si="54">H315/B315</f>
        <v>16172.972972972972</v>
      </c>
    </row>
    <row r="316" spans="1:10" ht="12.75" customHeight="1" x14ac:dyDescent="0.25">
      <c r="A316" s="101"/>
      <c r="D316" s="81"/>
      <c r="E316" s="81">
        <f>(E315*Invoice!I2291)+((E315-(E315*Invoice!I2291))*Invoice!J2291)</f>
        <v>45696.000000000007</v>
      </c>
      <c r="F316" s="81"/>
      <c r="G316" s="90">
        <f>E316/1.11</f>
        <v>41167.567567567574</v>
      </c>
      <c r="H316" s="91">
        <f>G316*11%</f>
        <v>4528.4324324324334</v>
      </c>
      <c r="I316" s="91">
        <f>G316/B315</f>
        <v>20583.783783783787</v>
      </c>
      <c r="J316" s="104">
        <f>H316/B315</f>
        <v>2264.2162162162167</v>
      </c>
    </row>
    <row r="317" spans="1:10" ht="12.75" customHeight="1" x14ac:dyDescent="0.25">
      <c r="A317" s="101"/>
      <c r="D317" s="81" t="s">
        <v>23</v>
      </c>
      <c r="E317" s="81">
        <f>E315-E316</f>
        <v>280704</v>
      </c>
      <c r="F317" s="81"/>
      <c r="G317" s="82">
        <f>G315-G316</f>
        <v>252886.48648648645</v>
      </c>
      <c r="H317" s="82">
        <f>H315-H316</f>
        <v>27817.51351351351</v>
      </c>
      <c r="I317" s="82">
        <f>I315-I316</f>
        <v>126443.24324324323</v>
      </c>
      <c r="J317" s="105">
        <f>J315-J316</f>
        <v>13908.756756756755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280703.99999999994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6"/>
      <c r="B320" s="107"/>
      <c r="C320" s="107"/>
      <c r="D320" s="107"/>
      <c r="E320" s="107"/>
      <c r="F320" s="107"/>
      <c r="G320" s="108">
        <f>G311+G317</f>
        <v>1585499.0990990987</v>
      </c>
      <c r="H320" s="108">
        <f>H311+H317</f>
        <v>174404.90090090089</v>
      </c>
      <c r="I320" s="107"/>
      <c r="J320" s="109">
        <f>H312+H318</f>
        <v>1759903.9999999998</v>
      </c>
    </row>
    <row r="322" spans="1:10" ht="12.75" customHeight="1" x14ac:dyDescent="0.25">
      <c r="A322" s="94" t="s">
        <v>1</v>
      </c>
      <c r="B322" s="95">
        <f>Invoice!E2396</f>
        <v>23080022</v>
      </c>
      <c r="C322" s="96"/>
      <c r="D322" s="97"/>
      <c r="E322" s="97"/>
      <c r="F322" s="97"/>
      <c r="G322" s="98"/>
      <c r="H322" s="99"/>
      <c r="I322" s="99"/>
      <c r="J322" s="100"/>
    </row>
    <row r="323" spans="1:10" ht="12.75" customHeight="1" x14ac:dyDescent="0.25">
      <c r="A323" s="101">
        <v>1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Invoice!B2404</f>
        <v>5</v>
      </c>
      <c r="C324" s="88" t="str">
        <f>Invoice!E2404</f>
        <v>BINDER CLIP KENKO NO. 260</v>
      </c>
      <c r="D324" s="89">
        <f>Invoice!H2404</f>
        <v>180000</v>
      </c>
      <c r="E324" s="81">
        <f>D324*B324</f>
        <v>900000</v>
      </c>
      <c r="F324" s="81"/>
      <c r="G324" s="82">
        <f>E324/1.11</f>
        <v>810810.81081081077</v>
      </c>
      <c r="H324" s="83">
        <f>G324*11%</f>
        <v>89189.189189189186</v>
      </c>
      <c r="I324" s="83">
        <f>G324/B324</f>
        <v>162162.16216216216</v>
      </c>
      <c r="J324" s="103">
        <f>H324/B324</f>
        <v>17837.837837837837</v>
      </c>
    </row>
    <row r="325" spans="1:10" ht="12.75" customHeight="1" x14ac:dyDescent="0.25">
      <c r="A325" s="101"/>
      <c r="D325" s="81"/>
      <c r="E325" s="81">
        <f>(E324*Invoice!I2404)+((E324-(E324*Invoice!I2404))*Invoice!J2404)</f>
        <v>90000</v>
      </c>
      <c r="F325" s="81"/>
      <c r="G325" s="90">
        <f>E325/1.11</f>
        <v>81081.08108108108</v>
      </c>
      <c r="H325" s="91">
        <f>G325*11%</f>
        <v>8918.9189189189183</v>
      </c>
      <c r="I325" s="91">
        <f>G325/B324</f>
        <v>16216.216216216217</v>
      </c>
      <c r="J325" s="104">
        <f>H325/B324</f>
        <v>1783.7837837837837</v>
      </c>
    </row>
    <row r="326" spans="1:10" ht="12.75" customHeight="1" x14ac:dyDescent="0.25">
      <c r="A326" s="101"/>
      <c r="D326" s="81" t="s">
        <v>23</v>
      </c>
      <c r="E326" s="81">
        <f>E324-E325</f>
        <v>810000</v>
      </c>
      <c r="F326" s="81"/>
      <c r="G326" s="82">
        <f>G324-G325</f>
        <v>729729.7297297297</v>
      </c>
      <c r="H326" s="82">
        <f>H324-H325</f>
        <v>80270.270270270266</v>
      </c>
      <c r="I326" s="82">
        <f>I324-I325</f>
        <v>145945.94594594595</v>
      </c>
      <c r="J326" s="105">
        <f>J324-J325</f>
        <v>16054.054054054053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810000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2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Invoice!B2405</f>
        <v>6</v>
      </c>
      <c r="C330" s="88" t="str">
        <f>Invoice!E2405</f>
        <v>STAPLER HEAVY DUTY KENKO HD-12N/13</v>
      </c>
      <c r="D330" s="89">
        <f>Invoice!H2405</f>
        <v>84000</v>
      </c>
      <c r="E330" s="81">
        <f t="shared" ref="E330:E342" si="55">D330*B330</f>
        <v>504000</v>
      </c>
      <c r="F330" s="81"/>
      <c r="G330" s="82">
        <f t="shared" ref="G330:G342" si="56">E330/1.11</f>
        <v>454054.05405405402</v>
      </c>
      <c r="H330" s="83">
        <f t="shared" ref="H330:H342" si="57">G330*11%</f>
        <v>49945.945945945939</v>
      </c>
      <c r="I330" s="83">
        <f t="shared" ref="I330:I342" si="58">G330/B330</f>
        <v>75675.675675675666</v>
      </c>
      <c r="J330" s="103">
        <f t="shared" ref="J330:J342" si="59">H330/B330</f>
        <v>8324.3243243243232</v>
      </c>
    </row>
    <row r="331" spans="1:10" ht="12.75" customHeight="1" x14ac:dyDescent="0.25">
      <c r="A331" s="101"/>
      <c r="D331" s="81"/>
      <c r="E331" s="81">
        <f>(E330*Invoice!I2405)+((E330-(E330*Invoice!I2405))*Invoice!J2405)</f>
        <v>50400</v>
      </c>
      <c r="F331" s="81"/>
      <c r="G331" s="90">
        <f>E331/1.11</f>
        <v>45405.4054054054</v>
      </c>
      <c r="H331" s="91">
        <f>G331*11%</f>
        <v>4994.5945945945941</v>
      </c>
      <c r="I331" s="91">
        <f>G331/B330</f>
        <v>7567.5675675675666</v>
      </c>
      <c r="J331" s="104">
        <f>H331/B330</f>
        <v>832.43243243243239</v>
      </c>
    </row>
    <row r="332" spans="1:10" ht="12.75" customHeight="1" x14ac:dyDescent="0.25">
      <c r="A332" s="101"/>
      <c r="D332" s="81" t="s">
        <v>23</v>
      </c>
      <c r="E332" s="81">
        <f>E330-E331</f>
        <v>453600</v>
      </c>
      <c r="F332" s="81"/>
      <c r="G332" s="82">
        <f>G330-G331</f>
        <v>408648.64864864864</v>
      </c>
      <c r="H332" s="82">
        <f>H330-H331</f>
        <v>44951.351351351346</v>
      </c>
      <c r="I332" s="82">
        <f>I330-I331</f>
        <v>68108.108108108107</v>
      </c>
      <c r="J332" s="105">
        <f>J330-J331</f>
        <v>7491.8918918918907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453600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3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Invoice!B2406</f>
        <v>3</v>
      </c>
      <c r="C336" s="88" t="str">
        <f>Invoice!E2406</f>
        <v>STAPLER HEAVY DUTY KENKO HD-12N/24</v>
      </c>
      <c r="D336" s="89">
        <f>Invoice!H2406</f>
        <v>155000</v>
      </c>
      <c r="E336" s="81">
        <f t="shared" si="55"/>
        <v>465000</v>
      </c>
      <c r="F336" s="81"/>
      <c r="G336" s="82">
        <f t="shared" si="56"/>
        <v>418918.91891891888</v>
      </c>
      <c r="H336" s="83">
        <f t="shared" si="57"/>
        <v>46081.08108108108</v>
      </c>
      <c r="I336" s="83">
        <f t="shared" si="58"/>
        <v>139639.63963963962</v>
      </c>
      <c r="J336" s="103">
        <f t="shared" si="59"/>
        <v>15360.360360360361</v>
      </c>
    </row>
    <row r="337" spans="1:10" ht="12.75" customHeight="1" x14ac:dyDescent="0.25">
      <c r="A337" s="101"/>
      <c r="D337" s="81"/>
      <c r="E337" s="81">
        <f>(E336*Invoice!I2406)+((E336-(E336*Invoice!I2406))*Invoice!J2406)</f>
        <v>46500</v>
      </c>
      <c r="F337" s="81"/>
      <c r="G337" s="90">
        <f>E337/1.11</f>
        <v>41891.891891891886</v>
      </c>
      <c r="H337" s="91">
        <f>G337*11%</f>
        <v>4608.1081081081074</v>
      </c>
      <c r="I337" s="91">
        <f>G337/B336</f>
        <v>13963.963963963963</v>
      </c>
      <c r="J337" s="104">
        <f>H337/B336</f>
        <v>1536.0360360360357</v>
      </c>
    </row>
    <row r="338" spans="1:10" ht="12.75" customHeight="1" x14ac:dyDescent="0.25">
      <c r="A338" s="101"/>
      <c r="D338" s="81" t="s">
        <v>23</v>
      </c>
      <c r="E338" s="81">
        <f>E336-E337</f>
        <v>418500</v>
      </c>
      <c r="F338" s="81"/>
      <c r="G338" s="82">
        <f>G336-G337</f>
        <v>377027.02702702698</v>
      </c>
      <c r="H338" s="82">
        <f>H336-H337</f>
        <v>41472.972972972973</v>
      </c>
      <c r="I338" s="82">
        <f>I336-I337</f>
        <v>125675.67567567565</v>
      </c>
      <c r="J338" s="105">
        <f>J336-J337</f>
        <v>13824.324324324325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418499.99999999994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4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Invoice!B2407</f>
        <v>2</v>
      </c>
      <c r="C342" s="88" t="str">
        <f>Invoice!E2407</f>
        <v>STAPLER HEAVY DUTY KENKO HD-12L/24</v>
      </c>
      <c r="D342" s="89">
        <f>Invoice!H2407</f>
        <v>360000</v>
      </c>
      <c r="E342" s="81">
        <f t="shared" si="55"/>
        <v>720000</v>
      </c>
      <c r="F342" s="81"/>
      <c r="G342" s="82">
        <f t="shared" si="56"/>
        <v>648648.64864864864</v>
      </c>
      <c r="H342" s="83">
        <f t="shared" si="57"/>
        <v>71351.351351351346</v>
      </c>
      <c r="I342" s="83">
        <f t="shared" si="58"/>
        <v>324324.32432432432</v>
      </c>
      <c r="J342" s="103">
        <f t="shared" si="59"/>
        <v>35675.675675675673</v>
      </c>
    </row>
    <row r="343" spans="1:10" ht="12.75" customHeight="1" x14ac:dyDescent="0.25">
      <c r="A343" s="101"/>
      <c r="D343" s="81"/>
      <c r="E343" s="81">
        <f>(E342*Invoice!I2407)+((E342-(E342*Invoice!I2407))*Invoice!J2407)</f>
        <v>72000</v>
      </c>
      <c r="F343" s="81"/>
      <c r="G343" s="90">
        <f>E343/1.11</f>
        <v>64864.86486486486</v>
      </c>
      <c r="H343" s="91">
        <f>G343*11%</f>
        <v>7135.135135135135</v>
      </c>
      <c r="I343" s="91">
        <f>G343/B342</f>
        <v>32432.43243243243</v>
      </c>
      <c r="J343" s="104">
        <f>H343/B342</f>
        <v>3567.5675675675675</v>
      </c>
    </row>
    <row r="344" spans="1:10" ht="12.75" customHeight="1" x14ac:dyDescent="0.25">
      <c r="A344" s="101"/>
      <c r="D344" s="81" t="s">
        <v>23</v>
      </c>
      <c r="E344" s="81">
        <f>E342-E343</f>
        <v>648000</v>
      </c>
      <c r="F344" s="81"/>
      <c r="G344" s="82">
        <f>G342-G343</f>
        <v>583783.78378378379</v>
      </c>
      <c r="H344" s="82">
        <f>H342-H343</f>
        <v>64216.216216216213</v>
      </c>
      <c r="I344" s="82">
        <f>I342-I343</f>
        <v>291891.89189189189</v>
      </c>
      <c r="J344" s="105">
        <f>J342-J343</f>
        <v>32108.108108108107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648000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6"/>
      <c r="B347" s="107"/>
      <c r="C347" s="107"/>
      <c r="D347" s="107"/>
      <c r="E347" s="107"/>
      <c r="F347" s="107"/>
      <c r="G347" s="108">
        <f>G326+G332+G338+G344</f>
        <v>2099189.1891891891</v>
      </c>
      <c r="H347" s="108">
        <f>H326+H332+H338+H344</f>
        <v>230910.8108108108</v>
      </c>
      <c r="I347" s="107"/>
      <c r="J347" s="109">
        <f>H327+H333+H339+H345</f>
        <v>2330100</v>
      </c>
    </row>
    <row r="349" spans="1:10" ht="12.75" customHeight="1" x14ac:dyDescent="0.25">
      <c r="A349" s="94" t="s">
        <v>1</v>
      </c>
      <c r="B349" s="95">
        <f>Invoice!E2510</f>
        <v>23080023</v>
      </c>
      <c r="C349" s="96"/>
      <c r="D349" s="97"/>
      <c r="E349" s="97"/>
      <c r="F349" s="97"/>
      <c r="G349" s="98"/>
      <c r="H349" s="99"/>
      <c r="I349" s="99"/>
      <c r="J349" s="100"/>
    </row>
    <row r="350" spans="1:10" ht="12.75" customHeight="1" x14ac:dyDescent="0.25">
      <c r="A350" s="101">
        <v>1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Invoice!B2518</f>
        <v>100</v>
      </c>
      <c r="C351" s="88" t="str">
        <f>Invoice!E2518</f>
        <v>STAPLER KENKO HD-10</v>
      </c>
      <c r="D351" s="89">
        <f>Invoice!H2518</f>
        <v>93000</v>
      </c>
      <c r="E351" s="81">
        <f>D351*B351</f>
        <v>9300000</v>
      </c>
      <c r="F351" s="81"/>
      <c r="G351" s="82">
        <f>E351/1.11</f>
        <v>8378378.3783783773</v>
      </c>
      <c r="H351" s="83">
        <f>G351*11%</f>
        <v>921621.62162162154</v>
      </c>
      <c r="I351" s="83">
        <f>G351/B351</f>
        <v>83783.783783783772</v>
      </c>
      <c r="J351" s="103">
        <f>H351/B351</f>
        <v>9216.2162162162149</v>
      </c>
    </row>
    <row r="352" spans="1:10" ht="12.75" customHeight="1" x14ac:dyDescent="0.25">
      <c r="A352" s="101"/>
      <c r="D352" s="81"/>
      <c r="E352" s="81">
        <f>(E351*Invoice!I2518)+((E351-(E351*Invoice!I2518))*Invoice!J2518)</f>
        <v>1255500</v>
      </c>
      <c r="F352" s="81"/>
      <c r="G352" s="90">
        <f>E352/1.11</f>
        <v>1131081.0810810809</v>
      </c>
      <c r="H352" s="91">
        <f>G352*11%</f>
        <v>124418.91891891891</v>
      </c>
      <c r="I352" s="91">
        <f>G352/B351</f>
        <v>11310.81081081081</v>
      </c>
      <c r="J352" s="104">
        <f>H352/B351</f>
        <v>1244.1891891891892</v>
      </c>
    </row>
    <row r="353" spans="1:10" ht="12.75" customHeight="1" x14ac:dyDescent="0.25">
      <c r="A353" s="101"/>
      <c r="D353" s="81" t="s">
        <v>23</v>
      </c>
      <c r="E353" s="81">
        <f>E351-E352</f>
        <v>8044500</v>
      </c>
      <c r="F353" s="81"/>
      <c r="G353" s="82">
        <f>G351-G352</f>
        <v>7247297.2972972961</v>
      </c>
      <c r="H353" s="82">
        <f>H351-H352</f>
        <v>797202.70270270261</v>
      </c>
      <c r="I353" s="82">
        <f>I351-I352</f>
        <v>72472.972972972959</v>
      </c>
      <c r="J353" s="105">
        <f>J351-J352</f>
        <v>7972.0270270270257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8044499.9999999991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G353</f>
        <v>7247297.2972972961</v>
      </c>
      <c r="H356" s="108">
        <f>H353</f>
        <v>797202.70270270261</v>
      </c>
      <c r="I356" s="107"/>
      <c r="J356" s="109">
        <f>H354</f>
        <v>8044499.9999999991</v>
      </c>
    </row>
    <row r="358" spans="1:10" ht="12.75" customHeight="1" x14ac:dyDescent="0.25">
      <c r="A358" s="94" t="s">
        <v>1</v>
      </c>
      <c r="B358" s="95">
        <f>Invoice!E2624</f>
        <v>23080024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Invoice!B2632</f>
        <v>120</v>
      </c>
      <c r="C360" s="88" t="str">
        <f>Invoice!E2632</f>
        <v>CALCULATOR JOYKO CC-8CO WARNA</v>
      </c>
      <c r="D360" s="89">
        <f>Invoice!H2632</f>
        <v>47000</v>
      </c>
      <c r="E360" s="81">
        <f>D360*B360</f>
        <v>5640000</v>
      </c>
      <c r="F360" s="81"/>
      <c r="G360" s="82">
        <f>E360/1.11</f>
        <v>5081081.0810810803</v>
      </c>
      <c r="H360" s="83">
        <f>G360*11%</f>
        <v>558918.91891891882</v>
      </c>
      <c r="I360" s="83">
        <f>G360/B360</f>
        <v>42342.342342342337</v>
      </c>
      <c r="J360" s="103">
        <f>H360/B360</f>
        <v>4657.6576576576572</v>
      </c>
    </row>
    <row r="361" spans="1:10" ht="12.75" customHeight="1" x14ac:dyDescent="0.25">
      <c r="A361" s="101"/>
      <c r="D361" s="81"/>
      <c r="E361" s="81">
        <f>(E360*Invoice!I2632)+((E360-(E360*Invoice!I2632))*Invoice!J2632)</f>
        <v>705000</v>
      </c>
      <c r="F361" s="81"/>
      <c r="G361" s="90">
        <f>E361/1.11</f>
        <v>635135.13513513503</v>
      </c>
      <c r="H361" s="91">
        <f>G361*11%</f>
        <v>69864.864864864852</v>
      </c>
      <c r="I361" s="91">
        <f>G361/B360</f>
        <v>5292.7927927927922</v>
      </c>
      <c r="J361" s="104">
        <f>H361/B360</f>
        <v>582.20720720720715</v>
      </c>
    </row>
    <row r="362" spans="1:10" ht="12.75" customHeight="1" x14ac:dyDescent="0.25">
      <c r="A362" s="101"/>
      <c r="D362" s="81" t="s">
        <v>23</v>
      </c>
      <c r="E362" s="81">
        <f>E360-E361</f>
        <v>4935000</v>
      </c>
      <c r="F362" s="81"/>
      <c r="G362" s="82">
        <f>G360-G361</f>
        <v>4445945.9459459456</v>
      </c>
      <c r="H362" s="82">
        <f>H360-H361</f>
        <v>489054.05405405397</v>
      </c>
      <c r="I362" s="82">
        <f>I360-I361</f>
        <v>37049.549549549542</v>
      </c>
      <c r="J362" s="105">
        <f>J360-J361</f>
        <v>4075.4504504504503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4935000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Invoice!B2633</f>
        <v>72</v>
      </c>
      <c r="C366" s="88" t="str">
        <f>Invoice!E2633</f>
        <v>BINDER NOTE JOYKO A5-TSAF-F511 (ANIMAL FACE) -F</v>
      </c>
      <c r="D366" s="89">
        <f>Invoice!H2633</f>
        <v>15800</v>
      </c>
      <c r="E366" s="81">
        <f t="shared" ref="E366:E426" si="60">D366*B366</f>
        <v>1137600</v>
      </c>
      <c r="F366" s="81"/>
      <c r="G366" s="82">
        <f t="shared" ref="G366:G426" si="61">E366/1.11</f>
        <v>1024864.8648648647</v>
      </c>
      <c r="H366" s="83">
        <f t="shared" ref="H366:H426" si="62">G366*11%</f>
        <v>112735.13513513512</v>
      </c>
      <c r="I366" s="83">
        <f t="shared" ref="I366:I426" si="63">G366/B366</f>
        <v>14234.234234234233</v>
      </c>
      <c r="J366" s="103">
        <f t="shared" ref="J366:J426" si="64">H366/B366</f>
        <v>1565.7657657657655</v>
      </c>
    </row>
    <row r="367" spans="1:10" ht="12.75" customHeight="1" x14ac:dyDescent="0.25">
      <c r="A367" s="101"/>
      <c r="D367" s="81"/>
      <c r="E367" s="81">
        <f>(E366*Invoice!I2633)+((E366-(E366*Invoice!I2633))*Invoice!J2633)</f>
        <v>142200</v>
      </c>
      <c r="F367" s="81"/>
      <c r="G367" s="90">
        <f>E367/1.11</f>
        <v>128108.10810810809</v>
      </c>
      <c r="H367" s="91">
        <f>G367*11%</f>
        <v>14091.89189189189</v>
      </c>
      <c r="I367" s="91">
        <f>G367/B366</f>
        <v>1779.2792792792791</v>
      </c>
      <c r="J367" s="104">
        <f>H367/B366</f>
        <v>195.72072072072069</v>
      </c>
    </row>
    <row r="368" spans="1:10" ht="12.75" customHeight="1" x14ac:dyDescent="0.25">
      <c r="A368" s="101"/>
      <c r="D368" s="81" t="s">
        <v>23</v>
      </c>
      <c r="E368" s="81">
        <f>E366-E367</f>
        <v>995400</v>
      </c>
      <c r="F368" s="81"/>
      <c r="G368" s="82">
        <f>G366-G367</f>
        <v>896756.75675675669</v>
      </c>
      <c r="H368" s="82">
        <f>H366-H367</f>
        <v>98643.243243243225</v>
      </c>
      <c r="I368" s="82">
        <f>I366-I367</f>
        <v>12454.954954954954</v>
      </c>
      <c r="J368" s="105">
        <f>J366-J367</f>
        <v>1370.0450450450448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995399.99999999988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Invoice!B2634</f>
        <v>72</v>
      </c>
      <c r="C372" s="88" t="str">
        <f>Invoice!E2634</f>
        <v>BINDER NOTE JOYKO A5-TSAF-F512 (ANIMAL FACE) -F</v>
      </c>
      <c r="D372" s="89">
        <f>Invoice!H2634</f>
        <v>15800</v>
      </c>
      <c r="E372" s="81">
        <f t="shared" si="60"/>
        <v>1137600</v>
      </c>
      <c r="F372" s="81"/>
      <c r="G372" s="82">
        <f t="shared" si="61"/>
        <v>1024864.8648648647</v>
      </c>
      <c r="H372" s="83">
        <f t="shared" si="62"/>
        <v>112735.13513513512</v>
      </c>
      <c r="I372" s="83">
        <f t="shared" si="63"/>
        <v>14234.234234234233</v>
      </c>
      <c r="J372" s="103">
        <f t="shared" si="64"/>
        <v>1565.7657657657655</v>
      </c>
    </row>
    <row r="373" spans="1:10" ht="12.75" customHeight="1" x14ac:dyDescent="0.25">
      <c r="A373" s="101"/>
      <c r="D373" s="81"/>
      <c r="E373" s="81">
        <f>(E372*Invoice!I2634)+((E372-(E372*Invoice!I2634))*Invoice!J2634)</f>
        <v>142200</v>
      </c>
      <c r="F373" s="81"/>
      <c r="G373" s="90">
        <f>E373/1.11</f>
        <v>128108.10810810809</v>
      </c>
      <c r="H373" s="91">
        <f>G373*11%</f>
        <v>14091.89189189189</v>
      </c>
      <c r="I373" s="91">
        <f>G373/B372</f>
        <v>1779.2792792792791</v>
      </c>
      <c r="J373" s="104">
        <f>H373/B372</f>
        <v>195.72072072072069</v>
      </c>
    </row>
    <row r="374" spans="1:10" ht="12.75" customHeight="1" x14ac:dyDescent="0.25">
      <c r="A374" s="101"/>
      <c r="D374" s="81" t="s">
        <v>23</v>
      </c>
      <c r="E374" s="81">
        <f>E372-E373</f>
        <v>995400</v>
      </c>
      <c r="F374" s="81"/>
      <c r="G374" s="82">
        <f>G372-G373</f>
        <v>896756.75675675669</v>
      </c>
      <c r="H374" s="82">
        <f>H372-H373</f>
        <v>98643.243243243225</v>
      </c>
      <c r="I374" s="82">
        <f>I372-I373</f>
        <v>12454.954954954954</v>
      </c>
      <c r="J374" s="105">
        <f>J372-J373</f>
        <v>1370.0450450450448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995399.99999999988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Invoice!B2635</f>
        <v>144</v>
      </c>
      <c r="C378" s="88" t="str">
        <f>Invoice!E2635</f>
        <v>ISI PENSIL 2B 2.0 MM JOYKO PL-10</v>
      </c>
      <c r="D378" s="89">
        <f>Invoice!H2635</f>
        <v>19800</v>
      </c>
      <c r="E378" s="81">
        <f t="shared" si="60"/>
        <v>2851200</v>
      </c>
      <c r="F378" s="81"/>
      <c r="G378" s="82">
        <f t="shared" si="61"/>
        <v>2568648.6486486485</v>
      </c>
      <c r="H378" s="83">
        <f t="shared" si="62"/>
        <v>282551.35135135136</v>
      </c>
      <c r="I378" s="83">
        <f t="shared" si="63"/>
        <v>17837.837837837837</v>
      </c>
      <c r="J378" s="103">
        <f t="shared" si="64"/>
        <v>1962.1621621621623</v>
      </c>
    </row>
    <row r="379" spans="1:10" ht="12.75" customHeight="1" x14ac:dyDescent="0.25">
      <c r="A379" s="101"/>
      <c r="D379" s="81"/>
      <c r="E379" s="81">
        <f>(E378*Invoice!I2635)+((E378-(E378*Invoice!I2635))*Invoice!J2635)</f>
        <v>356400</v>
      </c>
      <c r="F379" s="81"/>
      <c r="G379" s="90">
        <f>E379/1.11</f>
        <v>321081.08108108107</v>
      </c>
      <c r="H379" s="91">
        <f>G379*11%</f>
        <v>35318.91891891892</v>
      </c>
      <c r="I379" s="91">
        <f>G379/B378</f>
        <v>2229.7297297297296</v>
      </c>
      <c r="J379" s="104">
        <f>H379/B378</f>
        <v>245.27027027027029</v>
      </c>
    </row>
    <row r="380" spans="1:10" ht="12.75" customHeight="1" x14ac:dyDescent="0.25">
      <c r="A380" s="101"/>
      <c r="D380" s="81" t="s">
        <v>23</v>
      </c>
      <c r="E380" s="81">
        <f>E378-E379</f>
        <v>2494800</v>
      </c>
      <c r="F380" s="81"/>
      <c r="G380" s="82">
        <f>G378-G379</f>
        <v>2247567.5675675673</v>
      </c>
      <c r="H380" s="82">
        <f>H378-H379</f>
        <v>247232.43243243243</v>
      </c>
      <c r="I380" s="82">
        <f>I378-I379</f>
        <v>15608.108108108107</v>
      </c>
      <c r="J380" s="105">
        <f>J378-J379</f>
        <v>1716.8918918918921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2494800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Invoice!B2636</f>
        <v>48</v>
      </c>
      <c r="C384" s="88" t="str">
        <f>Invoice!E2636</f>
        <v>PUNCH JOYKO 85</v>
      </c>
      <c r="D384" s="89">
        <f>Invoice!H2636</f>
        <v>40000</v>
      </c>
      <c r="E384" s="81">
        <f t="shared" si="60"/>
        <v>1920000</v>
      </c>
      <c r="F384" s="81"/>
      <c r="G384" s="82">
        <f t="shared" si="61"/>
        <v>1729729.7297297295</v>
      </c>
      <c r="H384" s="83">
        <f t="shared" si="62"/>
        <v>190270.27027027024</v>
      </c>
      <c r="I384" s="83">
        <f t="shared" si="63"/>
        <v>36036.036036036028</v>
      </c>
      <c r="J384" s="103">
        <f t="shared" si="64"/>
        <v>3963.9639639639631</v>
      </c>
    </row>
    <row r="385" spans="1:10" ht="12.75" customHeight="1" x14ac:dyDescent="0.25">
      <c r="A385" s="101"/>
      <c r="D385" s="81"/>
      <c r="E385" s="81">
        <f>(E384*Invoice!I2636)+((E384-(E384*Invoice!I2636))*Invoice!J2636)</f>
        <v>240000</v>
      </c>
      <c r="F385" s="81"/>
      <c r="G385" s="90">
        <f>E385/1.11</f>
        <v>216216.21621621618</v>
      </c>
      <c r="H385" s="91">
        <f>G385*11%</f>
        <v>23783.78378378378</v>
      </c>
      <c r="I385" s="91">
        <f>G385/B384</f>
        <v>4504.5045045045035</v>
      </c>
      <c r="J385" s="104">
        <f>H385/B384</f>
        <v>495.49549549549539</v>
      </c>
    </row>
    <row r="386" spans="1:10" ht="12.75" customHeight="1" x14ac:dyDescent="0.25">
      <c r="A386" s="101"/>
      <c r="D386" s="81" t="s">
        <v>23</v>
      </c>
      <c r="E386" s="81">
        <f>E384-E385</f>
        <v>1680000</v>
      </c>
      <c r="F386" s="81"/>
      <c r="G386" s="82">
        <f>G384-G385</f>
        <v>1513513.5135135134</v>
      </c>
      <c r="H386" s="82">
        <f>H384-H385</f>
        <v>166486.48648648645</v>
      </c>
      <c r="I386" s="82">
        <f>I384-I385</f>
        <v>31531.531531531524</v>
      </c>
      <c r="J386" s="105">
        <f>J384-J385</f>
        <v>3468.4684684684676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1679999.9999999998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Invoice!B2637</f>
        <v>288</v>
      </c>
      <c r="C390" s="88" t="str">
        <f>Invoice!E2637</f>
        <v>GEL PEN JOYKO GP-237 X-TECH</v>
      </c>
      <c r="D390" s="89">
        <f>Invoice!H2637</f>
        <v>43200</v>
      </c>
      <c r="E390" s="81">
        <f t="shared" si="60"/>
        <v>12441600</v>
      </c>
      <c r="F390" s="81"/>
      <c r="G390" s="82">
        <f t="shared" si="61"/>
        <v>11208648.648648648</v>
      </c>
      <c r="H390" s="83">
        <f t="shared" si="62"/>
        <v>1232951.3513513512</v>
      </c>
      <c r="I390" s="83">
        <f t="shared" si="63"/>
        <v>38918.918918918913</v>
      </c>
      <c r="J390" s="103">
        <f t="shared" si="64"/>
        <v>4281.0810810810808</v>
      </c>
    </row>
    <row r="391" spans="1:10" ht="12.75" customHeight="1" x14ac:dyDescent="0.25">
      <c r="A391" s="101"/>
      <c r="D391" s="81"/>
      <c r="E391" s="81">
        <f>(E390*Invoice!I2637)+((E390-(E390*Invoice!I2637))*Invoice!J2637)</f>
        <v>1555200</v>
      </c>
      <c r="F391" s="81"/>
      <c r="G391" s="90">
        <f>E391/1.11</f>
        <v>1401081.0810810809</v>
      </c>
      <c r="H391" s="91">
        <f>G391*11%</f>
        <v>154118.91891891891</v>
      </c>
      <c r="I391" s="91">
        <f>G391/B390</f>
        <v>4864.8648648648641</v>
      </c>
      <c r="J391" s="104">
        <f>H391/B390</f>
        <v>535.1351351351351</v>
      </c>
    </row>
    <row r="392" spans="1:10" ht="12.75" customHeight="1" x14ac:dyDescent="0.25">
      <c r="A392" s="101"/>
      <c r="D392" s="81" t="s">
        <v>23</v>
      </c>
      <c r="E392" s="81">
        <f>E390-E391</f>
        <v>10886400</v>
      </c>
      <c r="F392" s="81"/>
      <c r="G392" s="82">
        <f>G390-G391</f>
        <v>9807567.5675675664</v>
      </c>
      <c r="H392" s="82">
        <f>H390-H391</f>
        <v>1078832.4324324324</v>
      </c>
      <c r="I392" s="82">
        <f>I390-I391</f>
        <v>34054.054054054046</v>
      </c>
      <c r="J392" s="105">
        <f>J390-J391</f>
        <v>3745.9459459459458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10886399.999999998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1">
        <v>7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2"/>
    </row>
    <row r="396" spans="1:10" ht="12.75" customHeight="1" x14ac:dyDescent="0.25">
      <c r="A396" s="101"/>
      <c r="B396" s="80">
        <f>Invoice!B2638</f>
        <v>240</v>
      </c>
      <c r="C396" s="88" t="str">
        <f>Invoice!E2638</f>
        <v>KUAS SET JOYKO BR-1</v>
      </c>
      <c r="D396" s="89">
        <f>Invoice!H2638</f>
        <v>8800</v>
      </c>
      <c r="E396" s="81">
        <f t="shared" si="60"/>
        <v>2112000</v>
      </c>
      <c r="F396" s="81"/>
      <c r="G396" s="82">
        <f t="shared" si="61"/>
        <v>1902702.7027027025</v>
      </c>
      <c r="H396" s="83">
        <f t="shared" si="62"/>
        <v>209297.29729729728</v>
      </c>
      <c r="I396" s="83">
        <f t="shared" si="63"/>
        <v>7927.9279279279272</v>
      </c>
      <c r="J396" s="103">
        <f t="shared" si="64"/>
        <v>872.07207207207205</v>
      </c>
    </row>
    <row r="397" spans="1:10" ht="12.75" customHeight="1" x14ac:dyDescent="0.25">
      <c r="A397" s="101"/>
      <c r="D397" s="81"/>
      <c r="E397" s="81">
        <f>(E396*Invoice!I2638)+((E396-(E396*Invoice!I2638))*Invoice!J2638)</f>
        <v>264000</v>
      </c>
      <c r="F397" s="81"/>
      <c r="G397" s="90">
        <f>E397/1.11</f>
        <v>237837.83783783781</v>
      </c>
      <c r="H397" s="91">
        <f>G397*11%</f>
        <v>26162.16216216216</v>
      </c>
      <c r="I397" s="91">
        <f>G397/B396</f>
        <v>990.99099099099089</v>
      </c>
      <c r="J397" s="104">
        <f>H397/B396</f>
        <v>109.00900900900901</v>
      </c>
    </row>
    <row r="398" spans="1:10" ht="12.75" customHeight="1" x14ac:dyDescent="0.25">
      <c r="A398" s="101"/>
      <c r="D398" s="81" t="s">
        <v>23</v>
      </c>
      <c r="E398" s="81">
        <f>E396-E397</f>
        <v>1848000</v>
      </c>
      <c r="F398" s="81"/>
      <c r="G398" s="82">
        <f>G396-G397</f>
        <v>1664864.8648648646</v>
      </c>
      <c r="H398" s="82">
        <f>H396-H397</f>
        <v>183135.13513513512</v>
      </c>
      <c r="I398" s="82">
        <f>I396-I397</f>
        <v>6936.936936936936</v>
      </c>
      <c r="J398" s="105">
        <f>J396-J397</f>
        <v>763.06306306306305</v>
      </c>
    </row>
    <row r="399" spans="1:10" ht="12.75" customHeight="1" x14ac:dyDescent="0.25">
      <c r="A399" s="101"/>
      <c r="D399" s="81"/>
      <c r="E399" s="81"/>
      <c r="F399" s="81"/>
      <c r="G399" s="82"/>
      <c r="H399" s="83">
        <f>G398+H398</f>
        <v>1847999.9999999998</v>
      </c>
      <c r="I399" s="83"/>
      <c r="J399" s="103"/>
    </row>
    <row r="400" spans="1:10" ht="12.75" customHeight="1" x14ac:dyDescent="0.25">
      <c r="A400" s="101"/>
      <c r="B400" s="79"/>
      <c r="D400" s="81"/>
      <c r="E400" s="81"/>
      <c r="F400" s="81"/>
      <c r="G400" s="82"/>
      <c r="H400" s="83"/>
      <c r="I400" s="83"/>
      <c r="J400" s="103"/>
    </row>
    <row r="401" spans="1:10" ht="12.75" customHeight="1" x14ac:dyDescent="0.25">
      <c r="A401" s="101">
        <v>8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Invoice!B2639</f>
        <v>72</v>
      </c>
      <c r="C402" s="88" t="str">
        <f>Invoice!E2639</f>
        <v>BINDER NOTE JOYKO A5-TSBS-M376  (BASIC) -U</v>
      </c>
      <c r="D402" s="89">
        <f>Invoice!H2639</f>
        <v>15800</v>
      </c>
      <c r="E402" s="81">
        <f t="shared" si="60"/>
        <v>1137600</v>
      </c>
      <c r="F402" s="81"/>
      <c r="G402" s="82">
        <f t="shared" si="61"/>
        <v>1024864.8648648647</v>
      </c>
      <c r="H402" s="83">
        <f t="shared" si="62"/>
        <v>112735.13513513512</v>
      </c>
      <c r="I402" s="83">
        <f t="shared" si="63"/>
        <v>14234.234234234233</v>
      </c>
      <c r="J402" s="103">
        <f t="shared" si="64"/>
        <v>1565.7657657657655</v>
      </c>
    </row>
    <row r="403" spans="1:10" ht="12.75" customHeight="1" x14ac:dyDescent="0.25">
      <c r="A403" s="101"/>
      <c r="D403" s="81"/>
      <c r="E403" s="81">
        <f>(E402*Invoice!I2639)+((E402-(E402*Invoice!I2639))*Invoice!J2639)</f>
        <v>142200</v>
      </c>
      <c r="F403" s="81"/>
      <c r="G403" s="90">
        <f>E403/1.11</f>
        <v>128108.10810810809</v>
      </c>
      <c r="H403" s="91">
        <f>G403*11%</f>
        <v>14091.89189189189</v>
      </c>
      <c r="I403" s="91">
        <f>G403/B402</f>
        <v>1779.2792792792791</v>
      </c>
      <c r="J403" s="104">
        <f>H403/B402</f>
        <v>195.72072072072069</v>
      </c>
    </row>
    <row r="404" spans="1:10" ht="12.75" customHeight="1" x14ac:dyDescent="0.25">
      <c r="A404" s="101"/>
      <c r="D404" s="81" t="s">
        <v>23</v>
      </c>
      <c r="E404" s="81">
        <f>E402-E403</f>
        <v>995400</v>
      </c>
      <c r="F404" s="81"/>
      <c r="G404" s="82">
        <f>G402-G403</f>
        <v>896756.75675675669</v>
      </c>
      <c r="H404" s="82">
        <f>H402-H403</f>
        <v>98643.243243243225</v>
      </c>
      <c r="I404" s="82">
        <f>I402-I403</f>
        <v>12454.954954954954</v>
      </c>
      <c r="J404" s="105">
        <f>J402-J403</f>
        <v>1370.0450450450448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995399.99999999988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9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Invoice!B2640</f>
        <v>72</v>
      </c>
      <c r="C408" s="88" t="str">
        <f>Invoice!E2640</f>
        <v>BINDER NOTE JOYKO A5-TSCS-M432 (CLASSIC) - U</v>
      </c>
      <c r="D408" s="89">
        <f>Invoice!H2640</f>
        <v>15800</v>
      </c>
      <c r="E408" s="81">
        <f t="shared" si="60"/>
        <v>1137600</v>
      </c>
      <c r="F408" s="81"/>
      <c r="G408" s="82">
        <f t="shared" si="61"/>
        <v>1024864.8648648647</v>
      </c>
      <c r="H408" s="83">
        <f t="shared" si="62"/>
        <v>112735.13513513512</v>
      </c>
      <c r="I408" s="83">
        <f t="shared" si="63"/>
        <v>14234.234234234233</v>
      </c>
      <c r="J408" s="103">
        <f t="shared" si="64"/>
        <v>1565.7657657657655</v>
      </c>
    </row>
    <row r="409" spans="1:10" ht="12.75" customHeight="1" x14ac:dyDescent="0.25">
      <c r="A409" s="101"/>
      <c r="D409" s="81"/>
      <c r="E409" s="81">
        <f>(E408*Invoice!I2640)+((E408-(E408*Invoice!I2640))*Invoice!J2640)</f>
        <v>142200</v>
      </c>
      <c r="F409" s="81"/>
      <c r="G409" s="90">
        <f>E409/1.11</f>
        <v>128108.10810810809</v>
      </c>
      <c r="H409" s="91">
        <f>G409*11%</f>
        <v>14091.89189189189</v>
      </c>
      <c r="I409" s="91">
        <f>G409/B408</f>
        <v>1779.2792792792791</v>
      </c>
      <c r="J409" s="104">
        <f>H409/B408</f>
        <v>195.72072072072069</v>
      </c>
    </row>
    <row r="410" spans="1:10" ht="12.75" customHeight="1" x14ac:dyDescent="0.25">
      <c r="A410" s="101"/>
      <c r="D410" s="81" t="s">
        <v>23</v>
      </c>
      <c r="E410" s="81">
        <f>E408-E409</f>
        <v>995400</v>
      </c>
      <c r="F410" s="81"/>
      <c r="G410" s="82">
        <f>G408-G409</f>
        <v>896756.75675675669</v>
      </c>
      <c r="H410" s="82">
        <f>H408-H409</f>
        <v>98643.243243243225</v>
      </c>
      <c r="I410" s="82">
        <f>I408-I409</f>
        <v>12454.954954954954</v>
      </c>
      <c r="J410" s="105">
        <f>J408-J409</f>
        <v>1370.0450450450448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995399.99999999988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10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Invoice!B2641</f>
        <v>72</v>
      </c>
      <c r="C414" s="88" t="str">
        <f>Invoice!E2641</f>
        <v>BINDER NOTE JOYKO A5-TSUN-M473 (UNIVERSITY) - U</v>
      </c>
      <c r="D414" s="89">
        <f>Invoice!H2641</f>
        <v>15800</v>
      </c>
      <c r="E414" s="81">
        <f t="shared" si="60"/>
        <v>1137600</v>
      </c>
      <c r="F414" s="81"/>
      <c r="G414" s="82">
        <f t="shared" si="61"/>
        <v>1024864.8648648647</v>
      </c>
      <c r="H414" s="83">
        <f t="shared" si="62"/>
        <v>112735.13513513512</v>
      </c>
      <c r="I414" s="83">
        <f t="shared" si="63"/>
        <v>14234.234234234233</v>
      </c>
      <c r="J414" s="103">
        <f t="shared" si="64"/>
        <v>1565.7657657657655</v>
      </c>
    </row>
    <row r="415" spans="1:10" ht="12.75" customHeight="1" x14ac:dyDescent="0.25">
      <c r="A415" s="101"/>
      <c r="D415" s="81"/>
      <c r="E415" s="81">
        <f>(E414*Invoice!I2641)+((E414-(E414*Invoice!I2641))*Invoice!J2641)</f>
        <v>142200</v>
      </c>
      <c r="F415" s="81"/>
      <c r="G415" s="90">
        <f>E415/1.11</f>
        <v>128108.10810810809</v>
      </c>
      <c r="H415" s="91">
        <f>G415*11%</f>
        <v>14091.89189189189</v>
      </c>
      <c r="I415" s="91">
        <f>G415/B414</f>
        <v>1779.2792792792791</v>
      </c>
      <c r="J415" s="104">
        <f>H415/B414</f>
        <v>195.72072072072069</v>
      </c>
    </row>
    <row r="416" spans="1:10" ht="12.75" customHeight="1" x14ac:dyDescent="0.25">
      <c r="A416" s="101"/>
      <c r="D416" s="81" t="s">
        <v>23</v>
      </c>
      <c r="E416" s="81">
        <f>E414-E415</f>
        <v>995400</v>
      </c>
      <c r="F416" s="81"/>
      <c r="G416" s="82">
        <f>G414-G415</f>
        <v>896756.75675675669</v>
      </c>
      <c r="H416" s="82">
        <f>H414-H415</f>
        <v>98643.243243243225</v>
      </c>
      <c r="I416" s="82">
        <f>I414-I415</f>
        <v>12454.954954954954</v>
      </c>
      <c r="J416" s="105">
        <f>J414-J415</f>
        <v>1370.0450450450448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995399.99999999988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11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Invoice!B2642</f>
        <v>72</v>
      </c>
      <c r="C420" s="88" t="str">
        <f>Invoice!E2642</f>
        <v>BINDER NOTE JOYKO A5-TSTP-513 (TEMPORARY) - U</v>
      </c>
      <c r="D420" s="89">
        <f>Invoice!H2642</f>
        <v>15800</v>
      </c>
      <c r="E420" s="81">
        <f t="shared" si="60"/>
        <v>1137600</v>
      </c>
      <c r="F420" s="81"/>
      <c r="G420" s="82">
        <f t="shared" si="61"/>
        <v>1024864.8648648647</v>
      </c>
      <c r="H420" s="83">
        <f t="shared" si="62"/>
        <v>112735.13513513512</v>
      </c>
      <c r="I420" s="83">
        <f t="shared" si="63"/>
        <v>14234.234234234233</v>
      </c>
      <c r="J420" s="103">
        <f t="shared" si="64"/>
        <v>1565.7657657657655</v>
      </c>
    </row>
    <row r="421" spans="1:10" ht="12.75" customHeight="1" x14ac:dyDescent="0.25">
      <c r="A421" s="101"/>
      <c r="D421" s="81"/>
      <c r="E421" s="81">
        <f>(E420*Invoice!I2642)+((E420-(E420*Invoice!I2642))*Invoice!J2642)</f>
        <v>142200</v>
      </c>
      <c r="F421" s="81"/>
      <c r="G421" s="90">
        <f>E421/1.11</f>
        <v>128108.10810810809</v>
      </c>
      <c r="H421" s="91">
        <f>G421*11%</f>
        <v>14091.89189189189</v>
      </c>
      <c r="I421" s="91">
        <f>G421/B420</f>
        <v>1779.2792792792791</v>
      </c>
      <c r="J421" s="104">
        <f>H421/B420</f>
        <v>195.72072072072069</v>
      </c>
    </row>
    <row r="422" spans="1:10" ht="12.75" customHeight="1" x14ac:dyDescent="0.25">
      <c r="A422" s="101"/>
      <c r="D422" s="81" t="s">
        <v>23</v>
      </c>
      <c r="E422" s="81">
        <f>E420-E421</f>
        <v>995400</v>
      </c>
      <c r="F422" s="81"/>
      <c r="G422" s="82">
        <f>G420-G421</f>
        <v>896756.75675675669</v>
      </c>
      <c r="H422" s="82">
        <f>H420-H421</f>
        <v>98643.243243243225</v>
      </c>
      <c r="I422" s="82">
        <f>I420-I421</f>
        <v>12454.954954954954</v>
      </c>
      <c r="J422" s="105">
        <f>J420-J421</f>
        <v>1370.0450450450448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995399.99999999988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12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Invoice!B2643</f>
        <v>72</v>
      </c>
      <c r="C426" s="88" t="str">
        <f>Invoice!E2643</f>
        <v>BINDER NOTE JOYKO A5-TSED-M477 (ACADEMY) - U</v>
      </c>
      <c r="D426" s="89">
        <f>Invoice!H2643</f>
        <v>15800</v>
      </c>
      <c r="E426" s="81">
        <f t="shared" si="60"/>
        <v>1137600</v>
      </c>
      <c r="F426" s="81"/>
      <c r="G426" s="82">
        <f t="shared" si="61"/>
        <v>1024864.8648648647</v>
      </c>
      <c r="H426" s="83">
        <f t="shared" si="62"/>
        <v>112735.13513513512</v>
      </c>
      <c r="I426" s="83">
        <f t="shared" si="63"/>
        <v>14234.234234234233</v>
      </c>
      <c r="J426" s="103">
        <f t="shared" si="64"/>
        <v>1565.7657657657655</v>
      </c>
    </row>
    <row r="427" spans="1:10" ht="12.75" customHeight="1" x14ac:dyDescent="0.25">
      <c r="A427" s="101"/>
      <c r="D427" s="81"/>
      <c r="E427" s="81">
        <f>(E426*Invoice!I2643)+((E426-(E426*Invoice!I2643))*Invoice!J2643)</f>
        <v>142200</v>
      </c>
      <c r="F427" s="81"/>
      <c r="G427" s="90">
        <f>E427/1.11</f>
        <v>128108.10810810809</v>
      </c>
      <c r="H427" s="91">
        <f>G427*11%</f>
        <v>14091.89189189189</v>
      </c>
      <c r="I427" s="91">
        <f>G427/B426</f>
        <v>1779.2792792792791</v>
      </c>
      <c r="J427" s="104">
        <f>H427/B426</f>
        <v>195.72072072072069</v>
      </c>
    </row>
    <row r="428" spans="1:10" ht="12.75" customHeight="1" x14ac:dyDescent="0.25">
      <c r="A428" s="101"/>
      <c r="D428" s="81" t="s">
        <v>23</v>
      </c>
      <c r="E428" s="81">
        <f>E426-E427</f>
        <v>995400</v>
      </c>
      <c r="F428" s="81"/>
      <c r="G428" s="82">
        <f>G426-G427</f>
        <v>896756.75675675669</v>
      </c>
      <c r="H428" s="82">
        <f>H426-H427</f>
        <v>98643.243243243225</v>
      </c>
      <c r="I428" s="82">
        <f>I426-I427</f>
        <v>12454.954954954954</v>
      </c>
      <c r="J428" s="105">
        <f>J426-J427</f>
        <v>1370.0450450450448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995399.99999999988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6"/>
      <c r="B431" s="107"/>
      <c r="C431" s="107"/>
      <c r="D431" s="107"/>
      <c r="E431" s="107"/>
      <c r="F431" s="107"/>
      <c r="G431" s="108">
        <f>G362+G368+G374+G380+G386+G392+G398+G404+G410+G416+G422+G428</f>
        <v>25956756.756756749</v>
      </c>
      <c r="H431" s="108">
        <f>H362+H368+H374+H380+H386+H392+H398+H404+H410+H416+H422+H428</f>
        <v>2855243.2432432421</v>
      </c>
      <c r="I431" s="107"/>
      <c r="J431" s="109">
        <f>H363+H369+H375+H381+H387+H393+H399+H405+H411+H417+H423+H429</f>
        <v>28812000</v>
      </c>
    </row>
    <row r="433" spans="1:10" ht="12.75" customHeight="1" x14ac:dyDescent="0.25">
      <c r="A433" s="94" t="s">
        <v>1</v>
      </c>
      <c r="B433" s="95">
        <f>Invoice!E2738</f>
        <v>23080025</v>
      </c>
      <c r="C433" s="96"/>
      <c r="D433" s="97"/>
      <c r="E433" s="97"/>
      <c r="F433" s="97"/>
      <c r="G433" s="98"/>
      <c r="H433" s="99"/>
      <c r="I433" s="99"/>
      <c r="J433" s="100"/>
    </row>
    <row r="434" spans="1:10" ht="12.75" customHeight="1" x14ac:dyDescent="0.25">
      <c r="A434" s="101">
        <v>1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Invoice!B2746</f>
        <v>156</v>
      </c>
      <c r="C435" s="88" t="str">
        <f>Invoice!E2746</f>
        <v>JANGKA (COMPASS SET) KENKO C-288 / MS-25</v>
      </c>
      <c r="D435" s="89">
        <f>Invoice!H2746</f>
        <v>7500</v>
      </c>
      <c r="E435" s="81">
        <f>D435*B435</f>
        <v>1170000</v>
      </c>
      <c r="F435" s="81"/>
      <c r="G435" s="82">
        <f>E435/1.11</f>
        <v>1054054.054054054</v>
      </c>
      <c r="H435" s="83">
        <f>G435*11%</f>
        <v>115945.94594594593</v>
      </c>
      <c r="I435" s="83">
        <f>G435/B435</f>
        <v>6756.7567567567557</v>
      </c>
      <c r="J435" s="103">
        <f>H435/B435</f>
        <v>743.24324324324311</v>
      </c>
    </row>
    <row r="436" spans="1:10" ht="12.75" customHeight="1" x14ac:dyDescent="0.25">
      <c r="A436" s="101"/>
      <c r="D436" s="81"/>
      <c r="E436" s="81">
        <f>(E435*Invoice!I2746)+((E435-(E435*Invoice!I2746))*Invoice!J2746)</f>
        <v>169650</v>
      </c>
      <c r="F436" s="81"/>
      <c r="G436" s="90">
        <f>E436/1.11</f>
        <v>152837.83783783781</v>
      </c>
      <c r="H436" s="91">
        <f>G436*11%</f>
        <v>16812.16216216216</v>
      </c>
      <c r="I436" s="91">
        <f>G436/B435</f>
        <v>979.72972972972957</v>
      </c>
      <c r="J436" s="104">
        <f>H436/B435</f>
        <v>107.77027027027026</v>
      </c>
    </row>
    <row r="437" spans="1:10" ht="12.75" customHeight="1" x14ac:dyDescent="0.25">
      <c r="A437" s="101"/>
      <c r="D437" s="81" t="s">
        <v>23</v>
      </c>
      <c r="E437" s="81">
        <f>E435-E436</f>
        <v>1000350</v>
      </c>
      <c r="F437" s="81"/>
      <c r="G437" s="82">
        <f>G435-G436</f>
        <v>901216.2162162161</v>
      </c>
      <c r="H437" s="82">
        <f>H435-H436</f>
        <v>99133.783783783772</v>
      </c>
      <c r="I437" s="82">
        <f>I435-I436</f>
        <v>5777.0270270270266</v>
      </c>
      <c r="J437" s="105">
        <f>J435-J436</f>
        <v>635.47297297297291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1000349.9999999999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2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Invoice!B2747</f>
        <v>3</v>
      </c>
      <c r="C441" s="88" t="str">
        <f>Invoice!E2747</f>
        <v>GARISAN BESI (STAINLESS STEEL) KENKO 100 CM / 1 M</v>
      </c>
      <c r="D441" s="89">
        <f>Invoice!H2747</f>
        <v>43500</v>
      </c>
      <c r="E441" s="81">
        <f t="shared" ref="E441:E459" si="65">D441*B441</f>
        <v>130500</v>
      </c>
      <c r="F441" s="81"/>
      <c r="G441" s="82">
        <f t="shared" ref="G441:G459" si="66">E441/1.11</f>
        <v>117567.56756756756</v>
      </c>
      <c r="H441" s="83">
        <f t="shared" ref="H441:H459" si="67">G441*11%</f>
        <v>12932.432432432432</v>
      </c>
      <c r="I441" s="83">
        <f t="shared" ref="I441:I459" si="68">G441/B441</f>
        <v>39189.189189189186</v>
      </c>
      <c r="J441" s="103">
        <f t="shared" ref="J441:J459" si="69">H441/B441</f>
        <v>4310.8108108108108</v>
      </c>
    </row>
    <row r="442" spans="1:10" ht="12.75" customHeight="1" x14ac:dyDescent="0.25">
      <c r="A442" s="101"/>
      <c r="D442" s="81"/>
      <c r="E442" s="81">
        <f>(E441*Invoice!I2747)+((E441-(E441*Invoice!I2747))*Invoice!J2747)</f>
        <v>18922.5</v>
      </c>
      <c r="F442" s="81"/>
      <c r="G442" s="90">
        <f>E442/1.11</f>
        <v>17047.297297297297</v>
      </c>
      <c r="H442" s="91">
        <f>G442*11%</f>
        <v>1875.2027027027027</v>
      </c>
      <c r="I442" s="91">
        <f>G442/B441</f>
        <v>5682.4324324324325</v>
      </c>
      <c r="J442" s="104">
        <f>H442/B441</f>
        <v>625.06756756756761</v>
      </c>
    </row>
    <row r="443" spans="1:10" ht="12.75" customHeight="1" x14ac:dyDescent="0.25">
      <c r="A443" s="101"/>
      <c r="D443" s="81" t="s">
        <v>23</v>
      </c>
      <c r="E443" s="81">
        <f>E441-E442</f>
        <v>111577.5</v>
      </c>
      <c r="F443" s="81"/>
      <c r="G443" s="82">
        <f>G441-G442</f>
        <v>100520.27027027027</v>
      </c>
      <c r="H443" s="82">
        <f>H441-H442</f>
        <v>11057.229729729728</v>
      </c>
      <c r="I443" s="82">
        <f>I441-I442</f>
        <v>33506.756756756753</v>
      </c>
      <c r="J443" s="105">
        <f>J441-J442</f>
        <v>3685.7432432432433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111577.5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3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Invoice!B2748</f>
        <v>216</v>
      </c>
      <c r="C447" s="88" t="str">
        <f>Invoice!E2748</f>
        <v>GARISAN BESI (STAINLESS STEEL) KENKO 15 CM</v>
      </c>
      <c r="D447" s="89">
        <f>Invoice!H2748</f>
        <v>3150</v>
      </c>
      <c r="E447" s="81">
        <f t="shared" si="65"/>
        <v>680400</v>
      </c>
      <c r="F447" s="81"/>
      <c r="G447" s="82">
        <f t="shared" si="66"/>
        <v>612972.9729729729</v>
      </c>
      <c r="H447" s="83">
        <f t="shared" si="67"/>
        <v>67427.027027027027</v>
      </c>
      <c r="I447" s="83">
        <f t="shared" si="68"/>
        <v>2837.8378378378375</v>
      </c>
      <c r="J447" s="103">
        <f t="shared" si="69"/>
        <v>312.16216216216213</v>
      </c>
    </row>
    <row r="448" spans="1:10" ht="12.75" customHeight="1" x14ac:dyDescent="0.25">
      <c r="A448" s="101"/>
      <c r="D448" s="81"/>
      <c r="E448" s="81">
        <f>(E447*Invoice!I2748)+((E447-(E447*Invoice!I2748))*Invoice!J2748)</f>
        <v>98658</v>
      </c>
      <c r="F448" s="81"/>
      <c r="G448" s="90">
        <f>E448/1.11</f>
        <v>88881.08108108108</v>
      </c>
      <c r="H448" s="91">
        <f>G448*11%</f>
        <v>9776.9189189189183</v>
      </c>
      <c r="I448" s="91">
        <f>G448/B447</f>
        <v>411.48648648648646</v>
      </c>
      <c r="J448" s="104">
        <f>H448/B447</f>
        <v>45.263513513513509</v>
      </c>
    </row>
    <row r="449" spans="1:10" ht="12.75" customHeight="1" x14ac:dyDescent="0.25">
      <c r="A449" s="101"/>
      <c r="D449" s="81" t="s">
        <v>23</v>
      </c>
      <c r="E449" s="81">
        <f>E447-E448</f>
        <v>581742</v>
      </c>
      <c r="F449" s="81"/>
      <c r="G449" s="82">
        <f>G447-G448</f>
        <v>524091.89189189184</v>
      </c>
      <c r="H449" s="82">
        <f>H447-H448</f>
        <v>57650.108108108107</v>
      </c>
      <c r="I449" s="82">
        <f>I447-I448</f>
        <v>2426.3513513513508</v>
      </c>
      <c r="J449" s="105">
        <f>J447-J448</f>
        <v>266.89864864864865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581742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4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Invoice!B2749</f>
        <v>288</v>
      </c>
      <c r="C453" s="88" t="str">
        <f>Invoice!E2749</f>
        <v>PUSH PIN KENKO PN-30</v>
      </c>
      <c r="D453" s="89">
        <f>Invoice!H2749</f>
        <v>2750</v>
      </c>
      <c r="E453" s="81">
        <f t="shared" si="65"/>
        <v>792000</v>
      </c>
      <c r="F453" s="81"/>
      <c r="G453" s="82">
        <f t="shared" si="66"/>
        <v>713513.51351351349</v>
      </c>
      <c r="H453" s="83">
        <f t="shared" si="67"/>
        <v>78486.486486486479</v>
      </c>
      <c r="I453" s="83">
        <f t="shared" si="68"/>
        <v>2477.4774774774774</v>
      </c>
      <c r="J453" s="103">
        <f t="shared" si="69"/>
        <v>272.52252252252248</v>
      </c>
    </row>
    <row r="454" spans="1:10" ht="12.75" customHeight="1" x14ac:dyDescent="0.25">
      <c r="A454" s="101"/>
      <c r="D454" s="81"/>
      <c r="E454" s="81">
        <f>(E453*Invoice!I2749)+((E453-(E453*Invoice!I2749))*Invoice!J2749)</f>
        <v>114839.99999999999</v>
      </c>
      <c r="F454" s="81"/>
      <c r="G454" s="90">
        <f>E454/1.11</f>
        <v>103459.45945945944</v>
      </c>
      <c r="H454" s="91">
        <f>G454*11%</f>
        <v>11380.540540540538</v>
      </c>
      <c r="I454" s="91">
        <f>G454/B453</f>
        <v>359.23423423423418</v>
      </c>
      <c r="J454" s="104">
        <f>H454/B453</f>
        <v>39.515765765765757</v>
      </c>
    </row>
    <row r="455" spans="1:10" ht="12.75" customHeight="1" x14ac:dyDescent="0.25">
      <c r="A455" s="101"/>
      <c r="D455" s="81" t="s">
        <v>23</v>
      </c>
      <c r="E455" s="81">
        <f>E453-E454</f>
        <v>677160</v>
      </c>
      <c r="F455" s="81"/>
      <c r="G455" s="82">
        <f>G453-G454</f>
        <v>610054.05405405408</v>
      </c>
      <c r="H455" s="82">
        <f>H453-H454</f>
        <v>67105.945945945947</v>
      </c>
      <c r="I455" s="82">
        <f>I453-I454</f>
        <v>2118.2432432432433</v>
      </c>
      <c r="J455" s="105">
        <f>J453-J454</f>
        <v>233.00675675675672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677160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5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Invoice!B2750</f>
        <v>96</v>
      </c>
      <c r="C459" s="88" t="str">
        <f>Invoice!E2750</f>
        <v>DATE STAMP KENKO D-4 (Cap Tanggal 4 Mm)</v>
      </c>
      <c r="D459" s="89">
        <f>Invoice!H2750</f>
        <v>6200</v>
      </c>
      <c r="E459" s="81">
        <f t="shared" si="65"/>
        <v>595200</v>
      </c>
      <c r="F459" s="81"/>
      <c r="G459" s="82">
        <f t="shared" si="66"/>
        <v>536216.21621621621</v>
      </c>
      <c r="H459" s="83">
        <f t="shared" si="67"/>
        <v>58983.783783783787</v>
      </c>
      <c r="I459" s="83">
        <f t="shared" si="68"/>
        <v>5585.5855855855852</v>
      </c>
      <c r="J459" s="103">
        <f t="shared" si="69"/>
        <v>614.41441441441441</v>
      </c>
    </row>
    <row r="460" spans="1:10" ht="12.75" customHeight="1" x14ac:dyDescent="0.25">
      <c r="A460" s="101"/>
      <c r="D460" s="81"/>
      <c r="E460" s="81">
        <f>(E459*Invoice!I2750)+((E459-(E459*Invoice!I2750))*Invoice!J2750)</f>
        <v>86304</v>
      </c>
      <c r="F460" s="81"/>
      <c r="G460" s="90">
        <f>E460/1.11</f>
        <v>77751.351351351346</v>
      </c>
      <c r="H460" s="91">
        <f>G460*11%</f>
        <v>8552.6486486486483</v>
      </c>
      <c r="I460" s="91">
        <f>G460/B459</f>
        <v>809.90990990990986</v>
      </c>
      <c r="J460" s="104">
        <f>H460/B459</f>
        <v>89.090090090090087</v>
      </c>
    </row>
    <row r="461" spans="1:10" ht="12.75" customHeight="1" x14ac:dyDescent="0.25">
      <c r="A461" s="101"/>
      <c r="D461" s="81" t="s">
        <v>23</v>
      </c>
      <c r="E461" s="81">
        <f>E459-E460</f>
        <v>508896</v>
      </c>
      <c r="F461" s="81"/>
      <c r="G461" s="82">
        <f>G459-G460</f>
        <v>458464.86486486485</v>
      </c>
      <c r="H461" s="82">
        <f>H459-H460</f>
        <v>50431.13513513514</v>
      </c>
      <c r="I461" s="82">
        <f>I459-I460</f>
        <v>4775.6756756756749</v>
      </c>
      <c r="J461" s="105">
        <f>J459-J460</f>
        <v>525.32432432432438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508896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6"/>
      <c r="B464" s="107"/>
      <c r="C464" s="107"/>
      <c r="D464" s="107"/>
      <c r="E464" s="107"/>
      <c r="F464" s="107"/>
      <c r="G464" s="108">
        <f>G437+G443+G449+G455+G461</f>
        <v>2594347.297297297</v>
      </c>
      <c r="H464" s="108">
        <f>H437+H443+H449+H455+H461</f>
        <v>285378.20270270266</v>
      </c>
      <c r="I464" s="107"/>
      <c r="J464" s="109">
        <f>H438+H444+H450+H456+H462</f>
        <v>2879725.5</v>
      </c>
    </row>
    <row r="466" spans="1:10" ht="12.75" customHeight="1" x14ac:dyDescent="0.25">
      <c r="A466" s="94" t="s">
        <v>1</v>
      </c>
      <c r="B466" s="95">
        <f>Invoice!E2852</f>
        <v>23080026</v>
      </c>
      <c r="C466" s="96"/>
      <c r="D466" s="97"/>
      <c r="E466" s="97"/>
      <c r="F466" s="97"/>
      <c r="G466" s="98"/>
      <c r="H466" s="99"/>
      <c r="I466" s="99"/>
      <c r="J466" s="100"/>
    </row>
    <row r="467" spans="1:10" ht="12.75" customHeight="1" x14ac:dyDescent="0.25">
      <c r="A467" s="101">
        <v>1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Invoice!B2860</f>
        <v>100</v>
      </c>
      <c r="C468" s="88" t="str">
        <f>Invoice!E2860</f>
        <v>PAPER TRIGONAL CLIP KENKO NO. 1</v>
      </c>
      <c r="D468" s="89">
        <f>Invoice!H2860</f>
        <v>17000</v>
      </c>
      <c r="E468" s="81">
        <f>D468*B468</f>
        <v>1700000</v>
      </c>
      <c r="F468" s="81"/>
      <c r="G468" s="82">
        <f>E468/1.11</f>
        <v>1531531.5315315314</v>
      </c>
      <c r="H468" s="83">
        <f>G468*11%</f>
        <v>168468.46846846846</v>
      </c>
      <c r="I468" s="83">
        <f>G468/B468</f>
        <v>15315.315315315314</v>
      </c>
      <c r="J468" s="103">
        <f>H468/B468</f>
        <v>1684.6846846846847</v>
      </c>
    </row>
    <row r="469" spans="1:10" ht="12.75" customHeight="1" x14ac:dyDescent="0.25">
      <c r="A469" s="101"/>
      <c r="D469" s="81"/>
      <c r="E469" s="81">
        <f>(E468*Invoice!I2860)+((E468-(E468*Invoice!I2860))*Invoice!J2860)</f>
        <v>238000.00000000003</v>
      </c>
      <c r="F469" s="81"/>
      <c r="G469" s="90">
        <f>E469/1.11</f>
        <v>214414.41441441441</v>
      </c>
      <c r="H469" s="91">
        <f>G469*11%</f>
        <v>23585.585585585584</v>
      </c>
      <c r="I469" s="91">
        <f>G469/B468</f>
        <v>2144.1441441441439</v>
      </c>
      <c r="J469" s="104">
        <f>H469/B468</f>
        <v>235.85585585585585</v>
      </c>
    </row>
    <row r="470" spans="1:10" ht="12.75" customHeight="1" x14ac:dyDescent="0.25">
      <c r="A470" s="101"/>
      <c r="D470" s="81" t="s">
        <v>23</v>
      </c>
      <c r="E470" s="81">
        <f>E468-E469</f>
        <v>1462000</v>
      </c>
      <c r="F470" s="81"/>
      <c r="G470" s="82">
        <f>G468-G469</f>
        <v>1317117.1171171169</v>
      </c>
      <c r="H470" s="82">
        <f>H468-H469</f>
        <v>144882.88288288287</v>
      </c>
      <c r="I470" s="82">
        <f>I468-I469</f>
        <v>13171.17117117117</v>
      </c>
      <c r="J470" s="105">
        <f>J468-J469</f>
        <v>1448.8288288288288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1461999.9999999998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6"/>
      <c r="B473" s="107"/>
      <c r="C473" s="107"/>
      <c r="D473" s="107"/>
      <c r="E473" s="107"/>
      <c r="F473" s="107"/>
      <c r="G473" s="108">
        <f>G470</f>
        <v>1317117.1171171169</v>
      </c>
      <c r="H473" s="108">
        <f>H470</f>
        <v>144882.88288288287</v>
      </c>
      <c r="I473" s="107"/>
      <c r="J473" s="109">
        <f>H471</f>
        <v>1461999.9999999998</v>
      </c>
    </row>
    <row r="475" spans="1:10" ht="12.75" customHeight="1" x14ac:dyDescent="0.25">
      <c r="A475" s="94" t="s">
        <v>1</v>
      </c>
      <c r="B475" s="95">
        <f>Invoice!E2966</f>
        <v>23080027</v>
      </c>
      <c r="C475" s="96"/>
      <c r="D475" s="97"/>
      <c r="E475" s="97"/>
      <c r="F475" s="97"/>
      <c r="G475" s="98"/>
      <c r="H475" s="99"/>
      <c r="I475" s="99"/>
      <c r="J475" s="100"/>
    </row>
    <row r="476" spans="1:10" ht="12.75" customHeight="1" x14ac:dyDescent="0.25">
      <c r="A476" s="101">
        <v>1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Invoice!B2974</f>
        <v>144</v>
      </c>
      <c r="C477" s="88" t="str">
        <f>Invoice!E2974</f>
        <v>CORRECTION FLUID KENKO KE-108</v>
      </c>
      <c r="D477" s="89">
        <f>Invoice!H2974</f>
        <v>47100</v>
      </c>
      <c r="E477" s="81">
        <f>D477*B477</f>
        <v>6782400</v>
      </c>
      <c r="F477" s="81"/>
      <c r="G477" s="82">
        <f>E477/1.11</f>
        <v>6110270.2702702694</v>
      </c>
      <c r="H477" s="83">
        <f>G477*11%</f>
        <v>672129.72972972959</v>
      </c>
      <c r="I477" s="83">
        <f>G477/B477</f>
        <v>42432.432432432426</v>
      </c>
      <c r="J477" s="103">
        <f>H477/B477</f>
        <v>4667.5675675675666</v>
      </c>
    </row>
    <row r="478" spans="1:10" ht="12.75" customHeight="1" x14ac:dyDescent="0.25">
      <c r="A478" s="101"/>
      <c r="D478" s="81"/>
      <c r="E478" s="81">
        <f>(E477*Invoice!I2974)+((E477-(E477*Invoice!I2974))*Invoice!J2974)</f>
        <v>915624.00000000012</v>
      </c>
      <c r="F478" s="81"/>
      <c r="G478" s="90">
        <f>E478/1.11</f>
        <v>824886.48648648651</v>
      </c>
      <c r="H478" s="91">
        <f>G478*11%</f>
        <v>90737.513513513521</v>
      </c>
      <c r="I478" s="91">
        <f>G478/B477</f>
        <v>5728.3783783783783</v>
      </c>
      <c r="J478" s="104">
        <f>H478/B477</f>
        <v>630.12162162162167</v>
      </c>
    </row>
    <row r="479" spans="1:10" ht="12.75" customHeight="1" x14ac:dyDescent="0.25">
      <c r="A479" s="101"/>
      <c r="D479" s="81" t="s">
        <v>23</v>
      </c>
      <c r="E479" s="81">
        <f>E477-E478</f>
        <v>5866776</v>
      </c>
      <c r="F479" s="81"/>
      <c r="G479" s="82">
        <f>G477-G478</f>
        <v>5285383.7837837832</v>
      </c>
      <c r="H479" s="82">
        <f>H477-H478</f>
        <v>581392.2162162161</v>
      </c>
      <c r="I479" s="82">
        <f>I477-I478</f>
        <v>36704.054054054046</v>
      </c>
      <c r="J479" s="105">
        <f>J477-J478</f>
        <v>4037.4459459459449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5866775.9999999991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6"/>
      <c r="B482" s="107"/>
      <c r="C482" s="107"/>
      <c r="D482" s="107"/>
      <c r="E482" s="107"/>
      <c r="F482" s="107"/>
      <c r="G482" s="108">
        <f>G479</f>
        <v>5285383.7837837832</v>
      </c>
      <c r="H482" s="108">
        <f>H479</f>
        <v>581392.2162162161</v>
      </c>
      <c r="I482" s="107"/>
      <c r="J482" s="109">
        <f>H480</f>
        <v>5866775.9999999991</v>
      </c>
    </row>
    <row r="484" spans="1:10" ht="12.75" customHeight="1" x14ac:dyDescent="0.25">
      <c r="A484" s="94" t="s">
        <v>1</v>
      </c>
      <c r="B484" s="95">
        <f>Invoice!E3080</f>
        <v>23080028</v>
      </c>
      <c r="C484" s="96"/>
      <c r="D484" s="97"/>
      <c r="E484" s="97"/>
      <c r="F484" s="97"/>
      <c r="G484" s="98"/>
      <c r="H484" s="99"/>
      <c r="I484" s="99"/>
      <c r="J484" s="100"/>
    </row>
    <row r="485" spans="1:10" ht="12.75" customHeight="1" x14ac:dyDescent="0.25">
      <c r="A485" s="101">
        <v>1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Invoice!B3088</f>
        <v>80</v>
      </c>
      <c r="C486" s="88" t="str">
        <f>Invoice!E3088</f>
        <v>CALCULATOR JOYKO CC-12CO</v>
      </c>
      <c r="D486" s="89">
        <f>Invoice!H3088</f>
        <v>56000</v>
      </c>
      <c r="E486" s="81">
        <f>D486*B486</f>
        <v>4480000</v>
      </c>
      <c r="F486" s="81"/>
      <c r="G486" s="82">
        <f>E486/1.11</f>
        <v>4036036.0360360355</v>
      </c>
      <c r="H486" s="83">
        <f>G486*11%</f>
        <v>443963.96396396391</v>
      </c>
      <c r="I486" s="83">
        <f>G486/B486</f>
        <v>50450.450450450444</v>
      </c>
      <c r="J486" s="103">
        <f>H486/B486</f>
        <v>5549.5495495495488</v>
      </c>
    </row>
    <row r="487" spans="1:10" ht="12.75" customHeight="1" x14ac:dyDescent="0.25">
      <c r="A487" s="101"/>
      <c r="D487" s="81"/>
      <c r="E487" s="81">
        <f>(E486*Invoice!I3088)+((E486-(E486*Invoice!I3088))*Invoice!J3088)</f>
        <v>560000</v>
      </c>
      <c r="F487" s="81"/>
      <c r="G487" s="90">
        <f>E487/1.11</f>
        <v>504504.50450450444</v>
      </c>
      <c r="H487" s="91">
        <f>G487*11%</f>
        <v>55495.495495495488</v>
      </c>
      <c r="I487" s="91">
        <f>G487/B486</f>
        <v>6306.3063063063055</v>
      </c>
      <c r="J487" s="104">
        <f>H487/B486</f>
        <v>693.6936936936936</v>
      </c>
    </row>
    <row r="488" spans="1:10" ht="12.75" customHeight="1" x14ac:dyDescent="0.25">
      <c r="A488" s="101"/>
      <c r="D488" s="81" t="s">
        <v>23</v>
      </c>
      <c r="E488" s="81">
        <f>E486-E487</f>
        <v>3920000</v>
      </c>
      <c r="F488" s="81"/>
      <c r="G488" s="82">
        <f>G486-G487</f>
        <v>3531531.5315315309</v>
      </c>
      <c r="H488" s="82">
        <f>H486-H487</f>
        <v>388468.4684684684</v>
      </c>
      <c r="I488" s="82">
        <f>I486-I487</f>
        <v>44144.144144144142</v>
      </c>
      <c r="J488" s="105">
        <f>J486-J487</f>
        <v>4855.8558558558552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3919999.9999999991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2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Invoice!B3089</f>
        <v>60</v>
      </c>
      <c r="C492" s="88" t="str">
        <f>Invoice!E3089</f>
        <v>CUTTER 18 MM KENKO L-500 (BESAR)</v>
      </c>
      <c r="D492" s="89">
        <f>Invoice!H3089</f>
        <v>147600</v>
      </c>
      <c r="E492" s="81">
        <f t="shared" ref="E492" si="70">D492*B492</f>
        <v>8856000</v>
      </c>
      <c r="F492" s="81"/>
      <c r="G492" s="82">
        <f t="shared" ref="G492" si="71">E492/1.11</f>
        <v>7978378.3783783773</v>
      </c>
      <c r="H492" s="83">
        <f t="shared" ref="H492" si="72">G492*11%</f>
        <v>877621.62162162154</v>
      </c>
      <c r="I492" s="83">
        <f t="shared" ref="I492" si="73">G492/B492</f>
        <v>132972.97297297296</v>
      </c>
      <c r="J492" s="103">
        <f t="shared" ref="J492" si="74">H492/B492</f>
        <v>14627.027027027025</v>
      </c>
    </row>
    <row r="493" spans="1:10" ht="12.75" customHeight="1" x14ac:dyDescent="0.25">
      <c r="A493" s="101"/>
      <c r="D493" s="81"/>
      <c r="E493" s="81">
        <f>(E492*Invoice!I3089)+((E492-(E492*Invoice!I3089))*Invoice!J3089)</f>
        <v>1107000</v>
      </c>
      <c r="F493" s="81"/>
      <c r="G493" s="90">
        <f>E493/1.11</f>
        <v>997297.29729729716</v>
      </c>
      <c r="H493" s="91">
        <f>G493*11%</f>
        <v>109702.70270270269</v>
      </c>
      <c r="I493" s="91">
        <f>G493/B492</f>
        <v>16621.62162162162</v>
      </c>
      <c r="J493" s="104">
        <f>H493/B492</f>
        <v>1828.3783783783781</v>
      </c>
    </row>
    <row r="494" spans="1:10" ht="12.75" customHeight="1" x14ac:dyDescent="0.25">
      <c r="A494" s="101"/>
      <c r="D494" s="81" t="s">
        <v>23</v>
      </c>
      <c r="E494" s="81">
        <f>E492-E493</f>
        <v>7749000</v>
      </c>
      <c r="F494" s="81"/>
      <c r="G494" s="82">
        <f>G492-G493</f>
        <v>6981081.0810810803</v>
      </c>
      <c r="H494" s="82">
        <f>H492-H493</f>
        <v>767918.91891891882</v>
      </c>
      <c r="I494" s="82">
        <f>I492-I493</f>
        <v>116351.35135135133</v>
      </c>
      <c r="J494" s="105">
        <f>J492-J493</f>
        <v>12798.648648648646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7748999.9999999991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G488+G494</f>
        <v>10512612.612612611</v>
      </c>
      <c r="H497" s="108">
        <f>H488+H494</f>
        <v>1156387.3873873872</v>
      </c>
      <c r="I497" s="107"/>
      <c r="J497" s="109">
        <f>H489+H495</f>
        <v>11668999.999999998</v>
      </c>
    </row>
    <row r="499" spans="1:10" ht="12.75" customHeight="1" x14ac:dyDescent="0.25">
      <c r="A499" s="94" t="s">
        <v>1</v>
      </c>
      <c r="B499" s="95">
        <f>Invoice!E3194</f>
        <v>23080029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Invoice!B3202</f>
        <v>6</v>
      </c>
      <c r="C501" s="88" t="str">
        <f>Invoice!E3202</f>
        <v>CORRECTION FLUID KENKO KE-01</v>
      </c>
      <c r="D501" s="89">
        <f>Invoice!H3202</f>
        <v>54300</v>
      </c>
      <c r="E501" s="81">
        <f>D501*B501</f>
        <v>325800</v>
      </c>
      <c r="F501" s="81"/>
      <c r="G501" s="82">
        <f>E501/1.11</f>
        <v>293513.51351351349</v>
      </c>
      <c r="H501" s="83">
        <f>G501*11%</f>
        <v>32286.486486486483</v>
      </c>
      <c r="I501" s="83">
        <f>G501/B501</f>
        <v>48918.918918918913</v>
      </c>
      <c r="J501" s="103">
        <f>H501/B501</f>
        <v>5381.0810810810808</v>
      </c>
    </row>
    <row r="502" spans="1:10" ht="12.75" customHeight="1" x14ac:dyDescent="0.25">
      <c r="A502" s="101"/>
      <c r="D502" s="81"/>
      <c r="E502" s="81">
        <f>(E501*Invoice!I3202)+((E501-(E501*Invoice!I3202))*Invoice!J3202)</f>
        <v>32580</v>
      </c>
      <c r="F502" s="81"/>
      <c r="G502" s="90">
        <f>E502/1.11</f>
        <v>29351.35135135135</v>
      </c>
      <c r="H502" s="91">
        <f>G502*11%</f>
        <v>3228.6486486486483</v>
      </c>
      <c r="I502" s="91">
        <f>G502/B501</f>
        <v>4891.8918918918916</v>
      </c>
      <c r="J502" s="104">
        <f>H502/B501</f>
        <v>538.10810810810801</v>
      </c>
    </row>
    <row r="503" spans="1:10" ht="12.75" customHeight="1" x14ac:dyDescent="0.25">
      <c r="A503" s="101"/>
      <c r="D503" s="81" t="s">
        <v>23</v>
      </c>
      <c r="E503" s="81">
        <f>E501-E502</f>
        <v>293220</v>
      </c>
      <c r="F503" s="81"/>
      <c r="G503" s="82">
        <f>G501-G502</f>
        <v>264162.16216216213</v>
      </c>
      <c r="H503" s="82">
        <f>H501-H502</f>
        <v>29057.837837837833</v>
      </c>
      <c r="I503" s="82">
        <f>I501-I502</f>
        <v>44027.027027027019</v>
      </c>
      <c r="J503" s="105">
        <f>J501-J502</f>
        <v>4842.9729729729725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293219.99999999994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Invoice!B3203</f>
        <v>6</v>
      </c>
      <c r="C507" s="88" t="str">
        <f>Invoice!E3203</f>
        <v>CORRECTION TAPE KENKO CT-902 (12M x 5MM)</v>
      </c>
      <c r="D507" s="89">
        <f>Invoice!H3203</f>
        <v>60000</v>
      </c>
      <c r="E507" s="81">
        <f t="shared" ref="E507:E543" si="75">D507*B507</f>
        <v>360000</v>
      </c>
      <c r="F507" s="81"/>
      <c r="G507" s="82">
        <f t="shared" ref="G507:G543" si="76">E507/1.11</f>
        <v>324324.32432432432</v>
      </c>
      <c r="H507" s="83">
        <f t="shared" ref="H507:H543" si="77">G507*11%</f>
        <v>35675.675675675673</v>
      </c>
      <c r="I507" s="83">
        <f t="shared" ref="I507:I543" si="78">G507/B507</f>
        <v>54054.054054054053</v>
      </c>
      <c r="J507" s="103">
        <f t="shared" ref="J507:J543" si="79">H507/B507</f>
        <v>5945.9459459459458</v>
      </c>
    </row>
    <row r="508" spans="1:10" ht="12.75" customHeight="1" x14ac:dyDescent="0.25">
      <c r="A508" s="101"/>
      <c r="D508" s="81"/>
      <c r="E508" s="81">
        <f>(E507*Invoice!I3203)+((E507-(E507*Invoice!I3203))*Invoice!J3203)</f>
        <v>36000</v>
      </c>
      <c r="F508" s="81"/>
      <c r="G508" s="90">
        <f>E508/1.11</f>
        <v>32432.43243243243</v>
      </c>
      <c r="H508" s="91">
        <f>G508*11%</f>
        <v>3567.5675675675675</v>
      </c>
      <c r="I508" s="91">
        <f>G508/B507</f>
        <v>5405.405405405405</v>
      </c>
      <c r="J508" s="104">
        <f>H508/B507</f>
        <v>594.59459459459458</v>
      </c>
    </row>
    <row r="509" spans="1:10" ht="12.75" customHeight="1" x14ac:dyDescent="0.25">
      <c r="A509" s="101"/>
      <c r="D509" s="81" t="s">
        <v>23</v>
      </c>
      <c r="E509" s="81">
        <f>E507-E508</f>
        <v>324000</v>
      </c>
      <c r="F509" s="81"/>
      <c r="G509" s="82">
        <f>G507-G508</f>
        <v>291891.89189189189</v>
      </c>
      <c r="H509" s="82">
        <f>H507-H508</f>
        <v>32108.108108108107</v>
      </c>
      <c r="I509" s="82">
        <f>I507-I508</f>
        <v>48648.648648648646</v>
      </c>
      <c r="J509" s="105">
        <f>J507-J508</f>
        <v>5351.3513513513517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324000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3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Invoice!B3204</f>
        <v>12</v>
      </c>
      <c r="C513" s="88" t="str">
        <f>Invoice!E3204</f>
        <v>GEL PEN KENKO K-1 HITAM</v>
      </c>
      <c r="D513" s="89">
        <f>Invoice!H3204</f>
        <v>39600</v>
      </c>
      <c r="E513" s="81">
        <f t="shared" si="75"/>
        <v>475200</v>
      </c>
      <c r="F513" s="81"/>
      <c r="G513" s="82">
        <f t="shared" si="76"/>
        <v>428108.10810810805</v>
      </c>
      <c r="H513" s="83">
        <f t="shared" si="77"/>
        <v>47091.891891891886</v>
      </c>
      <c r="I513" s="83">
        <f t="shared" si="78"/>
        <v>35675.675675675673</v>
      </c>
      <c r="J513" s="103">
        <f t="shared" si="79"/>
        <v>3924.3243243243237</v>
      </c>
    </row>
    <row r="514" spans="1:10" ht="12.75" customHeight="1" x14ac:dyDescent="0.25">
      <c r="A514" s="101"/>
      <c r="D514" s="81"/>
      <c r="E514" s="81">
        <f>(E513*Invoice!I3204)+((E513-(E513*Invoice!I3204))*Invoice!J3204)</f>
        <v>47520</v>
      </c>
      <c r="F514" s="81"/>
      <c r="G514" s="90">
        <f>E514/1.11</f>
        <v>42810.810810810806</v>
      </c>
      <c r="H514" s="91">
        <f>G514*11%</f>
        <v>4709.1891891891892</v>
      </c>
      <c r="I514" s="91">
        <f>G514/B513</f>
        <v>3567.567567567567</v>
      </c>
      <c r="J514" s="104">
        <f>H514/B513</f>
        <v>392.43243243243245</v>
      </c>
    </row>
    <row r="515" spans="1:10" ht="12.75" customHeight="1" x14ac:dyDescent="0.25">
      <c r="A515" s="101"/>
      <c r="D515" s="81" t="s">
        <v>23</v>
      </c>
      <c r="E515" s="81">
        <f>E513-E514</f>
        <v>427680</v>
      </c>
      <c r="F515" s="81"/>
      <c r="G515" s="82">
        <f>G513-G514</f>
        <v>385297.29729729722</v>
      </c>
      <c r="H515" s="82">
        <f>H513-H514</f>
        <v>42382.7027027027</v>
      </c>
      <c r="I515" s="82">
        <f>I513-I514</f>
        <v>32108.108108108107</v>
      </c>
      <c r="J515" s="105">
        <f>J513-J514</f>
        <v>3531.8918918918912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427679.99999999994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4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Invoice!B3205</f>
        <v>12</v>
      </c>
      <c r="C519" s="88" t="str">
        <f>Invoice!E3205</f>
        <v>GEL PEN KENKO KE-303 T-GEL TRIANGULAR HITAM</v>
      </c>
      <c r="D519" s="89">
        <f>Invoice!H3205</f>
        <v>21600</v>
      </c>
      <c r="E519" s="81">
        <f t="shared" si="75"/>
        <v>259200</v>
      </c>
      <c r="F519" s="81"/>
      <c r="G519" s="82">
        <f t="shared" si="76"/>
        <v>233513.51351351349</v>
      </c>
      <c r="H519" s="83">
        <f t="shared" si="77"/>
        <v>25686.486486486483</v>
      </c>
      <c r="I519" s="83">
        <f t="shared" si="78"/>
        <v>19459.459459459456</v>
      </c>
      <c r="J519" s="103">
        <f t="shared" si="79"/>
        <v>2140.5405405405404</v>
      </c>
    </row>
    <row r="520" spans="1:10" ht="12.75" customHeight="1" x14ac:dyDescent="0.25">
      <c r="A520" s="101"/>
      <c r="D520" s="81"/>
      <c r="E520" s="81">
        <f>(E519*Invoice!I3205)+((E519-(E519*Invoice!I3205))*Invoice!J3205)</f>
        <v>25920</v>
      </c>
      <c r="F520" s="81"/>
      <c r="G520" s="90">
        <f>E520/1.11</f>
        <v>23351.35135135135</v>
      </c>
      <c r="H520" s="91">
        <f>G520*11%</f>
        <v>2568.6486486486483</v>
      </c>
      <c r="I520" s="91">
        <f>G520/B519</f>
        <v>1945.9459459459458</v>
      </c>
      <c r="J520" s="104">
        <f>H520/B519</f>
        <v>214.05405405405403</v>
      </c>
    </row>
    <row r="521" spans="1:10" ht="12.75" customHeight="1" x14ac:dyDescent="0.25">
      <c r="A521" s="101"/>
      <c r="D521" s="81" t="s">
        <v>23</v>
      </c>
      <c r="E521" s="81">
        <f>E519-E520</f>
        <v>233280</v>
      </c>
      <c r="F521" s="81"/>
      <c r="G521" s="82">
        <f>G519-G520</f>
        <v>210162.16216216213</v>
      </c>
      <c r="H521" s="82">
        <f>H519-H520</f>
        <v>23117.837837837833</v>
      </c>
      <c r="I521" s="82">
        <f>I519-I520</f>
        <v>17513.51351351351</v>
      </c>
      <c r="J521" s="105">
        <f>J519-J520</f>
        <v>1926.4864864864865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233279.99999999997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5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Invoice!B3206</f>
        <v>6</v>
      </c>
      <c r="C525" s="88" t="str">
        <f>Invoice!E3206</f>
        <v>PUSH PIN KENKO PN-30</v>
      </c>
      <c r="D525" s="89">
        <f>Invoice!H3206</f>
        <v>33000</v>
      </c>
      <c r="E525" s="81">
        <f t="shared" si="75"/>
        <v>198000</v>
      </c>
      <c r="F525" s="81"/>
      <c r="G525" s="82">
        <f t="shared" si="76"/>
        <v>178378.37837837837</v>
      </c>
      <c r="H525" s="83">
        <f t="shared" si="77"/>
        <v>19621.62162162162</v>
      </c>
      <c r="I525" s="83">
        <f t="shared" si="78"/>
        <v>29729.72972972973</v>
      </c>
      <c r="J525" s="103">
        <f t="shared" si="79"/>
        <v>3270.27027027027</v>
      </c>
    </row>
    <row r="526" spans="1:10" ht="12.75" customHeight="1" x14ac:dyDescent="0.25">
      <c r="A526" s="101"/>
      <c r="D526" s="81"/>
      <c r="E526" s="81">
        <f>(E525*Invoice!I3206)+((E525-(E525*Invoice!I3206))*Invoice!J3206)</f>
        <v>19800</v>
      </c>
      <c r="F526" s="81"/>
      <c r="G526" s="90">
        <f>E526/1.11</f>
        <v>17837.837837837837</v>
      </c>
      <c r="H526" s="91">
        <f>G526*11%</f>
        <v>1962.1621621621621</v>
      </c>
      <c r="I526" s="91">
        <f>G526/B525</f>
        <v>2972.9729729729729</v>
      </c>
      <c r="J526" s="104">
        <f>H526/B525</f>
        <v>327.02702702702703</v>
      </c>
    </row>
    <row r="527" spans="1:10" ht="12.75" customHeight="1" x14ac:dyDescent="0.25">
      <c r="A527" s="101"/>
      <c r="D527" s="81" t="s">
        <v>23</v>
      </c>
      <c r="E527" s="81">
        <f>E525-E526</f>
        <v>178200</v>
      </c>
      <c r="F527" s="81"/>
      <c r="G527" s="82">
        <f>G525-G526</f>
        <v>160540.54054054053</v>
      </c>
      <c r="H527" s="82">
        <f>H525-H526</f>
        <v>17659.459459459456</v>
      </c>
      <c r="I527" s="82">
        <f>I525-I526</f>
        <v>26756.756756756757</v>
      </c>
      <c r="J527" s="105">
        <f>J525-J526</f>
        <v>2943.2432432432429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178200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6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Invoice!B3207</f>
        <v>6</v>
      </c>
      <c r="C531" s="88" t="str">
        <f>Invoice!E3207</f>
        <v>PAPER CLIP WARNA KENKO 3100</v>
      </c>
      <c r="D531" s="89">
        <f>Invoice!H3207</f>
        <v>41400</v>
      </c>
      <c r="E531" s="81">
        <f t="shared" si="75"/>
        <v>248400</v>
      </c>
      <c r="F531" s="81"/>
      <c r="G531" s="82">
        <f t="shared" si="76"/>
        <v>223783.78378378376</v>
      </c>
      <c r="H531" s="83">
        <f t="shared" si="77"/>
        <v>24616.216216216213</v>
      </c>
      <c r="I531" s="83">
        <f t="shared" si="78"/>
        <v>37297.297297297293</v>
      </c>
      <c r="J531" s="103">
        <f t="shared" si="79"/>
        <v>4102.7027027027025</v>
      </c>
    </row>
    <row r="532" spans="1:10" ht="12.75" customHeight="1" x14ac:dyDescent="0.25">
      <c r="A532" s="101"/>
      <c r="D532" s="81"/>
      <c r="E532" s="81">
        <f>(E531*Invoice!I3207)+((E531-(E531*Invoice!I3207))*Invoice!J3207)</f>
        <v>24840</v>
      </c>
      <c r="F532" s="81"/>
      <c r="G532" s="90">
        <f>E532/1.11</f>
        <v>22378.378378378377</v>
      </c>
      <c r="H532" s="91">
        <f>G532*11%</f>
        <v>2461.6216216216212</v>
      </c>
      <c r="I532" s="91">
        <f>G532/B531</f>
        <v>3729.7297297297296</v>
      </c>
      <c r="J532" s="104">
        <f>H532/B531</f>
        <v>410.2702702702702</v>
      </c>
    </row>
    <row r="533" spans="1:10" ht="12.75" customHeight="1" x14ac:dyDescent="0.25">
      <c r="A533" s="101"/>
      <c r="D533" s="81" t="s">
        <v>23</v>
      </c>
      <c r="E533" s="81">
        <f>E531-E532</f>
        <v>223560</v>
      </c>
      <c r="F533" s="81"/>
      <c r="G533" s="82">
        <f>G531-G532</f>
        <v>201405.40540540538</v>
      </c>
      <c r="H533" s="82">
        <f>H531-H532</f>
        <v>22154.594594594593</v>
      </c>
      <c r="I533" s="82">
        <f>I531-I532</f>
        <v>33567.567567567567</v>
      </c>
      <c r="J533" s="105">
        <f>J531-J532</f>
        <v>3692.4324324324325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223559.99999999997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7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Invoice!B3208</f>
        <v>2</v>
      </c>
      <c r="C537" s="88" t="str">
        <f>Invoice!E3208</f>
        <v>DESK SET KENKO K-8312 ORGANIZER</v>
      </c>
      <c r="D537" s="89">
        <f>Invoice!H3208</f>
        <v>348000</v>
      </c>
      <c r="E537" s="81">
        <f t="shared" si="75"/>
        <v>696000</v>
      </c>
      <c r="F537" s="81"/>
      <c r="G537" s="82">
        <f t="shared" si="76"/>
        <v>627027.02702702698</v>
      </c>
      <c r="H537" s="83">
        <f t="shared" si="77"/>
        <v>68972.972972972973</v>
      </c>
      <c r="I537" s="83">
        <f t="shared" si="78"/>
        <v>313513.51351351349</v>
      </c>
      <c r="J537" s="103">
        <f t="shared" si="79"/>
        <v>34486.486486486487</v>
      </c>
    </row>
    <row r="538" spans="1:10" ht="12.75" customHeight="1" x14ac:dyDescent="0.25">
      <c r="A538" s="101"/>
      <c r="D538" s="81"/>
      <c r="E538" s="81">
        <f>(E537*Invoice!I3208)+((E537-(E537*Invoice!I3208))*Invoice!J3208)</f>
        <v>69600</v>
      </c>
      <c r="F538" s="81"/>
      <c r="G538" s="90">
        <f>E538/1.11</f>
        <v>62702.7027027027</v>
      </c>
      <c r="H538" s="91">
        <f>G538*11%</f>
        <v>6897.2972972972966</v>
      </c>
      <c r="I538" s="91">
        <f>G538/B537</f>
        <v>31351.35135135135</v>
      </c>
      <c r="J538" s="104">
        <f>H538/B537</f>
        <v>3448.6486486486483</v>
      </c>
    </row>
    <row r="539" spans="1:10" ht="12.75" customHeight="1" x14ac:dyDescent="0.25">
      <c r="A539" s="101"/>
      <c r="D539" s="81" t="s">
        <v>23</v>
      </c>
      <c r="E539" s="81">
        <f>E537-E538</f>
        <v>626400</v>
      </c>
      <c r="F539" s="81"/>
      <c r="G539" s="82">
        <f>G537-G538</f>
        <v>564324.32432432426</v>
      </c>
      <c r="H539" s="82">
        <f>H537-H538</f>
        <v>62075.67567567568</v>
      </c>
      <c r="I539" s="82">
        <f>I537-I538</f>
        <v>282162.16216216213</v>
      </c>
      <c r="J539" s="105">
        <f>J537-J538</f>
        <v>31037.83783783784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626400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8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Invoice!B3209</f>
        <v>50</v>
      </c>
      <c r="C543" s="88" t="str">
        <f>Invoice!E3209</f>
        <v>BINDER CLIP KENKO NO. 105</v>
      </c>
      <c r="D543" s="89">
        <f>Invoice!H3209</f>
        <v>28800</v>
      </c>
      <c r="E543" s="81">
        <f t="shared" si="75"/>
        <v>1440000</v>
      </c>
      <c r="F543" s="81"/>
      <c r="G543" s="82">
        <f t="shared" si="76"/>
        <v>1297297.2972972973</v>
      </c>
      <c r="H543" s="83">
        <f t="shared" si="77"/>
        <v>142702.70270270269</v>
      </c>
      <c r="I543" s="83">
        <f t="shared" si="78"/>
        <v>25945.945945945947</v>
      </c>
      <c r="J543" s="103">
        <f t="shared" si="79"/>
        <v>2854.0540540540537</v>
      </c>
    </row>
    <row r="544" spans="1:10" ht="12.75" customHeight="1" x14ac:dyDescent="0.25">
      <c r="A544" s="101"/>
      <c r="D544" s="81"/>
      <c r="E544" s="81">
        <f>(E543*Invoice!I3209)+((E543-(E543*Invoice!I3209))*Invoice!J3209)</f>
        <v>144000</v>
      </c>
      <c r="F544" s="81"/>
      <c r="G544" s="90">
        <f>E544/1.11</f>
        <v>129729.72972972972</v>
      </c>
      <c r="H544" s="91">
        <f>G544*11%</f>
        <v>14270.27027027027</v>
      </c>
      <c r="I544" s="91">
        <f>G544/B543</f>
        <v>2594.5945945945946</v>
      </c>
      <c r="J544" s="104">
        <f>H544/B543</f>
        <v>285.40540540540542</v>
      </c>
    </row>
    <row r="545" spans="1:10" ht="12.75" customHeight="1" x14ac:dyDescent="0.25">
      <c r="A545" s="101"/>
      <c r="D545" s="81" t="s">
        <v>23</v>
      </c>
      <c r="E545" s="81">
        <f>E543-E544</f>
        <v>1296000</v>
      </c>
      <c r="F545" s="81"/>
      <c r="G545" s="82">
        <f>G543-G544</f>
        <v>1167567.5675675676</v>
      </c>
      <c r="H545" s="82">
        <f>H543-H544</f>
        <v>128432.43243243243</v>
      </c>
      <c r="I545" s="82">
        <f>I543-I544</f>
        <v>23351.351351351354</v>
      </c>
      <c r="J545" s="105">
        <f>J543-J544</f>
        <v>2568.6486486486483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1296000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6"/>
      <c r="B548" s="107"/>
      <c r="C548" s="107"/>
      <c r="D548" s="107"/>
      <c r="E548" s="107"/>
      <c r="F548" s="107"/>
      <c r="G548" s="108">
        <f>G503+G509+G515+G521+G527+G533+G539+G545</f>
        <v>3245351.3513513515</v>
      </c>
      <c r="H548" s="108">
        <f>H503+H509+H515+H521+H527+H533+H539+H545</f>
        <v>356988.64864864864</v>
      </c>
      <c r="I548" s="107"/>
      <c r="J548" s="109">
        <f>H504+H510+H516+H522+H528+H534+H540+H546</f>
        <v>3602340</v>
      </c>
    </row>
    <row r="550" spans="1:10" ht="12.75" customHeight="1" x14ac:dyDescent="0.25">
      <c r="A550" s="94" t="s">
        <v>1</v>
      </c>
      <c r="B550" s="95">
        <f>Invoice!E3308</f>
        <v>23080030</v>
      </c>
      <c r="C550" s="96"/>
      <c r="D550" s="97"/>
      <c r="E550" s="97"/>
      <c r="F550" s="97"/>
      <c r="G550" s="98"/>
      <c r="H550" s="99"/>
      <c r="I550" s="99"/>
      <c r="J550" s="100"/>
    </row>
    <row r="551" spans="1:10" ht="12.75" customHeight="1" x14ac:dyDescent="0.25">
      <c r="A551" s="101">
        <v>1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Invoice!B3316</f>
        <v>48</v>
      </c>
      <c r="C552" s="88" t="str">
        <f>Invoice!E3316</f>
        <v>PENSIL WARNA KENKO CP-12F CLASSIC (PANJANG)</v>
      </c>
      <c r="D552" s="89">
        <f>Invoice!H3316</f>
        <v>124200</v>
      </c>
      <c r="E552" s="81">
        <f>D552*B552</f>
        <v>5961600</v>
      </c>
      <c r="F552" s="81"/>
      <c r="G552" s="82">
        <f>E552/1.11</f>
        <v>5370810.81081081</v>
      </c>
      <c r="H552" s="83">
        <f>G552*11%</f>
        <v>590789.18918918911</v>
      </c>
      <c r="I552" s="83">
        <f>G552/B552</f>
        <v>111891.89189189188</v>
      </c>
      <c r="J552" s="103">
        <f>H552/B552</f>
        <v>12308.108108108107</v>
      </c>
    </row>
    <row r="553" spans="1:10" ht="12.75" customHeight="1" x14ac:dyDescent="0.25">
      <c r="A553" s="101"/>
      <c r="D553" s="81"/>
      <c r="E553" s="81">
        <f>(E552*Invoice!I3316)+((E552-(E552*Invoice!I3316))*Invoice!J3316)</f>
        <v>804816</v>
      </c>
      <c r="F553" s="81"/>
      <c r="G553" s="90">
        <f>E553/1.11</f>
        <v>725059.45945945941</v>
      </c>
      <c r="H553" s="91">
        <f>G553*11%</f>
        <v>79756.540540540533</v>
      </c>
      <c r="I553" s="91">
        <f>G553/B552</f>
        <v>15105.405405405405</v>
      </c>
      <c r="J553" s="104">
        <f>H553/B552</f>
        <v>1661.5945945945944</v>
      </c>
    </row>
    <row r="554" spans="1:10" ht="12.75" customHeight="1" x14ac:dyDescent="0.25">
      <c r="A554" s="101"/>
      <c r="D554" s="81" t="s">
        <v>23</v>
      </c>
      <c r="E554" s="81">
        <f>E552-E553</f>
        <v>5156784</v>
      </c>
      <c r="F554" s="81"/>
      <c r="G554" s="82">
        <f>G552-G553</f>
        <v>4645751.3513513505</v>
      </c>
      <c r="H554" s="82">
        <f>H552-H553</f>
        <v>511032.64864864858</v>
      </c>
      <c r="I554" s="82">
        <f>I552-I553</f>
        <v>96786.486486486479</v>
      </c>
      <c r="J554" s="105">
        <f>J552-J553</f>
        <v>10646.513513513511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5156783.9999999991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2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Invoice!B3317</f>
        <v>10</v>
      </c>
      <c r="C558" s="88" t="str">
        <f>Invoice!E3317</f>
        <v>STAMP PLATE DATER KENKO S-68 (Cap Lunas)</v>
      </c>
      <c r="D558" s="89">
        <f>Invoice!H3317</f>
        <v>99600</v>
      </c>
      <c r="E558" s="81">
        <f t="shared" ref="E558" si="80">D558*B558</f>
        <v>996000</v>
      </c>
      <c r="F558" s="81"/>
      <c r="G558" s="82">
        <f t="shared" ref="G558" si="81">E558/1.11</f>
        <v>897297.29729729716</v>
      </c>
      <c r="H558" s="83">
        <f t="shared" ref="H558" si="82">G558*11%</f>
        <v>98702.702702702692</v>
      </c>
      <c r="I558" s="83">
        <f t="shared" ref="I558" si="83">G558/B558</f>
        <v>89729.729729729719</v>
      </c>
      <c r="J558" s="103">
        <f t="shared" ref="J558" si="84">H558/B558</f>
        <v>9870.27027027027</v>
      </c>
    </row>
    <row r="559" spans="1:10" ht="12.75" customHeight="1" x14ac:dyDescent="0.25">
      <c r="A559" s="101"/>
      <c r="D559" s="81"/>
      <c r="E559" s="81">
        <f>(E558*Invoice!I3317)+((E558-(E558*Invoice!I3317))*Invoice!J3317)</f>
        <v>134460</v>
      </c>
      <c r="F559" s="81"/>
      <c r="G559" s="90">
        <f>E559/1.11</f>
        <v>121135.13513513512</v>
      </c>
      <c r="H559" s="91">
        <f>G559*11%</f>
        <v>13324.864864864863</v>
      </c>
      <c r="I559" s="91">
        <f>G559/B558</f>
        <v>12113.513513513511</v>
      </c>
      <c r="J559" s="104">
        <f>H559/B558</f>
        <v>1332.4864864864862</v>
      </c>
    </row>
    <row r="560" spans="1:10" ht="12.75" customHeight="1" x14ac:dyDescent="0.25">
      <c r="A560" s="101"/>
      <c r="D560" s="81" t="s">
        <v>23</v>
      </c>
      <c r="E560" s="81">
        <f>E558-E559</f>
        <v>861540</v>
      </c>
      <c r="F560" s="81"/>
      <c r="G560" s="82">
        <f>G558-G559</f>
        <v>776162.16216216201</v>
      </c>
      <c r="H560" s="82">
        <f>H558-H559</f>
        <v>85377.837837837826</v>
      </c>
      <c r="I560" s="82">
        <f>I558-I559</f>
        <v>77616.216216216213</v>
      </c>
      <c r="J560" s="105">
        <f>J558-J559</f>
        <v>8537.7837837837833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861539.99999999988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6"/>
      <c r="B563" s="107"/>
      <c r="C563" s="107"/>
      <c r="D563" s="107"/>
      <c r="E563" s="107"/>
      <c r="F563" s="107"/>
      <c r="G563" s="108">
        <f>G554+G560</f>
        <v>5421913.5135135129</v>
      </c>
      <c r="H563" s="108">
        <f>H554+H560</f>
        <v>596410.48648648639</v>
      </c>
      <c r="I563" s="107"/>
      <c r="J563" s="109">
        <f>H555+H561</f>
        <v>6018323.9999999991</v>
      </c>
    </row>
    <row r="565" spans="1:10" ht="12.75" customHeight="1" x14ac:dyDescent="0.25">
      <c r="A565" s="94" t="s">
        <v>1</v>
      </c>
      <c r="B565" s="95">
        <f>Invoice!E3422</f>
        <v>23080031</v>
      </c>
      <c r="C565" s="96"/>
      <c r="D565" s="97"/>
      <c r="E565" s="97"/>
      <c r="F565" s="97"/>
      <c r="G565" s="98"/>
      <c r="H565" s="99"/>
      <c r="I565" s="99"/>
      <c r="J565" s="100"/>
    </row>
    <row r="566" spans="1:10" ht="12.75" customHeight="1" x14ac:dyDescent="0.25">
      <c r="A566" s="101">
        <v>1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Invoice!B3430</f>
        <v>1</v>
      </c>
      <c r="C567" s="88" t="str">
        <f>Invoice!E3430</f>
        <v>JANGKA (COMPASS SET) KENKO C-288 / MS-25</v>
      </c>
      <c r="D567" s="89">
        <f>Invoice!H3430</f>
        <v>90000</v>
      </c>
      <c r="E567" s="81">
        <f>D567*B567</f>
        <v>90000</v>
      </c>
      <c r="F567" s="81"/>
      <c r="G567" s="82">
        <f>E567/1.11</f>
        <v>81081.08108108108</v>
      </c>
      <c r="H567" s="83">
        <f>G567*11%</f>
        <v>8918.9189189189183</v>
      </c>
      <c r="I567" s="83">
        <f>G567/B567</f>
        <v>81081.08108108108</v>
      </c>
      <c r="J567" s="103">
        <f>H567/B567</f>
        <v>8918.9189189189183</v>
      </c>
    </row>
    <row r="568" spans="1:10" ht="12.75" customHeight="1" x14ac:dyDescent="0.25">
      <c r="A568" s="101"/>
      <c r="D568" s="81"/>
      <c r="E568" s="81">
        <f>(E567*Invoice!I3430)+((E567-(E567*Invoice!I3430))*Invoice!J3430)</f>
        <v>9000</v>
      </c>
      <c r="F568" s="81"/>
      <c r="G568" s="90">
        <f>E568/1.11</f>
        <v>8108.1081081081074</v>
      </c>
      <c r="H568" s="91">
        <f>G568*11%</f>
        <v>891.89189189189187</v>
      </c>
      <c r="I568" s="91">
        <f>G568/B567</f>
        <v>8108.1081081081074</v>
      </c>
      <c r="J568" s="104">
        <f>H568/B567</f>
        <v>891.89189189189187</v>
      </c>
    </row>
    <row r="569" spans="1:10" ht="12.75" customHeight="1" x14ac:dyDescent="0.25">
      <c r="A569" s="101"/>
      <c r="D569" s="81" t="s">
        <v>23</v>
      </c>
      <c r="E569" s="81">
        <f>E567-E568</f>
        <v>81000</v>
      </c>
      <c r="F569" s="81"/>
      <c r="G569" s="82">
        <f>G567-G568</f>
        <v>72972.972972972973</v>
      </c>
      <c r="H569" s="82">
        <f>H567-H568</f>
        <v>8027.0270270270266</v>
      </c>
      <c r="I569" s="82">
        <f>I567-I568</f>
        <v>72972.972972972973</v>
      </c>
      <c r="J569" s="105">
        <f>J567-J568</f>
        <v>8027.0270270270266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81000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2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Invoice!B3431</f>
        <v>1</v>
      </c>
      <c r="C573" s="88" t="str">
        <f>Invoice!E3431</f>
        <v>PENSIL KENKO 2B-6393 FLUORESCENT</v>
      </c>
      <c r="D573" s="89">
        <f>Invoice!H3431</f>
        <v>120000</v>
      </c>
      <c r="E573" s="81">
        <f t="shared" ref="E573:E651" si="85">D573*B573</f>
        <v>120000</v>
      </c>
      <c r="F573" s="81"/>
      <c r="G573" s="82">
        <f t="shared" ref="G573:G651" si="86">E573/1.11</f>
        <v>108108.10810810809</v>
      </c>
      <c r="H573" s="83">
        <f t="shared" ref="H573:H651" si="87">G573*11%</f>
        <v>11891.89189189189</v>
      </c>
      <c r="I573" s="83">
        <f t="shared" ref="I573:I651" si="88">G573/B573</f>
        <v>108108.10810810809</v>
      </c>
      <c r="J573" s="103">
        <f t="shared" ref="J573:J651" si="89">H573/B573</f>
        <v>11891.89189189189</v>
      </c>
    </row>
    <row r="574" spans="1:10" ht="12.75" customHeight="1" x14ac:dyDescent="0.25">
      <c r="A574" s="101"/>
      <c r="D574" s="81"/>
      <c r="E574" s="81">
        <f>(E573*Invoice!I3431)+((E573-(E573*Invoice!I3431))*Invoice!J3431)</f>
        <v>12000</v>
      </c>
      <c r="F574" s="81"/>
      <c r="G574" s="90">
        <f>E574/1.11</f>
        <v>10810.81081081081</v>
      </c>
      <c r="H574" s="91">
        <f>G574*11%</f>
        <v>1189.1891891891892</v>
      </c>
      <c r="I574" s="91">
        <f>G574/B573</f>
        <v>10810.81081081081</v>
      </c>
      <c r="J574" s="104">
        <f>H574/B573</f>
        <v>1189.1891891891892</v>
      </c>
    </row>
    <row r="575" spans="1:10" ht="12.75" customHeight="1" x14ac:dyDescent="0.25">
      <c r="A575" s="101"/>
      <c r="D575" s="81" t="s">
        <v>23</v>
      </c>
      <c r="E575" s="81">
        <f>E573-E574</f>
        <v>108000</v>
      </c>
      <c r="F575" s="81"/>
      <c r="G575" s="82">
        <f>G573-G574</f>
        <v>97297.297297297278</v>
      </c>
      <c r="H575" s="82">
        <f>H573-H574</f>
        <v>10702.7027027027</v>
      </c>
      <c r="I575" s="82">
        <f>I573-I574</f>
        <v>97297.297297297278</v>
      </c>
      <c r="J575" s="105">
        <f>J573-J574</f>
        <v>10702.7027027027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107999.99999999997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3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Invoice!B3432</f>
        <v>1</v>
      </c>
      <c r="C579" s="88" t="str">
        <f>Invoice!E3432</f>
        <v>PUNCH KENKO NO. 30NP</v>
      </c>
      <c r="D579" s="89">
        <f>Invoice!H3432</f>
        <v>158400</v>
      </c>
      <c r="E579" s="81">
        <f t="shared" si="85"/>
        <v>158400</v>
      </c>
      <c r="F579" s="81"/>
      <c r="G579" s="82">
        <f t="shared" si="86"/>
        <v>142702.70270270269</v>
      </c>
      <c r="H579" s="83">
        <f t="shared" si="87"/>
        <v>15697.297297297297</v>
      </c>
      <c r="I579" s="83">
        <f t="shared" si="88"/>
        <v>142702.70270270269</v>
      </c>
      <c r="J579" s="103">
        <f t="shared" si="89"/>
        <v>15697.297297297297</v>
      </c>
    </row>
    <row r="580" spans="1:10" ht="12.75" customHeight="1" x14ac:dyDescent="0.25">
      <c r="A580" s="101"/>
      <c r="D580" s="81"/>
      <c r="E580" s="81">
        <f>(E579*Invoice!I3432)+((E579-(E579*Invoice!I3432))*Invoice!J3432)</f>
        <v>15840</v>
      </c>
      <c r="F580" s="81"/>
      <c r="G580" s="90">
        <f>E580/1.11</f>
        <v>14270.270270270268</v>
      </c>
      <c r="H580" s="91">
        <f>G580*11%</f>
        <v>1569.7297297297296</v>
      </c>
      <c r="I580" s="91">
        <f>G580/B579</f>
        <v>14270.270270270268</v>
      </c>
      <c r="J580" s="104">
        <f>H580/B579</f>
        <v>1569.7297297297296</v>
      </c>
    </row>
    <row r="581" spans="1:10" ht="12.75" customHeight="1" x14ac:dyDescent="0.25">
      <c r="A581" s="101"/>
      <c r="D581" s="81" t="s">
        <v>23</v>
      </c>
      <c r="E581" s="81">
        <f>E579-E580</f>
        <v>142560</v>
      </c>
      <c r="F581" s="81"/>
      <c r="G581" s="82">
        <f>G579-G580</f>
        <v>128432.43243243243</v>
      </c>
      <c r="H581" s="82">
        <f>H579-H580</f>
        <v>14127.567567567567</v>
      </c>
      <c r="I581" s="82">
        <f>I579-I580</f>
        <v>128432.43243243243</v>
      </c>
      <c r="J581" s="105">
        <f>J579-J580</f>
        <v>14127.567567567567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142560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4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Invoice!B3433</f>
        <v>3</v>
      </c>
      <c r="C585" s="88" t="str">
        <f>Invoice!E3433</f>
        <v>GEL PEN JOYKO GP-218</v>
      </c>
      <c r="D585" s="89">
        <f>Invoice!H3433</f>
        <v>26400</v>
      </c>
      <c r="E585" s="81">
        <f t="shared" si="85"/>
        <v>79200</v>
      </c>
      <c r="F585" s="81"/>
      <c r="G585" s="82">
        <f t="shared" si="86"/>
        <v>71351.351351351346</v>
      </c>
      <c r="H585" s="83">
        <f t="shared" si="87"/>
        <v>7848.6486486486483</v>
      </c>
      <c r="I585" s="83">
        <f t="shared" si="88"/>
        <v>23783.783783783783</v>
      </c>
      <c r="J585" s="103">
        <f t="shared" si="89"/>
        <v>2616.2162162162163</v>
      </c>
    </row>
    <row r="586" spans="1:10" ht="12.75" customHeight="1" x14ac:dyDescent="0.25">
      <c r="A586" s="101"/>
      <c r="D586" s="81"/>
      <c r="E586" s="81">
        <f>(E585*Invoice!I3433)+((E585-(E585*Invoice!I3433))*Invoice!J3433)</f>
        <v>7920</v>
      </c>
      <c r="F586" s="81"/>
      <c r="G586" s="90">
        <f>E586/1.11</f>
        <v>7135.1351351351341</v>
      </c>
      <c r="H586" s="91">
        <f>G586*11%</f>
        <v>784.86486486486478</v>
      </c>
      <c r="I586" s="91">
        <f>G586/B585</f>
        <v>2378.3783783783779</v>
      </c>
      <c r="J586" s="104">
        <f>H586/B585</f>
        <v>261.62162162162161</v>
      </c>
    </row>
    <row r="587" spans="1:10" ht="12.75" customHeight="1" x14ac:dyDescent="0.25">
      <c r="A587" s="101"/>
      <c r="D587" s="81" t="s">
        <v>23</v>
      </c>
      <c r="E587" s="81">
        <f>E585-E586</f>
        <v>71280</v>
      </c>
      <c r="F587" s="81"/>
      <c r="G587" s="82">
        <f>G585-G586</f>
        <v>64216.216216216213</v>
      </c>
      <c r="H587" s="82">
        <f>H585-H586</f>
        <v>7063.7837837837833</v>
      </c>
      <c r="I587" s="82">
        <f>I585-I586</f>
        <v>21405.405405405407</v>
      </c>
      <c r="J587" s="105">
        <f>J585-J586</f>
        <v>2354.5945945945946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71280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5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Invoice!B3434</f>
        <v>48</v>
      </c>
      <c r="C591" s="88" t="str">
        <f>Invoice!E3434</f>
        <v>PLAKBAND BENING 80 M KENKO 48 MM RED CORE</v>
      </c>
      <c r="D591" s="89">
        <f>Invoice!H3434</f>
        <v>10000</v>
      </c>
      <c r="E591" s="81">
        <f t="shared" si="85"/>
        <v>480000</v>
      </c>
      <c r="F591" s="81"/>
      <c r="G591" s="82">
        <f t="shared" si="86"/>
        <v>432432.43243243237</v>
      </c>
      <c r="H591" s="83">
        <f t="shared" si="87"/>
        <v>47567.567567567559</v>
      </c>
      <c r="I591" s="83">
        <f t="shared" si="88"/>
        <v>9009.0090090090071</v>
      </c>
      <c r="J591" s="103">
        <f t="shared" si="89"/>
        <v>990.99099099099078</v>
      </c>
    </row>
    <row r="592" spans="1:10" ht="12.75" customHeight="1" x14ac:dyDescent="0.25">
      <c r="A592" s="101"/>
      <c r="D592" s="81"/>
      <c r="E592" s="81">
        <f>(E591*Invoice!I3434)+((E591-(E591*Invoice!I3434))*Invoice!J3434)</f>
        <v>48000</v>
      </c>
      <c r="F592" s="81"/>
      <c r="G592" s="90">
        <f>E592/1.11</f>
        <v>43243.24324324324</v>
      </c>
      <c r="H592" s="91">
        <f>G592*11%</f>
        <v>4756.7567567567567</v>
      </c>
      <c r="I592" s="91">
        <f>G592/B591</f>
        <v>900.90090090090087</v>
      </c>
      <c r="J592" s="104">
        <f>H592/B591</f>
        <v>99.099099099099092</v>
      </c>
    </row>
    <row r="593" spans="1:10" ht="12.75" customHeight="1" x14ac:dyDescent="0.25">
      <c r="A593" s="101"/>
      <c r="D593" s="81" t="s">
        <v>23</v>
      </c>
      <c r="E593" s="81">
        <f>E591-E592</f>
        <v>432000</v>
      </c>
      <c r="F593" s="81"/>
      <c r="G593" s="82">
        <f>G591-G592</f>
        <v>389189.18918918911</v>
      </c>
      <c r="H593" s="82">
        <f>H591-H592</f>
        <v>42810.810810810799</v>
      </c>
      <c r="I593" s="82">
        <f>I591-I592</f>
        <v>8108.1081081081065</v>
      </c>
      <c r="J593" s="105">
        <f>J591-J592</f>
        <v>891.89189189189165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431999.99999999988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1">
        <v>6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Invoice!B3435</f>
        <v>1</v>
      </c>
      <c r="C597" s="88" t="str">
        <f>Invoice!E3435</f>
        <v>TAPE DISPENSER POLAR BEAR MN-305</v>
      </c>
      <c r="D597" s="89">
        <f>Invoice!H3435</f>
        <v>120000</v>
      </c>
      <c r="E597" s="81">
        <f t="shared" si="85"/>
        <v>120000</v>
      </c>
      <c r="F597" s="81"/>
      <c r="G597" s="82">
        <f t="shared" si="86"/>
        <v>108108.10810810809</v>
      </c>
      <c r="H597" s="83">
        <f t="shared" si="87"/>
        <v>11891.89189189189</v>
      </c>
      <c r="I597" s="83">
        <f t="shared" si="88"/>
        <v>108108.10810810809</v>
      </c>
      <c r="J597" s="103">
        <f t="shared" si="89"/>
        <v>11891.89189189189</v>
      </c>
    </row>
    <row r="598" spans="1:10" ht="12.75" customHeight="1" x14ac:dyDescent="0.25">
      <c r="A598" s="101"/>
      <c r="D598" s="81"/>
      <c r="E598" s="81">
        <f>(E597*Invoice!I3435)+((E597-(E597*Invoice!I3435))*Invoice!J3435)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4">
        <f>H598/B597</f>
        <v>0</v>
      </c>
    </row>
    <row r="599" spans="1:10" ht="12.75" customHeight="1" x14ac:dyDescent="0.25">
      <c r="A599" s="101"/>
      <c r="D599" s="81" t="s">
        <v>23</v>
      </c>
      <c r="E599" s="81">
        <f>E597-E598</f>
        <v>120000</v>
      </c>
      <c r="F599" s="81"/>
      <c r="G599" s="82">
        <f>G597-G598</f>
        <v>108108.10810810809</v>
      </c>
      <c r="H599" s="82">
        <f>H597-H598</f>
        <v>11891.89189189189</v>
      </c>
      <c r="I599" s="82">
        <f>I597-I598</f>
        <v>108108.10810810809</v>
      </c>
      <c r="J599" s="105">
        <f>J597-J598</f>
        <v>11891.89189189189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119999.99999999999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7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Invoice!B3436</f>
        <v>3</v>
      </c>
      <c r="C603" s="88" t="str">
        <f>Invoice!E3436</f>
        <v>GEL PEN JOYKO GP-243 WHIZ GEL HITAM</v>
      </c>
      <c r="D603" s="89">
        <f>Invoice!H3436</f>
        <v>24600</v>
      </c>
      <c r="E603" s="81">
        <f t="shared" si="85"/>
        <v>73800</v>
      </c>
      <c r="F603" s="81"/>
      <c r="G603" s="82">
        <f t="shared" si="86"/>
        <v>66486.486486486479</v>
      </c>
      <c r="H603" s="83">
        <f t="shared" si="87"/>
        <v>7313.5135135135124</v>
      </c>
      <c r="I603" s="83">
        <f t="shared" si="88"/>
        <v>22162.16216216216</v>
      </c>
      <c r="J603" s="103">
        <f t="shared" si="89"/>
        <v>2437.8378378378375</v>
      </c>
    </row>
    <row r="604" spans="1:10" ht="12.75" customHeight="1" x14ac:dyDescent="0.25">
      <c r="A604" s="101"/>
      <c r="D604" s="81"/>
      <c r="E604" s="81">
        <f>(E603*Invoice!I3436)+((E603-(E603*Invoice!I3436))*Invoice!J3436)</f>
        <v>7380</v>
      </c>
      <c r="F604" s="81"/>
      <c r="G604" s="90">
        <f>E604/1.11</f>
        <v>6648.6486486486483</v>
      </c>
      <c r="H604" s="91">
        <f>G604*11%</f>
        <v>731.35135135135135</v>
      </c>
      <c r="I604" s="91">
        <f>G604/B603</f>
        <v>2216.2162162162163</v>
      </c>
      <c r="J604" s="104">
        <f>H604/B603</f>
        <v>243.78378378378378</v>
      </c>
    </row>
    <row r="605" spans="1:10" ht="12.75" customHeight="1" x14ac:dyDescent="0.25">
      <c r="A605" s="101"/>
      <c r="D605" s="81" t="s">
        <v>23</v>
      </c>
      <c r="E605" s="81">
        <f>E603-E604</f>
        <v>66420</v>
      </c>
      <c r="F605" s="81"/>
      <c r="G605" s="82">
        <f>G603-G604</f>
        <v>59837.837837837833</v>
      </c>
      <c r="H605" s="82">
        <f>H603-H604</f>
        <v>6582.1621621621607</v>
      </c>
      <c r="I605" s="82">
        <f>I603-I604</f>
        <v>19945.945945945943</v>
      </c>
      <c r="J605" s="105">
        <f>J603-J604</f>
        <v>2194.0540540540537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66420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8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Invoice!B3437</f>
        <v>1</v>
      </c>
      <c r="C609" s="88" t="str">
        <f>Invoice!E3437</f>
        <v>BALLPEN JOYKO BP-288 QUACO 3 (4 WARNA)</v>
      </c>
      <c r="D609" s="89">
        <f>Invoice!H3437</f>
        <v>42600</v>
      </c>
      <c r="E609" s="81">
        <f t="shared" si="85"/>
        <v>42600</v>
      </c>
      <c r="F609" s="81"/>
      <c r="G609" s="82">
        <f t="shared" si="86"/>
        <v>38378.378378378373</v>
      </c>
      <c r="H609" s="83">
        <f t="shared" si="87"/>
        <v>4221.6216216216208</v>
      </c>
      <c r="I609" s="83">
        <f t="shared" si="88"/>
        <v>38378.378378378373</v>
      </c>
      <c r="J609" s="103">
        <f t="shared" si="89"/>
        <v>4221.6216216216208</v>
      </c>
    </row>
    <row r="610" spans="1:10" ht="12.75" customHeight="1" x14ac:dyDescent="0.25">
      <c r="A610" s="101"/>
      <c r="D610" s="81"/>
      <c r="E610" s="81">
        <f>(E609*Invoice!I3437)+((E609-(E609*Invoice!I3437))*Invoice!J3437)</f>
        <v>4260</v>
      </c>
      <c r="F610" s="81"/>
      <c r="G610" s="90">
        <f>E610/1.11</f>
        <v>3837.8378378378375</v>
      </c>
      <c r="H610" s="91">
        <f>G610*11%</f>
        <v>422.16216216216213</v>
      </c>
      <c r="I610" s="91">
        <f>G610/B609</f>
        <v>3837.8378378378375</v>
      </c>
      <c r="J610" s="104">
        <f>H610/B609</f>
        <v>422.16216216216213</v>
      </c>
    </row>
    <row r="611" spans="1:10" ht="12.75" customHeight="1" x14ac:dyDescent="0.25">
      <c r="A611" s="101"/>
      <c r="D611" s="81" t="s">
        <v>23</v>
      </c>
      <c r="E611" s="81">
        <f>E609-E610</f>
        <v>38340</v>
      </c>
      <c r="F611" s="81"/>
      <c r="G611" s="82">
        <f>G609-G610</f>
        <v>34540.540540540533</v>
      </c>
      <c r="H611" s="82">
        <f>H609-H610</f>
        <v>3799.4594594594587</v>
      </c>
      <c r="I611" s="82">
        <f>I609-I610</f>
        <v>34540.540540540533</v>
      </c>
      <c r="J611" s="105">
        <f>J609-J610</f>
        <v>3799.4594594594587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38339.999999999993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9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Invoice!B3438</f>
        <v>1</v>
      </c>
      <c r="C615" s="88" t="str">
        <f>Invoice!E3438</f>
        <v>STAPLER KENKO HD-10MP (MINI PLASTIK)</v>
      </c>
      <c r="D615" s="89">
        <f>Invoice!H3438</f>
        <v>67200</v>
      </c>
      <c r="E615" s="81">
        <f t="shared" si="85"/>
        <v>67200</v>
      </c>
      <c r="F615" s="81"/>
      <c r="G615" s="82">
        <f t="shared" si="86"/>
        <v>60540.540540540533</v>
      </c>
      <c r="H615" s="83">
        <f t="shared" si="87"/>
        <v>6659.4594594594582</v>
      </c>
      <c r="I615" s="83">
        <f t="shared" si="88"/>
        <v>60540.540540540533</v>
      </c>
      <c r="J615" s="103">
        <f t="shared" si="89"/>
        <v>6659.4594594594582</v>
      </c>
    </row>
    <row r="616" spans="1:10" ht="12.75" customHeight="1" x14ac:dyDescent="0.25">
      <c r="A616" s="101"/>
      <c r="D616" s="81"/>
      <c r="E616" s="81">
        <f>(E615*Invoice!I3438)+((E615-(E615*Invoice!I3438))*Invoice!J3438)</f>
        <v>6720</v>
      </c>
      <c r="F616" s="81"/>
      <c r="G616" s="90">
        <f>E616/1.11</f>
        <v>6054.0540540540533</v>
      </c>
      <c r="H616" s="91">
        <f>G616*11%</f>
        <v>665.94594594594582</v>
      </c>
      <c r="I616" s="91">
        <f>G616/B615</f>
        <v>6054.0540540540533</v>
      </c>
      <c r="J616" s="104">
        <f>H616/B615</f>
        <v>665.94594594594582</v>
      </c>
    </row>
    <row r="617" spans="1:10" ht="12.75" customHeight="1" x14ac:dyDescent="0.25">
      <c r="A617" s="101"/>
      <c r="D617" s="81" t="s">
        <v>23</v>
      </c>
      <c r="E617" s="81">
        <f>E615-E616</f>
        <v>60480</v>
      </c>
      <c r="F617" s="81"/>
      <c r="G617" s="82">
        <f>G615-G616</f>
        <v>54486.486486486479</v>
      </c>
      <c r="H617" s="82">
        <f>H615-H616</f>
        <v>5993.5135135135124</v>
      </c>
      <c r="I617" s="82">
        <f>I615-I616</f>
        <v>54486.486486486479</v>
      </c>
      <c r="J617" s="105">
        <f>J615-J616</f>
        <v>5993.5135135135124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60479.999999999993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10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Invoice!B3439</f>
        <v>10</v>
      </c>
      <c r="C621" s="88" t="str">
        <f>Invoice!E3439</f>
        <v>BUKU KAS KWARTO</v>
      </c>
      <c r="D621" s="89">
        <f>Invoice!H3439</f>
        <v>9500</v>
      </c>
      <c r="E621" s="81">
        <f t="shared" si="85"/>
        <v>95000</v>
      </c>
      <c r="F621" s="81"/>
      <c r="G621" s="82">
        <f t="shared" si="86"/>
        <v>85585.585585585577</v>
      </c>
      <c r="H621" s="83">
        <f t="shared" si="87"/>
        <v>9414.4144144144138</v>
      </c>
      <c r="I621" s="83">
        <f t="shared" si="88"/>
        <v>8558.5585585585577</v>
      </c>
      <c r="J621" s="103">
        <f t="shared" si="89"/>
        <v>941.44144144144138</v>
      </c>
    </row>
    <row r="622" spans="1:10" ht="12.75" customHeight="1" x14ac:dyDescent="0.25">
      <c r="A622" s="101"/>
      <c r="D622" s="81"/>
      <c r="E622" s="81">
        <f>(E621*Invoice!I3439)+((E621-(E621*Invoice!I3439))*Invoice!J3439)</f>
        <v>0</v>
      </c>
      <c r="F622" s="81"/>
      <c r="G622" s="90">
        <f>E622/1.11</f>
        <v>0</v>
      </c>
      <c r="H622" s="91">
        <f>G622*11%</f>
        <v>0</v>
      </c>
      <c r="I622" s="91">
        <f>G622/B621</f>
        <v>0</v>
      </c>
      <c r="J622" s="104">
        <f>H622/B621</f>
        <v>0</v>
      </c>
    </row>
    <row r="623" spans="1:10" ht="12.75" customHeight="1" x14ac:dyDescent="0.25">
      <c r="A623" s="101"/>
      <c r="D623" s="81" t="s">
        <v>23</v>
      </c>
      <c r="E623" s="81">
        <f>E621-E622</f>
        <v>95000</v>
      </c>
      <c r="F623" s="81"/>
      <c r="G623" s="82">
        <f>G621-G622</f>
        <v>85585.585585585577</v>
      </c>
      <c r="H623" s="82">
        <f>H621-H622</f>
        <v>9414.4144144144138</v>
      </c>
      <c r="I623" s="82">
        <f>I621-I622</f>
        <v>8558.5585585585577</v>
      </c>
      <c r="J623" s="105">
        <f>J621-J622</f>
        <v>941.44144144144138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94999.999999999985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11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Invoice!B3440</f>
        <v>10</v>
      </c>
      <c r="C627" s="88" t="str">
        <f>Invoice!E3440</f>
        <v>BUKU KAS FOLIO</v>
      </c>
      <c r="D627" s="89">
        <f>Invoice!H3440</f>
        <v>18500</v>
      </c>
      <c r="E627" s="81">
        <f t="shared" si="85"/>
        <v>185000</v>
      </c>
      <c r="F627" s="81"/>
      <c r="G627" s="82">
        <f t="shared" si="86"/>
        <v>166666.66666666666</v>
      </c>
      <c r="H627" s="83">
        <f t="shared" si="87"/>
        <v>18333.333333333332</v>
      </c>
      <c r="I627" s="83">
        <f t="shared" si="88"/>
        <v>16666.666666666664</v>
      </c>
      <c r="J627" s="103">
        <f t="shared" si="89"/>
        <v>1833.3333333333333</v>
      </c>
    </row>
    <row r="628" spans="1:10" ht="12.75" customHeight="1" x14ac:dyDescent="0.25">
      <c r="A628" s="101"/>
      <c r="D628" s="81"/>
      <c r="E628" s="81">
        <f>(E627*Invoice!I3440)+((E627-(E627*Invoice!I3440))*Invoice!J3440)</f>
        <v>0</v>
      </c>
      <c r="F628" s="81"/>
      <c r="G628" s="90">
        <f>E628/1.11</f>
        <v>0</v>
      </c>
      <c r="H628" s="91">
        <f>G628*11%</f>
        <v>0</v>
      </c>
      <c r="I628" s="91">
        <f>G628/B627</f>
        <v>0</v>
      </c>
      <c r="J628" s="104">
        <f>H628/B627</f>
        <v>0</v>
      </c>
    </row>
    <row r="629" spans="1:10" ht="12.75" customHeight="1" x14ac:dyDescent="0.25">
      <c r="A629" s="101"/>
      <c r="D629" s="81" t="s">
        <v>23</v>
      </c>
      <c r="E629" s="81">
        <f>E627-E628</f>
        <v>185000</v>
      </c>
      <c r="F629" s="81"/>
      <c r="G629" s="82">
        <f>G627-G628</f>
        <v>166666.66666666666</v>
      </c>
      <c r="H629" s="82">
        <f>H627-H628</f>
        <v>18333.333333333332</v>
      </c>
      <c r="I629" s="82">
        <f>I627-I628</f>
        <v>16666.666666666664</v>
      </c>
      <c r="J629" s="105">
        <f>J627-J628</f>
        <v>1833.3333333333333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185000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12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Invoice!B3441</f>
        <v>2</v>
      </c>
      <c r="C633" s="88" t="str">
        <f>Invoice!E3441</f>
        <v>PAPER CLIP WARNA KENKO 3100</v>
      </c>
      <c r="D633" s="89">
        <f>Invoice!H3441</f>
        <v>41400</v>
      </c>
      <c r="E633" s="81">
        <f t="shared" si="85"/>
        <v>82800</v>
      </c>
      <c r="F633" s="81"/>
      <c r="G633" s="82">
        <f t="shared" si="86"/>
        <v>74594.594594594586</v>
      </c>
      <c r="H633" s="83">
        <f t="shared" si="87"/>
        <v>8205.405405405405</v>
      </c>
      <c r="I633" s="83">
        <f t="shared" si="88"/>
        <v>37297.297297297293</v>
      </c>
      <c r="J633" s="103">
        <f t="shared" si="89"/>
        <v>4102.7027027027025</v>
      </c>
    </row>
    <row r="634" spans="1:10" ht="12.75" customHeight="1" x14ac:dyDescent="0.25">
      <c r="A634" s="101"/>
      <c r="D634" s="81"/>
      <c r="E634" s="81">
        <f>(E633*Invoice!I3441)+((E633-(E633*Invoice!I3441))*Invoice!J3441)</f>
        <v>8280</v>
      </c>
      <c r="F634" s="81"/>
      <c r="G634" s="90">
        <f>E634/1.11</f>
        <v>7459.4594594594591</v>
      </c>
      <c r="H634" s="91">
        <f>G634*11%</f>
        <v>820.54054054054052</v>
      </c>
      <c r="I634" s="91">
        <f>G634/B633</f>
        <v>3729.7297297297296</v>
      </c>
      <c r="J634" s="104">
        <f>H634/B633</f>
        <v>410.27027027027026</v>
      </c>
    </row>
    <row r="635" spans="1:10" ht="12.75" customHeight="1" x14ac:dyDescent="0.25">
      <c r="A635" s="101"/>
      <c r="D635" s="81" t="s">
        <v>23</v>
      </c>
      <c r="E635" s="81">
        <f>E633-E634</f>
        <v>74520</v>
      </c>
      <c r="F635" s="81"/>
      <c r="G635" s="82">
        <f>G633-G634</f>
        <v>67135.135135135133</v>
      </c>
      <c r="H635" s="82">
        <f>H633-H634</f>
        <v>7384.8648648648641</v>
      </c>
      <c r="I635" s="82">
        <f>I633-I634</f>
        <v>33567.567567567567</v>
      </c>
      <c r="J635" s="105">
        <f>J633-J634</f>
        <v>3692.4324324324321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74520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13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Invoice!B3442</f>
        <v>2</v>
      </c>
      <c r="C639" s="88" t="str">
        <f>Invoice!E3442</f>
        <v>BINDER CLIP KENKO NO. 105</v>
      </c>
      <c r="D639" s="89">
        <f>Invoice!H3442</f>
        <v>28800</v>
      </c>
      <c r="E639" s="81">
        <f t="shared" si="85"/>
        <v>57600</v>
      </c>
      <c r="F639" s="81"/>
      <c r="G639" s="82">
        <f t="shared" si="86"/>
        <v>51891.891891891886</v>
      </c>
      <c r="H639" s="83">
        <f t="shared" si="87"/>
        <v>5708.1081081081074</v>
      </c>
      <c r="I639" s="83">
        <f t="shared" si="88"/>
        <v>25945.945945945943</v>
      </c>
      <c r="J639" s="103">
        <f t="shared" si="89"/>
        <v>2854.0540540540537</v>
      </c>
    </row>
    <row r="640" spans="1:10" ht="12.75" customHeight="1" x14ac:dyDescent="0.25">
      <c r="A640" s="101"/>
      <c r="D640" s="81"/>
      <c r="E640" s="81">
        <f>(E639*Invoice!I3442)+((E639-(E639*Invoice!I3442))*Invoice!J3442)</f>
        <v>5760</v>
      </c>
      <c r="F640" s="81"/>
      <c r="G640" s="90">
        <f>E640/1.11</f>
        <v>5189.1891891891892</v>
      </c>
      <c r="H640" s="91">
        <f>G640*11%</f>
        <v>570.81081081081084</v>
      </c>
      <c r="I640" s="91">
        <f>G640/B639</f>
        <v>2594.5945945945946</v>
      </c>
      <c r="J640" s="104">
        <f>H640/B639</f>
        <v>285.40540540540542</v>
      </c>
    </row>
    <row r="641" spans="1:10" ht="12.75" customHeight="1" x14ac:dyDescent="0.25">
      <c r="A641" s="101"/>
      <c r="D641" s="81" t="s">
        <v>23</v>
      </c>
      <c r="E641" s="81">
        <f>E639-E640</f>
        <v>51840</v>
      </c>
      <c r="F641" s="81"/>
      <c r="G641" s="82">
        <f>G639-G640</f>
        <v>46702.7027027027</v>
      </c>
      <c r="H641" s="82">
        <f>H639-H640</f>
        <v>5137.2972972972966</v>
      </c>
      <c r="I641" s="82">
        <f>I639-I640</f>
        <v>23351.35135135135</v>
      </c>
      <c r="J641" s="105">
        <f>J639-J640</f>
        <v>2568.6486486486483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51840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14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Invoice!B3443</f>
        <v>2</v>
      </c>
      <c r="C645" s="88" t="str">
        <f>Invoice!E3443</f>
        <v>LEM CAIR 35 ML KENKO LG-35</v>
      </c>
      <c r="D645" s="89">
        <f>Invoice!H3443</f>
        <v>19800</v>
      </c>
      <c r="E645" s="81">
        <f t="shared" si="85"/>
        <v>39600</v>
      </c>
      <c r="F645" s="81"/>
      <c r="G645" s="82">
        <f t="shared" si="86"/>
        <v>35675.675675675673</v>
      </c>
      <c r="H645" s="83">
        <f t="shared" si="87"/>
        <v>3924.3243243243242</v>
      </c>
      <c r="I645" s="83">
        <f t="shared" si="88"/>
        <v>17837.837837837837</v>
      </c>
      <c r="J645" s="103">
        <f t="shared" si="89"/>
        <v>1962.1621621621621</v>
      </c>
    </row>
    <row r="646" spans="1:10" ht="12.75" customHeight="1" x14ac:dyDescent="0.25">
      <c r="A646" s="101"/>
      <c r="D646" s="81"/>
      <c r="E646" s="81">
        <f>(E645*Invoice!I3443)+((E645-(E645*Invoice!I3443))*Invoice!J3443)</f>
        <v>3960</v>
      </c>
      <c r="F646" s="81"/>
      <c r="G646" s="90">
        <f>E646/1.11</f>
        <v>3567.567567567567</v>
      </c>
      <c r="H646" s="91">
        <f>G646*11%</f>
        <v>392.43243243243239</v>
      </c>
      <c r="I646" s="91">
        <f>G646/B645</f>
        <v>1783.7837837837835</v>
      </c>
      <c r="J646" s="104">
        <f>H646/B645</f>
        <v>196.2162162162162</v>
      </c>
    </row>
    <row r="647" spans="1:10" ht="12.75" customHeight="1" x14ac:dyDescent="0.25">
      <c r="A647" s="101"/>
      <c r="D647" s="81" t="s">
        <v>23</v>
      </c>
      <c r="E647" s="81">
        <f>E645-E646</f>
        <v>35640</v>
      </c>
      <c r="F647" s="81"/>
      <c r="G647" s="82">
        <f>G645-G646</f>
        <v>32108.108108108107</v>
      </c>
      <c r="H647" s="82">
        <f>H645-H646</f>
        <v>3531.8918918918916</v>
      </c>
      <c r="I647" s="82">
        <f>I645-I646</f>
        <v>16054.054054054053</v>
      </c>
      <c r="J647" s="105">
        <f>J645-J646</f>
        <v>1765.9459459459458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35640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15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Invoice!B3444</f>
        <v>25</v>
      </c>
      <c r="C651" s="88" t="str">
        <f>Invoice!E3444</f>
        <v>LOOSE LEAF JOYART B5-2670 (50S)</v>
      </c>
      <c r="D651" s="89">
        <f>Invoice!H3444</f>
        <v>5700</v>
      </c>
      <c r="E651" s="81">
        <f t="shared" si="85"/>
        <v>142500</v>
      </c>
      <c r="F651" s="81"/>
      <c r="G651" s="82">
        <f t="shared" si="86"/>
        <v>128378.37837837837</v>
      </c>
      <c r="H651" s="83">
        <f t="shared" si="87"/>
        <v>14121.621621621622</v>
      </c>
      <c r="I651" s="83">
        <f t="shared" si="88"/>
        <v>5135.135135135135</v>
      </c>
      <c r="J651" s="103">
        <f t="shared" si="89"/>
        <v>564.8648648648649</v>
      </c>
    </row>
    <row r="652" spans="1:10" ht="12.75" customHeight="1" x14ac:dyDescent="0.25">
      <c r="A652" s="101"/>
      <c r="D652" s="81"/>
      <c r="E652" s="81">
        <f>(E651*Invoice!I3444)+((E651-(E651*Invoice!I3444))*Invoice!J3444)</f>
        <v>14250</v>
      </c>
      <c r="F652" s="81"/>
      <c r="G652" s="90">
        <f>E652/1.11</f>
        <v>12837.837837837837</v>
      </c>
      <c r="H652" s="91">
        <f>G652*11%</f>
        <v>1412.1621621621621</v>
      </c>
      <c r="I652" s="91">
        <f>G652/B651</f>
        <v>513.51351351351343</v>
      </c>
      <c r="J652" s="104">
        <f>H652/B651</f>
        <v>56.486486486486484</v>
      </c>
    </row>
    <row r="653" spans="1:10" ht="12.75" customHeight="1" x14ac:dyDescent="0.25">
      <c r="A653" s="101"/>
      <c r="D653" s="81" t="s">
        <v>23</v>
      </c>
      <c r="E653" s="81">
        <f>E651-E652</f>
        <v>128250</v>
      </c>
      <c r="F653" s="81"/>
      <c r="G653" s="82">
        <f>G651-G652</f>
        <v>115540.54054054053</v>
      </c>
      <c r="H653" s="82">
        <f>H651-H652</f>
        <v>12709.45945945946</v>
      </c>
      <c r="I653" s="82">
        <f>I651-I652</f>
        <v>4621.6216216216217</v>
      </c>
      <c r="J653" s="105">
        <f>J651-J652</f>
        <v>508.37837837837844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128250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6"/>
      <c r="B656" s="107"/>
      <c r="C656" s="107"/>
      <c r="D656" s="107"/>
      <c r="E656" s="107"/>
      <c r="F656" s="107"/>
      <c r="G656" s="108">
        <f>G569+G575+G581+G587+G593+G599+G605+G611+G617+G623+G629+G635+G641+G647+G653</f>
        <v>1522819.8198198199</v>
      </c>
      <c r="H656" s="108">
        <f>H569+H575+H581+H587+H593+H599+H605+H611+H617+H623+H629+H635+H641+H647+H653</f>
        <v>167510.18018018015</v>
      </c>
      <c r="I656" s="107"/>
      <c r="J656" s="109">
        <f>H570+H576+H582+H588+H594+H600+H606+H612+H618+H624+H630+H636+H642+H648+H654</f>
        <v>1690329.9999999998</v>
      </c>
    </row>
    <row r="658" spans="1:10" ht="12.75" customHeight="1" x14ac:dyDescent="0.25">
      <c r="A658" s="94" t="s">
        <v>1</v>
      </c>
      <c r="B658" s="95">
        <f>Invoice!E3536</f>
        <v>23080032</v>
      </c>
      <c r="C658" s="96"/>
      <c r="D658" s="97"/>
      <c r="E658" s="97"/>
      <c r="F658" s="97"/>
      <c r="G658" s="98"/>
      <c r="H658" s="99"/>
      <c r="I658" s="99"/>
      <c r="J658" s="100"/>
    </row>
    <row r="659" spans="1:10" ht="12.75" customHeight="1" x14ac:dyDescent="0.25">
      <c r="A659" s="101">
        <v>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Invoice!B3544</f>
        <v>20</v>
      </c>
      <c r="C660" s="88" t="str">
        <f>Invoice!E3544</f>
        <v>CUTTER 18 MM KENKO L-500 (BESAR)</v>
      </c>
      <c r="D660" s="89">
        <f>Invoice!H3544</f>
        <v>147600</v>
      </c>
      <c r="E660" s="81">
        <f>D660*B660</f>
        <v>2952000</v>
      </c>
      <c r="F660" s="81"/>
      <c r="G660" s="82">
        <f>E660/1.11</f>
        <v>2659459.4594594594</v>
      </c>
      <c r="H660" s="83">
        <f>G660*11%</f>
        <v>292540.54054054053</v>
      </c>
      <c r="I660" s="83">
        <f>G660/B660</f>
        <v>132972.97297297296</v>
      </c>
      <c r="J660" s="103">
        <f>H660/B660</f>
        <v>14627.027027027027</v>
      </c>
    </row>
    <row r="661" spans="1:10" ht="12.75" customHeight="1" x14ac:dyDescent="0.25">
      <c r="A661" s="101"/>
      <c r="D661" s="81"/>
      <c r="E661" s="81">
        <f>(E660*Invoice!I3544)+((E660-(E660*Invoice!I3544))*Invoice!J3544)</f>
        <v>413280.00000000006</v>
      </c>
      <c r="F661" s="81"/>
      <c r="G661" s="90">
        <f>E661/1.11</f>
        <v>372324.32432432432</v>
      </c>
      <c r="H661" s="91">
        <f>G661*11%</f>
        <v>40955.675675675673</v>
      </c>
      <c r="I661" s="91">
        <f>G661/B660</f>
        <v>18616.216216216217</v>
      </c>
      <c r="J661" s="104">
        <f>H661/B660</f>
        <v>2047.7837837837837</v>
      </c>
    </row>
    <row r="662" spans="1:10" ht="12.75" customHeight="1" x14ac:dyDescent="0.25">
      <c r="A662" s="101"/>
      <c r="D662" s="81" t="s">
        <v>23</v>
      </c>
      <c r="E662" s="81">
        <f>E660-E661</f>
        <v>2538720</v>
      </c>
      <c r="F662" s="81"/>
      <c r="G662" s="82">
        <f>G660-G661</f>
        <v>2287135.1351351351</v>
      </c>
      <c r="H662" s="82">
        <f>H660-H661</f>
        <v>251584.86486486485</v>
      </c>
      <c r="I662" s="82">
        <f>I660-I661</f>
        <v>114356.75675675675</v>
      </c>
      <c r="J662" s="105">
        <f>J660-J661</f>
        <v>12579.243243243243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2538720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6"/>
      <c r="B665" s="107"/>
      <c r="C665" s="107"/>
      <c r="D665" s="107"/>
      <c r="E665" s="107"/>
      <c r="F665" s="107"/>
      <c r="G665" s="108">
        <f>G662</f>
        <v>2287135.1351351351</v>
      </c>
      <c r="H665" s="108">
        <f>H662</f>
        <v>251584.86486486485</v>
      </c>
      <c r="I665" s="107"/>
      <c r="J665" s="109">
        <f>H663</f>
        <v>2538720</v>
      </c>
    </row>
    <row r="667" spans="1:10" ht="12.75" customHeight="1" x14ac:dyDescent="0.25">
      <c r="A667" s="94" t="s">
        <v>1</v>
      </c>
      <c r="B667" s="95">
        <f>Invoice!E3650</f>
        <v>23080033</v>
      </c>
      <c r="C667" s="96"/>
      <c r="D667" s="97"/>
      <c r="E667" s="97"/>
      <c r="F667" s="97"/>
      <c r="G667" s="98"/>
      <c r="H667" s="99"/>
      <c r="I667" s="99"/>
      <c r="J667" s="100"/>
    </row>
    <row r="668" spans="1:10" ht="12.75" customHeight="1" x14ac:dyDescent="0.25">
      <c r="A668" s="101">
        <v>1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Invoice!B3658</f>
        <v>36</v>
      </c>
      <c r="C669" s="88" t="str">
        <f>Invoice!E3658</f>
        <v>LEM STICK KENKO 15 GR (TANGGUNG) isi 20 pc</v>
      </c>
      <c r="D669" s="89">
        <f>Invoice!H3658</f>
        <v>72000</v>
      </c>
      <c r="E669" s="81">
        <f>D669*B669</f>
        <v>2592000</v>
      </c>
      <c r="F669" s="81"/>
      <c r="G669" s="82">
        <f>E669/1.11</f>
        <v>2335135.1351351351</v>
      </c>
      <c r="H669" s="83">
        <f>G669*11%</f>
        <v>256864.86486486488</v>
      </c>
      <c r="I669" s="83">
        <f>G669/B669</f>
        <v>64864.864864864867</v>
      </c>
      <c r="J669" s="103">
        <f>H669/B669</f>
        <v>7135.1351351351359</v>
      </c>
    </row>
    <row r="670" spans="1:10" ht="12.75" customHeight="1" x14ac:dyDescent="0.25">
      <c r="A670" s="101"/>
      <c r="D670" s="81"/>
      <c r="E670" s="81">
        <f>(E669*Invoice!I3658)+((E669-(E669*Invoice!I3658))*Invoice!J3658)</f>
        <v>349920</v>
      </c>
      <c r="F670" s="81"/>
      <c r="G670" s="90">
        <f>E670/1.11</f>
        <v>315243.2432432432</v>
      </c>
      <c r="H670" s="91">
        <f>G670*11%</f>
        <v>34676.756756756753</v>
      </c>
      <c r="I670" s="91">
        <f>G670/B669</f>
        <v>8756.7567567567548</v>
      </c>
      <c r="J670" s="104">
        <f>H670/B669</f>
        <v>963.24324324324311</v>
      </c>
    </row>
    <row r="671" spans="1:10" ht="12.75" customHeight="1" x14ac:dyDescent="0.25">
      <c r="A671" s="101"/>
      <c r="D671" s="81" t="s">
        <v>23</v>
      </c>
      <c r="E671" s="81">
        <f>E669-E670</f>
        <v>2242080</v>
      </c>
      <c r="F671" s="81"/>
      <c r="G671" s="82">
        <f>G669-G670</f>
        <v>2019891.8918918921</v>
      </c>
      <c r="H671" s="82">
        <f>H669-H670</f>
        <v>222188.10810810814</v>
      </c>
      <c r="I671" s="82">
        <f>I669-I670</f>
        <v>56108.108108108114</v>
      </c>
      <c r="J671" s="105">
        <f>J669-J670</f>
        <v>6171.8918918918926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2242080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2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Invoice!B3659</f>
        <v>48</v>
      </c>
      <c r="C675" s="88" t="str">
        <f>Invoice!E3659</f>
        <v>PENSIL WARNA JOYKO CP-S12 MINI (PENDEK)</v>
      </c>
      <c r="D675" s="89">
        <f>Invoice!H3659</f>
        <v>80400</v>
      </c>
      <c r="E675" s="81">
        <f t="shared" ref="E675:E681" si="90">D675*B675</f>
        <v>3859200</v>
      </c>
      <c r="F675" s="81"/>
      <c r="G675" s="82">
        <f t="shared" ref="G675:G681" si="91">E675/1.11</f>
        <v>3476756.7567567565</v>
      </c>
      <c r="H675" s="83">
        <f t="shared" ref="H675:H681" si="92">G675*11%</f>
        <v>382443.2432432432</v>
      </c>
      <c r="I675" s="83">
        <f t="shared" ref="I675:I681" si="93">G675/B675</f>
        <v>72432.432432432426</v>
      </c>
      <c r="J675" s="103">
        <f t="shared" ref="J675:J681" si="94">H675/B675</f>
        <v>7967.5675675675666</v>
      </c>
    </row>
    <row r="676" spans="1:10" ht="12.75" customHeight="1" x14ac:dyDescent="0.25">
      <c r="A676" s="101"/>
      <c r="D676" s="81"/>
      <c r="E676" s="81">
        <f>(E675*Invoice!I3659)+((E675-(E675*Invoice!I3659))*Invoice!J3659)</f>
        <v>520992.00000000006</v>
      </c>
      <c r="F676" s="81"/>
      <c r="G676" s="90">
        <f>E676/1.11</f>
        <v>469362.16216216219</v>
      </c>
      <c r="H676" s="91">
        <f>G676*11%</f>
        <v>51629.83783783784</v>
      </c>
      <c r="I676" s="91">
        <f>G676/B675</f>
        <v>9778.3783783783783</v>
      </c>
      <c r="J676" s="104">
        <f>H676/B675</f>
        <v>1075.6216216216217</v>
      </c>
    </row>
    <row r="677" spans="1:10" ht="12.75" customHeight="1" x14ac:dyDescent="0.25">
      <c r="A677" s="101"/>
      <c r="D677" s="81" t="s">
        <v>23</v>
      </c>
      <c r="E677" s="81">
        <f>E675-E676</f>
        <v>3338208</v>
      </c>
      <c r="F677" s="81"/>
      <c r="G677" s="82">
        <f>G675-G676</f>
        <v>3007394.5945945941</v>
      </c>
      <c r="H677" s="82">
        <f>H675-H676</f>
        <v>330813.40540540533</v>
      </c>
      <c r="I677" s="82">
        <f>I675-I676</f>
        <v>62654.054054054046</v>
      </c>
      <c r="J677" s="105">
        <f>J675-J676</f>
        <v>6891.9459459459449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3338207.9999999995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3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Invoice!B3660</f>
        <v>240</v>
      </c>
      <c r="C681" s="88" t="str">
        <f>Invoice!E3660</f>
        <v>ISI CUTTER 18 MM KENKO L-150 (BESAR)</v>
      </c>
      <c r="D681" s="89">
        <f>Invoice!H3660</f>
        <v>64800</v>
      </c>
      <c r="E681" s="81">
        <f t="shared" si="90"/>
        <v>15552000</v>
      </c>
      <c r="F681" s="81"/>
      <c r="G681" s="82">
        <f t="shared" si="91"/>
        <v>14010810.81081081</v>
      </c>
      <c r="H681" s="83">
        <f t="shared" si="92"/>
        <v>1541189.1891891891</v>
      </c>
      <c r="I681" s="83">
        <f t="shared" si="93"/>
        <v>58378.378378378373</v>
      </c>
      <c r="J681" s="103">
        <f t="shared" si="94"/>
        <v>6421.6216216216217</v>
      </c>
    </row>
    <row r="682" spans="1:10" ht="12.75" customHeight="1" x14ac:dyDescent="0.25">
      <c r="A682" s="101"/>
      <c r="D682" s="81"/>
      <c r="E682" s="81">
        <f>(E681*Invoice!I3660)+((E681-(E681*Invoice!I3660))*Invoice!J3660)</f>
        <v>2099520</v>
      </c>
      <c r="F682" s="81"/>
      <c r="G682" s="90">
        <f>E682/1.11</f>
        <v>1891459.4594594594</v>
      </c>
      <c r="H682" s="91">
        <f>G682*11%</f>
        <v>208060.54054054053</v>
      </c>
      <c r="I682" s="91">
        <f>G682/B681</f>
        <v>7881.0810810810808</v>
      </c>
      <c r="J682" s="104">
        <f>H682/B681</f>
        <v>866.91891891891885</v>
      </c>
    </row>
    <row r="683" spans="1:10" ht="12.75" customHeight="1" x14ac:dyDescent="0.25">
      <c r="A683" s="101"/>
      <c r="D683" s="81" t="s">
        <v>23</v>
      </c>
      <c r="E683" s="81">
        <f>E681-E682</f>
        <v>13452480</v>
      </c>
      <c r="F683" s="81"/>
      <c r="G683" s="82">
        <f>G681-G682</f>
        <v>12119351.351351351</v>
      </c>
      <c r="H683" s="82">
        <f>H681-H682</f>
        <v>1333128.6486486485</v>
      </c>
      <c r="I683" s="82">
        <f>I681-I682</f>
        <v>50497.297297297293</v>
      </c>
      <c r="J683" s="105">
        <f>J681-J682</f>
        <v>5554.7027027027025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13452480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6"/>
      <c r="B686" s="107"/>
      <c r="C686" s="107"/>
      <c r="D686" s="107"/>
      <c r="E686" s="107"/>
      <c r="F686" s="107"/>
      <c r="G686" s="108">
        <f>G671+G677+G683</f>
        <v>17146637.837837838</v>
      </c>
      <c r="H686" s="108">
        <f>H671+H677+H683</f>
        <v>1886130.1621621619</v>
      </c>
      <c r="I686" s="107"/>
      <c r="J686" s="109">
        <f>H672+H678+H684</f>
        <v>19032768</v>
      </c>
    </row>
    <row r="688" spans="1:10" ht="12.75" customHeight="1" x14ac:dyDescent="0.25">
      <c r="A688" s="94" t="s">
        <v>1</v>
      </c>
      <c r="B688" s="95">
        <f>Invoice!E3764</f>
        <v>23080034</v>
      </c>
      <c r="C688" s="96"/>
      <c r="D688" s="97"/>
      <c r="E688" s="97"/>
      <c r="F688" s="97"/>
      <c r="G688" s="98"/>
      <c r="H688" s="99"/>
      <c r="I688" s="99"/>
      <c r="J688" s="100"/>
    </row>
    <row r="689" spans="1:10" ht="12.75" customHeight="1" x14ac:dyDescent="0.25">
      <c r="A689" s="101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Invoice!B3772</f>
        <v>48</v>
      </c>
      <c r="C690" s="88" t="str">
        <f>Invoice!E3772</f>
        <v>CRAYON / OIL PASTEL JOYKO OP-48S PP CASE SEA WORLD</v>
      </c>
      <c r="D690" s="89">
        <f>Invoice!H3772</f>
        <v>58900</v>
      </c>
      <c r="E690" s="81">
        <f>D690*B690</f>
        <v>2827200</v>
      </c>
      <c r="F690" s="81"/>
      <c r="G690" s="82">
        <f>E690/1.11</f>
        <v>2547027.0270270268</v>
      </c>
      <c r="H690" s="83">
        <f>G690*11%</f>
        <v>280172.97297297296</v>
      </c>
      <c r="I690" s="83">
        <f>G690/B690</f>
        <v>53063.063063063055</v>
      </c>
      <c r="J690" s="103">
        <f>H690/B690</f>
        <v>5836.9369369369369</v>
      </c>
    </row>
    <row r="691" spans="1:10" ht="12.75" customHeight="1" x14ac:dyDescent="0.25">
      <c r="A691" s="101"/>
      <c r="D691" s="81"/>
      <c r="E691" s="81">
        <f>(E690*Invoice!I3772)+((E690-(E690*Invoice!I3772))*Invoice!J3772)</f>
        <v>353400</v>
      </c>
      <c r="F691" s="81"/>
      <c r="G691" s="90">
        <f>E691/1.11</f>
        <v>318378.37837837834</v>
      </c>
      <c r="H691" s="91">
        <f>G691*11%</f>
        <v>35021.62162162162</v>
      </c>
      <c r="I691" s="91">
        <f>G691/B690</f>
        <v>6632.8828828828819</v>
      </c>
      <c r="J691" s="104">
        <f>H691/B690</f>
        <v>729.61711711711712</v>
      </c>
    </row>
    <row r="692" spans="1:10" ht="12.75" customHeight="1" x14ac:dyDescent="0.25">
      <c r="A692" s="101"/>
      <c r="D692" s="81" t="s">
        <v>23</v>
      </c>
      <c r="E692" s="81">
        <f>E690-E691</f>
        <v>2473800</v>
      </c>
      <c r="F692" s="81"/>
      <c r="G692" s="82">
        <f>G690-G691</f>
        <v>2228648.6486486485</v>
      </c>
      <c r="H692" s="82">
        <f>H690-H691</f>
        <v>245151.35135135133</v>
      </c>
      <c r="I692" s="82">
        <f>I690-I691</f>
        <v>46430.18018018017</v>
      </c>
      <c r="J692" s="105">
        <f>J690-J691</f>
        <v>5107.3198198198197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2473800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Invoice!B3773</f>
        <v>48</v>
      </c>
      <c r="C696" s="88" t="str">
        <f>Invoice!E3773</f>
        <v>CRAYON / OIL PASTEL JOYKO OP-55S PP CASE SEA WORLD</v>
      </c>
      <c r="D696" s="89">
        <f>Invoice!H3773</f>
        <v>66900</v>
      </c>
      <c r="E696" s="81">
        <f t="shared" ref="E696:E702" si="95">D696*B696</f>
        <v>3211200</v>
      </c>
      <c r="F696" s="81"/>
      <c r="G696" s="82">
        <f t="shared" ref="G696:G702" si="96">E696/1.11</f>
        <v>2892972.9729729728</v>
      </c>
      <c r="H696" s="83">
        <f t="shared" ref="H696:H702" si="97">G696*11%</f>
        <v>318227.02702702698</v>
      </c>
      <c r="I696" s="83">
        <f t="shared" ref="I696:I702" si="98">G696/B696</f>
        <v>60270.270270270266</v>
      </c>
      <c r="J696" s="103">
        <f t="shared" ref="J696:J702" si="99">H696/B696</f>
        <v>6629.7297297297291</v>
      </c>
    </row>
    <row r="697" spans="1:10" ht="12.75" customHeight="1" x14ac:dyDescent="0.25">
      <c r="A697" s="101"/>
      <c r="D697" s="81"/>
      <c r="E697" s="81">
        <f>(E696*Invoice!I3773)+((E696-(E696*Invoice!I3773))*Invoice!J3773)</f>
        <v>401400</v>
      </c>
      <c r="F697" s="81"/>
      <c r="G697" s="90">
        <f>E697/1.11</f>
        <v>361621.6216216216</v>
      </c>
      <c r="H697" s="91">
        <f>G697*11%</f>
        <v>39778.378378378373</v>
      </c>
      <c r="I697" s="91">
        <f>G697/B696</f>
        <v>7533.7837837837833</v>
      </c>
      <c r="J697" s="104">
        <f>H697/B696</f>
        <v>828.71621621621614</v>
      </c>
    </row>
    <row r="698" spans="1:10" ht="12.75" customHeight="1" x14ac:dyDescent="0.25">
      <c r="A698" s="101"/>
      <c r="D698" s="81" t="s">
        <v>23</v>
      </c>
      <c r="E698" s="81">
        <f>E696-E697</f>
        <v>2809800</v>
      </c>
      <c r="F698" s="81"/>
      <c r="G698" s="82">
        <f>G696-G697</f>
        <v>2531351.351351351</v>
      </c>
      <c r="H698" s="82">
        <f>H696-H697</f>
        <v>278448.64864864864</v>
      </c>
      <c r="I698" s="82">
        <f>I696-I697</f>
        <v>52736.486486486479</v>
      </c>
      <c r="J698" s="105">
        <f>J696-J697</f>
        <v>5801.0135135135133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2809799.9999999995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3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Invoice!B3774</f>
        <v>288</v>
      </c>
      <c r="C702" s="88" t="str">
        <f>Invoice!E3774</f>
        <v>PENSIL WARNA JOYKO CP-101 (24W PANJANG)</v>
      </c>
      <c r="D702" s="89">
        <f>Invoice!H3774</f>
        <v>19200</v>
      </c>
      <c r="E702" s="81">
        <f t="shared" si="95"/>
        <v>5529600</v>
      </c>
      <c r="F702" s="81"/>
      <c r="G702" s="82">
        <f t="shared" si="96"/>
        <v>4981621.6216216208</v>
      </c>
      <c r="H702" s="83">
        <f t="shared" si="97"/>
        <v>547978.37837837834</v>
      </c>
      <c r="I702" s="83">
        <f t="shared" si="98"/>
        <v>17297.297297297293</v>
      </c>
      <c r="J702" s="103">
        <f t="shared" si="99"/>
        <v>1902.7027027027025</v>
      </c>
    </row>
    <row r="703" spans="1:10" ht="12.75" customHeight="1" x14ac:dyDescent="0.25">
      <c r="A703" s="101"/>
      <c r="D703" s="81"/>
      <c r="E703" s="81">
        <f>(E702*Invoice!I3774)+((E702-(E702*Invoice!I3774))*Invoice!J3774)</f>
        <v>691200</v>
      </c>
      <c r="F703" s="81"/>
      <c r="G703" s="90">
        <f>E703/1.11</f>
        <v>622702.70270270261</v>
      </c>
      <c r="H703" s="91">
        <f>G703*11%</f>
        <v>68497.297297297293</v>
      </c>
      <c r="I703" s="91">
        <f>G703/B702</f>
        <v>2162.1621621621616</v>
      </c>
      <c r="J703" s="104">
        <f>H703/B702</f>
        <v>237.83783783783781</v>
      </c>
    </row>
    <row r="704" spans="1:10" ht="12.75" customHeight="1" x14ac:dyDescent="0.25">
      <c r="A704" s="101"/>
      <c r="D704" s="81" t="s">
        <v>23</v>
      </c>
      <c r="E704" s="81">
        <f>E702-E703</f>
        <v>4838400</v>
      </c>
      <c r="F704" s="81"/>
      <c r="G704" s="82">
        <f>G702-G703</f>
        <v>4358918.9189189179</v>
      </c>
      <c r="H704" s="82">
        <f>H702-H703</f>
        <v>479481.08108108107</v>
      </c>
      <c r="I704" s="82">
        <f>I702-I703</f>
        <v>15135.135135135131</v>
      </c>
      <c r="J704" s="105">
        <f>J702-J703</f>
        <v>1664.8648648648646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4838399.9999999991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G692+G698+G704</f>
        <v>9118918.9189189188</v>
      </c>
      <c r="H707" s="108">
        <f>H692+H698+H704</f>
        <v>1003081.0810810811</v>
      </c>
      <c r="I707" s="107"/>
      <c r="J707" s="109">
        <f>H693+H699+H705</f>
        <v>10122000</v>
      </c>
    </row>
    <row r="709" spans="1:10" ht="12.75" customHeight="1" x14ac:dyDescent="0.25">
      <c r="A709" s="94" t="s">
        <v>1</v>
      </c>
      <c r="B709" s="95">
        <f>Invoice!E3878</f>
        <v>23080035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Invoice!B3886</f>
        <v>60</v>
      </c>
      <c r="C711" s="88" t="str">
        <f>Invoice!E3886</f>
        <v>ISI CUTTER 18 MM KENKO L-150 (BESAR)</v>
      </c>
      <c r="D711" s="89">
        <f>Invoice!H3886</f>
        <v>64800</v>
      </c>
      <c r="E711" s="81">
        <f>D711*B711</f>
        <v>3888000</v>
      </c>
      <c r="F711" s="81"/>
      <c r="G711" s="82">
        <f>E711/1.11</f>
        <v>3502702.7027027025</v>
      </c>
      <c r="H711" s="83">
        <f>G711*11%</f>
        <v>385297.29729729728</v>
      </c>
      <c r="I711" s="83">
        <f>G711/B711</f>
        <v>58378.378378378373</v>
      </c>
      <c r="J711" s="103">
        <f>H711/B711</f>
        <v>6421.6216216216217</v>
      </c>
    </row>
    <row r="712" spans="1:10" ht="12.75" customHeight="1" x14ac:dyDescent="0.25">
      <c r="A712" s="101"/>
      <c r="D712" s="81"/>
      <c r="E712" s="81">
        <f>(E711*Invoice!I3886)+((E711-(E711*Invoice!I3886))*Invoice!J3886)</f>
        <v>524880</v>
      </c>
      <c r="F712" s="81"/>
      <c r="G712" s="90">
        <f>E712/1.11</f>
        <v>472864.86486486485</v>
      </c>
      <c r="H712" s="91">
        <f>G712*11%</f>
        <v>52015.135135135133</v>
      </c>
      <c r="I712" s="91">
        <f>G712/B711</f>
        <v>7881.0810810810808</v>
      </c>
      <c r="J712" s="104">
        <f>H712/B711</f>
        <v>866.91891891891885</v>
      </c>
    </row>
    <row r="713" spans="1:10" ht="12.75" customHeight="1" x14ac:dyDescent="0.25">
      <c r="A713" s="101"/>
      <c r="D713" s="81" t="s">
        <v>23</v>
      </c>
      <c r="E713" s="81">
        <f>E711-E712</f>
        <v>3363120</v>
      </c>
      <c r="F713" s="81"/>
      <c r="G713" s="82">
        <f>G711-G712</f>
        <v>3029837.8378378376</v>
      </c>
      <c r="H713" s="82">
        <f>H711-H712</f>
        <v>333282.16216216213</v>
      </c>
      <c r="I713" s="82">
        <f>I711-I712</f>
        <v>50497.297297297293</v>
      </c>
      <c r="J713" s="105">
        <f>J711-J712</f>
        <v>5554.7027027027025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3363120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Invoice!B3887</f>
        <v>24</v>
      </c>
      <c r="C717" s="88" t="str">
        <f>Invoice!E3887</f>
        <v>PENSIL WARNA KENKO CP-12F CLASSIC (PANJANG)</v>
      </c>
      <c r="D717" s="89">
        <f>Invoice!H3887</f>
        <v>124200</v>
      </c>
      <c r="E717" s="81">
        <f t="shared" ref="E717" si="100">D717*B717</f>
        <v>2980800</v>
      </c>
      <c r="F717" s="81"/>
      <c r="G717" s="82">
        <f t="shared" ref="G717" si="101">E717/1.11</f>
        <v>2685405.405405405</v>
      </c>
      <c r="H717" s="83">
        <f t="shared" ref="H717" si="102">G717*11%</f>
        <v>295394.59459459456</v>
      </c>
      <c r="I717" s="83">
        <f t="shared" ref="I717" si="103">G717/B717</f>
        <v>111891.89189189188</v>
      </c>
      <c r="J717" s="103">
        <f t="shared" ref="J717" si="104">H717/B717</f>
        <v>12308.108108108107</v>
      </c>
    </row>
    <row r="718" spans="1:10" ht="12.75" customHeight="1" x14ac:dyDescent="0.25">
      <c r="A718" s="101"/>
      <c r="D718" s="81"/>
      <c r="E718" s="81">
        <f>(E717*Invoice!I3887)+((E717-(E717*Invoice!I3887))*Invoice!J3887)</f>
        <v>402408</v>
      </c>
      <c r="F718" s="81"/>
      <c r="G718" s="90">
        <f>E718/1.11</f>
        <v>362529.7297297297</v>
      </c>
      <c r="H718" s="91">
        <f>G718*11%</f>
        <v>39878.270270270266</v>
      </c>
      <c r="I718" s="91">
        <f>G718/B717</f>
        <v>15105.405405405405</v>
      </c>
      <c r="J718" s="104">
        <f>H718/B717</f>
        <v>1661.5945945945944</v>
      </c>
    </row>
    <row r="719" spans="1:10" ht="12.75" customHeight="1" x14ac:dyDescent="0.25">
      <c r="A719" s="101"/>
      <c r="D719" s="81" t="s">
        <v>23</v>
      </c>
      <c r="E719" s="81">
        <f>E717-E718</f>
        <v>2578392</v>
      </c>
      <c r="F719" s="81"/>
      <c r="G719" s="82">
        <f>G717-G718</f>
        <v>2322875.6756756753</v>
      </c>
      <c r="H719" s="82">
        <f>H717-H718</f>
        <v>255516.32432432429</v>
      </c>
      <c r="I719" s="82">
        <f>I717-I718</f>
        <v>96786.486486486479</v>
      </c>
      <c r="J719" s="105">
        <f>J717-J718</f>
        <v>10646.513513513511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2578391.9999999995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6"/>
      <c r="B722" s="107"/>
      <c r="C722" s="107"/>
      <c r="D722" s="107"/>
      <c r="E722" s="107"/>
      <c r="F722" s="107"/>
      <c r="G722" s="108">
        <f>G713+G719</f>
        <v>5352713.5135135129</v>
      </c>
      <c r="H722" s="108">
        <f>H713+H719</f>
        <v>588798.48648648639</v>
      </c>
      <c r="I722" s="107"/>
      <c r="J722" s="109">
        <f>H714+H720</f>
        <v>5941512</v>
      </c>
    </row>
    <row r="724" spans="1:10" ht="12.75" customHeight="1" x14ac:dyDescent="0.25">
      <c r="A724" s="94" t="s">
        <v>1</v>
      </c>
      <c r="B724" s="95">
        <f>Invoice!E3992</f>
        <v>23080036</v>
      </c>
      <c r="C724" s="96"/>
      <c r="D724" s="97"/>
      <c r="E724" s="97"/>
      <c r="F724" s="97"/>
      <c r="G724" s="98"/>
      <c r="H724" s="99"/>
      <c r="I724" s="99"/>
      <c r="J724" s="100"/>
    </row>
    <row r="725" spans="1:10" ht="12.75" customHeight="1" x14ac:dyDescent="0.25">
      <c r="A725" s="101">
        <v>1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Invoice!B4000</f>
        <v>2</v>
      </c>
      <c r="C726" s="88" t="str">
        <f>Invoice!E4000</f>
        <v>BINDER CLIP KENKO NO. 200</v>
      </c>
      <c r="D726" s="89">
        <f>Invoice!H4000</f>
        <v>180000</v>
      </c>
      <c r="E726" s="81">
        <f>D726*B726</f>
        <v>360000</v>
      </c>
      <c r="F726" s="81"/>
      <c r="G726" s="82">
        <f>E726/1.11</f>
        <v>324324.32432432432</v>
      </c>
      <c r="H726" s="83">
        <f>G726*11%</f>
        <v>35675.675675675673</v>
      </c>
      <c r="I726" s="83">
        <f>G726/B726</f>
        <v>162162.16216216216</v>
      </c>
      <c r="J726" s="103">
        <f>H726/B726</f>
        <v>17837.837837837837</v>
      </c>
    </row>
    <row r="727" spans="1:10" ht="12.75" customHeight="1" x14ac:dyDescent="0.25">
      <c r="A727" s="101"/>
      <c r="D727" s="81"/>
      <c r="E727" s="81">
        <f>(E726*Invoice!I4000)+((E726-(E726*Invoice!I4000))*Invoice!J4000)</f>
        <v>36000</v>
      </c>
      <c r="F727" s="81"/>
      <c r="G727" s="90">
        <f>E727/1.11</f>
        <v>32432.43243243243</v>
      </c>
      <c r="H727" s="91">
        <f>G727*11%</f>
        <v>3567.5675675675675</v>
      </c>
      <c r="I727" s="91">
        <f>G727/B726</f>
        <v>16216.216216216215</v>
      </c>
      <c r="J727" s="104">
        <f>H727/B726</f>
        <v>1783.7837837837837</v>
      </c>
    </row>
    <row r="728" spans="1:10" ht="12.75" customHeight="1" x14ac:dyDescent="0.25">
      <c r="A728" s="101"/>
      <c r="D728" s="81" t="s">
        <v>23</v>
      </c>
      <c r="E728" s="81">
        <f>E726-E727</f>
        <v>324000</v>
      </c>
      <c r="F728" s="81"/>
      <c r="G728" s="82">
        <f>G726-G727</f>
        <v>291891.89189189189</v>
      </c>
      <c r="H728" s="82">
        <f>H726-H727</f>
        <v>32108.108108108107</v>
      </c>
      <c r="I728" s="82">
        <f>I726-I727</f>
        <v>145945.94594594595</v>
      </c>
      <c r="J728" s="105">
        <f>J726-J727</f>
        <v>16054.054054054053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324000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2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Invoice!B4001</f>
        <v>2</v>
      </c>
      <c r="C732" s="88" t="str">
        <f>Invoice!E4001</f>
        <v>BINDER CLIP KENKO NO. 111</v>
      </c>
      <c r="D732" s="89">
        <f>Invoice!H4001</f>
        <v>49200</v>
      </c>
      <c r="E732" s="81">
        <f t="shared" ref="E732:E762" si="105">D732*B732</f>
        <v>98400</v>
      </c>
      <c r="F732" s="81"/>
      <c r="G732" s="82">
        <f t="shared" ref="G732:G762" si="106">E732/1.11</f>
        <v>88648.648648648639</v>
      </c>
      <c r="H732" s="83">
        <f t="shared" ref="H732:H762" si="107">G732*11%</f>
        <v>9751.3513513513499</v>
      </c>
      <c r="I732" s="83">
        <f t="shared" ref="I732:I762" si="108">G732/B732</f>
        <v>44324.32432432432</v>
      </c>
      <c r="J732" s="103">
        <f t="shared" ref="J732:J762" si="109">H732/B732</f>
        <v>4875.6756756756749</v>
      </c>
    </row>
    <row r="733" spans="1:10" ht="12.75" customHeight="1" x14ac:dyDescent="0.25">
      <c r="A733" s="101"/>
      <c r="D733" s="81"/>
      <c r="E733" s="81">
        <f>(E732*Invoice!I4001)+((E732-(E732*Invoice!I4001))*Invoice!J4001)</f>
        <v>9840</v>
      </c>
      <c r="F733" s="81"/>
      <c r="G733" s="90">
        <f>E733/1.11</f>
        <v>8864.8648648648632</v>
      </c>
      <c r="H733" s="91">
        <f>G733*11%</f>
        <v>975.13513513513499</v>
      </c>
      <c r="I733" s="91">
        <f>G733/B732</f>
        <v>4432.4324324324316</v>
      </c>
      <c r="J733" s="104">
        <f>H733/B732</f>
        <v>487.56756756756749</v>
      </c>
    </row>
    <row r="734" spans="1:10" ht="12.75" customHeight="1" x14ac:dyDescent="0.25">
      <c r="A734" s="101"/>
      <c r="D734" s="81" t="s">
        <v>23</v>
      </c>
      <c r="E734" s="81">
        <f>E732-E733</f>
        <v>88560</v>
      </c>
      <c r="F734" s="81"/>
      <c r="G734" s="82">
        <f>G732-G733</f>
        <v>79783.783783783772</v>
      </c>
      <c r="H734" s="82">
        <f>H732-H733</f>
        <v>8776.2162162162149</v>
      </c>
      <c r="I734" s="82">
        <f>I732-I733</f>
        <v>39891.891891891886</v>
      </c>
      <c r="J734" s="105">
        <f>J732-J733</f>
        <v>4388.1081081081074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88559.999999999985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3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Invoice!B4002</f>
        <v>3</v>
      </c>
      <c r="C738" s="88" t="str">
        <f>Invoice!E4002</f>
        <v>BINDER CLIP KENKO NO. 105</v>
      </c>
      <c r="D738" s="89">
        <f>Invoice!H4002</f>
        <v>28800</v>
      </c>
      <c r="E738" s="81">
        <f t="shared" si="105"/>
        <v>86400</v>
      </c>
      <c r="F738" s="81"/>
      <c r="G738" s="82">
        <f t="shared" si="106"/>
        <v>77837.837837837826</v>
      </c>
      <c r="H738" s="83">
        <f t="shared" si="107"/>
        <v>8562.1621621621616</v>
      </c>
      <c r="I738" s="83">
        <f t="shared" si="108"/>
        <v>25945.945945945943</v>
      </c>
      <c r="J738" s="103">
        <f t="shared" si="109"/>
        <v>2854.0540540540537</v>
      </c>
    </row>
    <row r="739" spans="1:10" ht="12.75" customHeight="1" x14ac:dyDescent="0.25">
      <c r="A739" s="101"/>
      <c r="D739" s="81"/>
      <c r="E739" s="81">
        <f>(E738*Invoice!I4002)+((E738-(E738*Invoice!I4002))*Invoice!J4002)</f>
        <v>8640</v>
      </c>
      <c r="F739" s="81"/>
      <c r="G739" s="90">
        <f>E739/1.11</f>
        <v>7783.7837837837833</v>
      </c>
      <c r="H739" s="91">
        <f>G739*11%</f>
        <v>856.21621621621614</v>
      </c>
      <c r="I739" s="91">
        <f>G739/B738</f>
        <v>2594.5945945945946</v>
      </c>
      <c r="J739" s="104">
        <f>H739/B738</f>
        <v>285.40540540540536</v>
      </c>
    </row>
    <row r="740" spans="1:10" ht="12.75" customHeight="1" x14ac:dyDescent="0.25">
      <c r="A740" s="101"/>
      <c r="D740" s="81" t="s">
        <v>23</v>
      </c>
      <c r="E740" s="81">
        <f>E738-E739</f>
        <v>77760</v>
      </c>
      <c r="F740" s="81"/>
      <c r="G740" s="82">
        <f>G738-G739</f>
        <v>70054.054054054039</v>
      </c>
      <c r="H740" s="82">
        <f>H738-H739</f>
        <v>7705.9459459459458</v>
      </c>
      <c r="I740" s="82">
        <f>I738-I739</f>
        <v>23351.35135135135</v>
      </c>
      <c r="J740" s="105">
        <f>J738-J739</f>
        <v>2568.6486486486483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77759.999999999985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4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Invoice!B4003</f>
        <v>3</v>
      </c>
      <c r="C744" s="88" t="str">
        <f>Invoice!E4003</f>
        <v>BINDER CLIP KENKO NO. 280</v>
      </c>
      <c r="D744" s="89">
        <f>Invoice!H4003</f>
        <v>43000</v>
      </c>
      <c r="E744" s="81">
        <f t="shared" si="105"/>
        <v>129000</v>
      </c>
      <c r="F744" s="81"/>
      <c r="G744" s="82">
        <f t="shared" si="106"/>
        <v>116216.21621621621</v>
      </c>
      <c r="H744" s="83">
        <f t="shared" si="107"/>
        <v>12783.783783783783</v>
      </c>
      <c r="I744" s="83">
        <f t="shared" si="108"/>
        <v>38738.738738738735</v>
      </c>
      <c r="J744" s="103">
        <f t="shared" si="109"/>
        <v>4261.2612612612611</v>
      </c>
    </row>
    <row r="745" spans="1:10" ht="12.75" customHeight="1" x14ac:dyDescent="0.25">
      <c r="A745" s="101"/>
      <c r="D745" s="81"/>
      <c r="E745" s="81">
        <f>(E744*Invoice!I4003)+((E744-(E744*Invoice!I4003))*Invoice!J4003)</f>
        <v>12900</v>
      </c>
      <c r="F745" s="81"/>
      <c r="G745" s="90">
        <f>E745/1.11</f>
        <v>11621.62162162162</v>
      </c>
      <c r="H745" s="91">
        <f>G745*11%</f>
        <v>1278.3783783783781</v>
      </c>
      <c r="I745" s="91">
        <f>G745/B744</f>
        <v>3873.8738738738734</v>
      </c>
      <c r="J745" s="104">
        <f>H745/B744</f>
        <v>426.12612612612605</v>
      </c>
    </row>
    <row r="746" spans="1:10" ht="12.75" customHeight="1" x14ac:dyDescent="0.25">
      <c r="A746" s="101"/>
      <c r="D746" s="81" t="s">
        <v>23</v>
      </c>
      <c r="E746" s="81">
        <f>E744-E745</f>
        <v>116100</v>
      </c>
      <c r="F746" s="81"/>
      <c r="G746" s="82">
        <f>G744-G745</f>
        <v>104594.59459459459</v>
      </c>
      <c r="H746" s="82">
        <f>H744-H745</f>
        <v>11505.405405405405</v>
      </c>
      <c r="I746" s="82">
        <f>I744-I745</f>
        <v>34864.86486486486</v>
      </c>
      <c r="J746" s="105">
        <f>J744-J745</f>
        <v>3835.135135135135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116099.99999999999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5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Invoice!B4004</f>
        <v>10</v>
      </c>
      <c r="C750" s="88" t="str">
        <f>Invoice!E4004</f>
        <v>ISI CUTTER 9 MM KENKO A-100 (KECIL)</v>
      </c>
      <c r="D750" s="89">
        <f>Invoice!H4004</f>
        <v>32400</v>
      </c>
      <c r="E750" s="81">
        <f t="shared" si="105"/>
        <v>324000</v>
      </c>
      <c r="F750" s="81"/>
      <c r="G750" s="82">
        <f t="shared" si="106"/>
        <v>291891.89189189189</v>
      </c>
      <c r="H750" s="83">
        <f t="shared" si="107"/>
        <v>32108.10810810811</v>
      </c>
      <c r="I750" s="83">
        <f t="shared" si="108"/>
        <v>29189.18918918919</v>
      </c>
      <c r="J750" s="103">
        <f t="shared" si="109"/>
        <v>3210.8108108108108</v>
      </c>
    </row>
    <row r="751" spans="1:10" ht="12.75" customHeight="1" x14ac:dyDescent="0.25">
      <c r="A751" s="101"/>
      <c r="D751" s="81"/>
      <c r="E751" s="81">
        <f>(E750*Invoice!I4004)+((E750-(E750*Invoice!I4004))*Invoice!J4004)</f>
        <v>32400</v>
      </c>
      <c r="F751" s="81"/>
      <c r="G751" s="90">
        <f>E751/1.11</f>
        <v>29189.189189189186</v>
      </c>
      <c r="H751" s="91">
        <f>G751*11%</f>
        <v>3210.8108108108104</v>
      </c>
      <c r="I751" s="91">
        <f>G751/B750</f>
        <v>2918.9189189189187</v>
      </c>
      <c r="J751" s="104">
        <f>H751/B750</f>
        <v>321.08108108108104</v>
      </c>
    </row>
    <row r="752" spans="1:10" ht="12.75" customHeight="1" x14ac:dyDescent="0.25">
      <c r="A752" s="101"/>
      <c r="D752" s="81" t="s">
        <v>23</v>
      </c>
      <c r="E752" s="81">
        <f>E750-E751</f>
        <v>291600</v>
      </c>
      <c r="F752" s="81"/>
      <c r="G752" s="82">
        <f>G750-G751</f>
        <v>262702.70270270272</v>
      </c>
      <c r="H752" s="82">
        <f>H750-H751</f>
        <v>28897.2972972973</v>
      </c>
      <c r="I752" s="82">
        <f>I750-I751</f>
        <v>26270.27027027027</v>
      </c>
      <c r="J752" s="105">
        <f>J750-J751</f>
        <v>2889.72972972973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291600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6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Invoice!B4005</f>
        <v>3</v>
      </c>
      <c r="C756" s="88" t="str">
        <f>Invoice!E4005</f>
        <v>GEL PEN KENKO K-1 HITAM</v>
      </c>
      <c r="D756" s="89">
        <f>Invoice!H4005</f>
        <v>39600</v>
      </c>
      <c r="E756" s="81">
        <f t="shared" si="105"/>
        <v>118800</v>
      </c>
      <c r="F756" s="81"/>
      <c r="G756" s="82">
        <f t="shared" si="106"/>
        <v>107027.02702702701</v>
      </c>
      <c r="H756" s="83">
        <f t="shared" si="107"/>
        <v>11772.972972972972</v>
      </c>
      <c r="I756" s="83">
        <f t="shared" si="108"/>
        <v>35675.675675675673</v>
      </c>
      <c r="J756" s="103">
        <f t="shared" si="109"/>
        <v>3924.3243243243237</v>
      </c>
    </row>
    <row r="757" spans="1:10" ht="12.75" customHeight="1" x14ac:dyDescent="0.25">
      <c r="A757" s="101"/>
      <c r="D757" s="81"/>
      <c r="E757" s="81">
        <f>(E756*Invoice!I4005)+((E756-(E756*Invoice!I4005))*Invoice!J4005)</f>
        <v>11880</v>
      </c>
      <c r="F757" s="81"/>
      <c r="G757" s="90">
        <f>E757/1.11</f>
        <v>10702.702702702702</v>
      </c>
      <c r="H757" s="91">
        <f>G757*11%</f>
        <v>1177.2972972972973</v>
      </c>
      <c r="I757" s="91">
        <f>G757/B756</f>
        <v>3567.567567567567</v>
      </c>
      <c r="J757" s="104">
        <f>H757/B756</f>
        <v>392.43243243243245</v>
      </c>
    </row>
    <row r="758" spans="1:10" ht="12.75" customHeight="1" x14ac:dyDescent="0.25">
      <c r="A758" s="101"/>
      <c r="D758" s="81" t="s">
        <v>23</v>
      </c>
      <c r="E758" s="81">
        <f>E756-E757</f>
        <v>106920</v>
      </c>
      <c r="F758" s="81"/>
      <c r="G758" s="82">
        <f>G756-G757</f>
        <v>96324.324324324305</v>
      </c>
      <c r="H758" s="82">
        <f>H756-H757</f>
        <v>10595.675675675675</v>
      </c>
      <c r="I758" s="82">
        <f>I756-I757</f>
        <v>32108.108108108107</v>
      </c>
      <c r="J758" s="105">
        <f>J756-J757</f>
        <v>3531.8918918918912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106919.99999999999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7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Invoice!B4006</f>
        <v>24</v>
      </c>
      <c r="C762" s="88" t="str">
        <f>Invoice!E4006</f>
        <v>GEL PEN KENKO EASY GEL HITAM</v>
      </c>
      <c r="D762" s="89">
        <f>Invoice!H4006</f>
        <v>26100</v>
      </c>
      <c r="E762" s="81">
        <f t="shared" si="105"/>
        <v>626400</v>
      </c>
      <c r="F762" s="81"/>
      <c r="G762" s="82">
        <f t="shared" si="106"/>
        <v>564324.32432432426</v>
      </c>
      <c r="H762" s="83">
        <f t="shared" si="107"/>
        <v>62075.675675675666</v>
      </c>
      <c r="I762" s="83">
        <f t="shared" si="108"/>
        <v>23513.51351351351</v>
      </c>
      <c r="J762" s="103">
        <f t="shared" si="109"/>
        <v>2586.4864864864862</v>
      </c>
    </row>
    <row r="763" spans="1:10" ht="12.75" customHeight="1" x14ac:dyDescent="0.25">
      <c r="A763" s="101"/>
      <c r="D763" s="81"/>
      <c r="E763" s="81">
        <f>(E762*Invoice!I4006)+((E762-(E762*Invoice!I4006))*Invoice!J4006)</f>
        <v>62640</v>
      </c>
      <c r="F763" s="81"/>
      <c r="G763" s="90">
        <f>E763/1.11</f>
        <v>56432.432432432426</v>
      </c>
      <c r="H763" s="91">
        <f>G763*11%</f>
        <v>6207.5675675675666</v>
      </c>
      <c r="I763" s="91">
        <f>G763/B762</f>
        <v>2351.3513513513512</v>
      </c>
      <c r="J763" s="104">
        <f>H763/B762</f>
        <v>258.64864864864859</v>
      </c>
    </row>
    <row r="764" spans="1:10" ht="12.75" customHeight="1" x14ac:dyDescent="0.25">
      <c r="A764" s="101"/>
      <c r="D764" s="81" t="s">
        <v>23</v>
      </c>
      <c r="E764" s="81">
        <f>E762-E763</f>
        <v>563760</v>
      </c>
      <c r="F764" s="81"/>
      <c r="G764" s="82">
        <f>G762-G763</f>
        <v>507891.89189189184</v>
      </c>
      <c r="H764" s="82">
        <f>H762-H763</f>
        <v>55868.108108108099</v>
      </c>
      <c r="I764" s="82">
        <f>I762-I763</f>
        <v>21162.16216216216</v>
      </c>
      <c r="J764" s="105">
        <f>J762-J763</f>
        <v>2327.8378378378375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563759.99999999988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6"/>
      <c r="B767" s="107"/>
      <c r="C767" s="107"/>
      <c r="D767" s="107"/>
      <c r="E767" s="107"/>
      <c r="F767" s="107"/>
      <c r="G767" s="108">
        <f>G728+G734+G740+G746+G752+G758+G764</f>
        <v>1413243.2432432431</v>
      </c>
      <c r="H767" s="108">
        <f>H728+H734+H740+H746+H752+H758+H764</f>
        <v>155456.75675675675</v>
      </c>
      <c r="I767" s="107"/>
      <c r="J767" s="109">
        <f>H729+H735+H741+H747+H753+H759+H765</f>
        <v>1568700</v>
      </c>
    </row>
    <row r="769" spans="1:10" ht="12.75" customHeight="1" x14ac:dyDescent="0.25">
      <c r="A769" s="94" t="s">
        <v>1</v>
      </c>
      <c r="B769" s="95">
        <f>Invoice!E4106</f>
        <v>23080037</v>
      </c>
      <c r="C769" s="96"/>
      <c r="D769" s="97"/>
      <c r="E769" s="97"/>
      <c r="F769" s="97"/>
      <c r="G769" s="98"/>
      <c r="H769" s="99"/>
      <c r="I769" s="99"/>
      <c r="J769" s="100"/>
    </row>
    <row r="770" spans="1:10" ht="12.75" customHeight="1" x14ac:dyDescent="0.25">
      <c r="A770" s="101">
        <v>1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Invoice!B4114</f>
        <v>5</v>
      </c>
      <c r="C771" s="88" t="str">
        <f>Invoice!E4114</f>
        <v>ISI PENSIL 2B 0.5 MM KENKO PL-05 HI-POLYMER</v>
      </c>
      <c r="D771" s="89">
        <f>Invoice!H4114</f>
        <v>180000</v>
      </c>
      <c r="E771" s="81">
        <f>D771*B771</f>
        <v>900000</v>
      </c>
      <c r="F771" s="81"/>
      <c r="G771" s="82">
        <f>E771/1.11</f>
        <v>810810.81081081077</v>
      </c>
      <c r="H771" s="83">
        <f>G771*11%</f>
        <v>89189.189189189186</v>
      </c>
      <c r="I771" s="83">
        <f>G771/B771</f>
        <v>162162.16216216216</v>
      </c>
      <c r="J771" s="103">
        <f>H771/B771</f>
        <v>17837.837837837837</v>
      </c>
    </row>
    <row r="772" spans="1:10" ht="12.75" customHeight="1" x14ac:dyDescent="0.25">
      <c r="A772" s="101"/>
      <c r="D772" s="81"/>
      <c r="E772" s="81">
        <f>(E771*Invoice!I4114)+((E771-(E771*Invoice!I4114))*Invoice!J4114)</f>
        <v>112500</v>
      </c>
      <c r="F772" s="81"/>
      <c r="G772" s="90">
        <f>E772/1.11</f>
        <v>101351.35135135135</v>
      </c>
      <c r="H772" s="91">
        <f>G772*11%</f>
        <v>11148.648648648648</v>
      </c>
      <c r="I772" s="91">
        <f>G772/B771</f>
        <v>20270.27027027027</v>
      </c>
      <c r="J772" s="104">
        <f>H772/B771</f>
        <v>2229.7297297297296</v>
      </c>
    </row>
    <row r="773" spans="1:10" ht="12.75" customHeight="1" x14ac:dyDescent="0.25">
      <c r="A773" s="101"/>
      <c r="D773" s="81" t="s">
        <v>23</v>
      </c>
      <c r="E773" s="81">
        <f>E771-E772</f>
        <v>787500</v>
      </c>
      <c r="F773" s="81"/>
      <c r="G773" s="82">
        <f>G771-G772</f>
        <v>709459.45945945941</v>
      </c>
      <c r="H773" s="82">
        <f>H771-H772</f>
        <v>78040.540540540533</v>
      </c>
      <c r="I773" s="82">
        <f>I771-I772</f>
        <v>141891.89189189189</v>
      </c>
      <c r="J773" s="105">
        <f>J771-J772</f>
        <v>15608.108108108107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787500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6"/>
      <c r="B776" s="107"/>
      <c r="C776" s="107"/>
      <c r="D776" s="107"/>
      <c r="E776" s="107"/>
      <c r="F776" s="107"/>
      <c r="G776" s="108">
        <f>G773</f>
        <v>709459.45945945941</v>
      </c>
      <c r="H776" s="108">
        <f>H773</f>
        <v>78040.540540540533</v>
      </c>
      <c r="I776" s="107"/>
      <c r="J776" s="109">
        <f>H774</f>
        <v>787500</v>
      </c>
    </row>
    <row r="778" spans="1:10" ht="12.75" customHeight="1" x14ac:dyDescent="0.25">
      <c r="A778" s="94" t="s">
        <v>1</v>
      </c>
      <c r="B778" s="95">
        <f>Invoice!E4220</f>
        <v>23080038</v>
      </c>
      <c r="C778" s="96"/>
      <c r="D778" s="97"/>
      <c r="E778" s="97"/>
      <c r="F778" s="97"/>
      <c r="G778" s="98"/>
      <c r="H778" s="99"/>
      <c r="I778" s="99"/>
      <c r="J778" s="100"/>
    </row>
    <row r="779" spans="1:10" ht="12.75" customHeight="1" x14ac:dyDescent="0.25">
      <c r="A779" s="101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Invoice!B4228</f>
        <v>10</v>
      </c>
      <c r="C780" s="88" t="str">
        <f>Invoice!E4228</f>
        <v>PUSH PIN KENKO PN-30</v>
      </c>
      <c r="D780" s="89">
        <f>Invoice!H4228</f>
        <v>33000</v>
      </c>
      <c r="E780" s="81">
        <f>D780*B780</f>
        <v>330000</v>
      </c>
      <c r="F780" s="81"/>
      <c r="G780" s="82">
        <f>E780/1.11</f>
        <v>297297.29729729728</v>
      </c>
      <c r="H780" s="83">
        <f>G780*11%</f>
        <v>32702.7027027027</v>
      </c>
      <c r="I780" s="83">
        <f>G780/B780</f>
        <v>29729.729729729726</v>
      </c>
      <c r="J780" s="103">
        <f>H780/B780</f>
        <v>3270.27027027027</v>
      </c>
    </row>
    <row r="781" spans="1:10" ht="12.75" customHeight="1" x14ac:dyDescent="0.25">
      <c r="A781" s="101"/>
      <c r="D781" s="81"/>
      <c r="E781" s="81">
        <f>(E780*Invoice!I4228)+((E780-(E780*Invoice!I4228))*Invoice!J4228)</f>
        <v>33000</v>
      </c>
      <c r="F781" s="81"/>
      <c r="G781" s="90">
        <f>E781/1.11</f>
        <v>29729.729729729726</v>
      </c>
      <c r="H781" s="91">
        <f>G781*11%</f>
        <v>3270.27027027027</v>
      </c>
      <c r="I781" s="91">
        <f>G781/B780</f>
        <v>2972.9729729729725</v>
      </c>
      <c r="J781" s="104">
        <f>H781/B780</f>
        <v>327.02702702702697</v>
      </c>
    </row>
    <row r="782" spans="1:10" ht="12.75" customHeight="1" x14ac:dyDescent="0.25">
      <c r="A782" s="101"/>
      <c r="D782" s="81" t="s">
        <v>23</v>
      </c>
      <c r="E782" s="81">
        <f>E780-E781</f>
        <v>297000</v>
      </c>
      <c r="F782" s="81"/>
      <c r="G782" s="82">
        <f>G780-G781</f>
        <v>267567.56756756757</v>
      </c>
      <c r="H782" s="82">
        <f>H780-H781</f>
        <v>29432.43243243243</v>
      </c>
      <c r="I782" s="82">
        <f>I780-I781</f>
        <v>26756.756756756753</v>
      </c>
      <c r="J782" s="105">
        <f>J780-J781</f>
        <v>2943.2432432432429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297000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6"/>
      <c r="B785" s="107"/>
      <c r="C785" s="107"/>
      <c r="D785" s="107"/>
      <c r="E785" s="107"/>
      <c r="F785" s="107"/>
      <c r="G785" s="108">
        <f>G782</f>
        <v>267567.56756756757</v>
      </c>
      <c r="H785" s="108">
        <f>H782</f>
        <v>29432.43243243243</v>
      </c>
      <c r="I785" s="107"/>
      <c r="J785" s="109">
        <f>H783</f>
        <v>297000</v>
      </c>
    </row>
    <row r="787" spans="1:10" ht="12.75" customHeight="1" x14ac:dyDescent="0.25">
      <c r="A787" s="94" t="s">
        <v>1</v>
      </c>
      <c r="B787" s="95">
        <f>Invoice!E4334</f>
        <v>23080039</v>
      </c>
      <c r="C787" s="96"/>
      <c r="D787" s="97"/>
      <c r="E787" s="97"/>
      <c r="F787" s="97"/>
      <c r="G787" s="98"/>
      <c r="H787" s="99"/>
      <c r="I787" s="99"/>
      <c r="J787" s="100"/>
    </row>
    <row r="788" spans="1:10" ht="12.75" customHeight="1" x14ac:dyDescent="0.25">
      <c r="A788" s="101">
        <v>1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Invoice!B4342</f>
        <v>56</v>
      </c>
      <c r="C789" s="88" t="str">
        <f>Invoice!E4342</f>
        <v>ISI CUTTER 18 MM KENKO L-150 (BESAR)</v>
      </c>
      <c r="D789" s="89">
        <f>Invoice!H4342</f>
        <v>64800</v>
      </c>
      <c r="E789" s="81">
        <f>D789*B789</f>
        <v>3628800</v>
      </c>
      <c r="F789" s="81"/>
      <c r="G789" s="82">
        <f>E789/1.11</f>
        <v>3269189.1891891891</v>
      </c>
      <c r="H789" s="83">
        <f>G789*11%</f>
        <v>359610.81081081083</v>
      </c>
      <c r="I789" s="83">
        <f>G789/B789</f>
        <v>58378.37837837838</v>
      </c>
      <c r="J789" s="103">
        <f>H789/B789</f>
        <v>6421.6216216216217</v>
      </c>
    </row>
    <row r="790" spans="1:10" ht="12.75" customHeight="1" x14ac:dyDescent="0.25">
      <c r="A790" s="101"/>
      <c r="D790" s="81"/>
      <c r="E790" s="81">
        <f>(E789*Invoice!I4342)+((E789-(E789*Invoice!I4342))*Invoice!J4342)</f>
        <v>471744</v>
      </c>
      <c r="F790" s="81"/>
      <c r="G790" s="90">
        <f>E790/1.11</f>
        <v>424994.59459459456</v>
      </c>
      <c r="H790" s="91">
        <f>G790*11%</f>
        <v>46749.4054054054</v>
      </c>
      <c r="I790" s="91">
        <f>G790/B789</f>
        <v>7589.1891891891883</v>
      </c>
      <c r="J790" s="104">
        <f>H790/B789</f>
        <v>834.81081081081072</v>
      </c>
    </row>
    <row r="791" spans="1:10" ht="12.75" customHeight="1" x14ac:dyDescent="0.25">
      <c r="A791" s="101"/>
      <c r="D791" s="81" t="s">
        <v>23</v>
      </c>
      <c r="E791" s="81">
        <f>E789-E790</f>
        <v>3157056</v>
      </c>
      <c r="F791" s="81"/>
      <c r="G791" s="82">
        <f>G789-G790</f>
        <v>2844194.5945945946</v>
      </c>
      <c r="H791" s="82">
        <f>H789-H790</f>
        <v>312861.40540540544</v>
      </c>
      <c r="I791" s="82">
        <f>I789-I790</f>
        <v>50789.189189189194</v>
      </c>
      <c r="J791" s="105">
        <f>J789-J790</f>
        <v>5586.8108108108108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3157056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6"/>
      <c r="B794" s="107"/>
      <c r="C794" s="107"/>
      <c r="D794" s="107"/>
      <c r="E794" s="107"/>
      <c r="F794" s="107"/>
      <c r="G794" s="108">
        <f>G791</f>
        <v>2844194.5945945946</v>
      </c>
      <c r="H794" s="108">
        <f>H791</f>
        <v>312861.40540540544</v>
      </c>
      <c r="I794" s="107"/>
      <c r="J794" s="109">
        <f>H792</f>
        <v>3157056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446"/>
  <sheetViews>
    <sheetView topLeftCell="A688" zoomScaleNormal="100" workbookViewId="0">
      <selection activeCell="K718" sqref="K71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58" t="s">
        <v>30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45140</v>
      </c>
      <c r="E4" s="364"/>
      <c r="F4" s="362"/>
      <c r="G4" s="18"/>
      <c r="H4" s="365" t="s">
        <v>31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32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71"/>
      <c r="K27" s="34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5">
        <f>SUM(K10:K25)</f>
        <v>570000</v>
      </c>
      <c r="K28" s="346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7"/>
      <c r="K29" s="347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8"/>
      <c r="K31" s="34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9">
        <f>((J28/1.11)+(K30/1.11))*11%</f>
        <v>56486.486486486487</v>
      </c>
      <c r="K32" s="350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8"/>
      <c r="K33" s="34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51" t="s">
        <v>36</v>
      </c>
      <c r="K36" s="352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51"/>
      <c r="K37" s="352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3" t="str">
        <f>H2</f>
        <v>CV TRINITY CENTRAAL</v>
      </c>
      <c r="I40" s="353"/>
      <c r="J40" s="353"/>
      <c r="K40" s="354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7" t="s">
        <v>3</v>
      </c>
      <c r="G41" s="130"/>
      <c r="H41" s="355"/>
      <c r="I41" s="355"/>
      <c r="J41" s="355"/>
      <c r="K41" s="356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30">
        <f>D4</f>
        <v>45140</v>
      </c>
      <c r="E42" s="331"/>
      <c r="F42" s="357"/>
      <c r="G42" s="131"/>
      <c r="H42" s="332" t="str">
        <f>H4</f>
        <v/>
      </c>
      <c r="I42" s="332"/>
      <c r="J42" s="332"/>
      <c r="K42" s="33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7"/>
      <c r="G43" s="131"/>
      <c r="H43" s="334" t="str">
        <f>H5</f>
        <v>PURWOKERTO</v>
      </c>
      <c r="I43" s="334"/>
      <c r="J43" s="334"/>
      <c r="K43" s="335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36"/>
      <c r="I44" s="336"/>
      <c r="J44" s="336"/>
      <c r="K44" s="337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8"/>
      <c r="K65" s="33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40">
        <f>SUM(K48:K63)</f>
        <v>570000</v>
      </c>
      <c r="K66" s="341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2"/>
      <c r="K67" s="34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39"/>
      <c r="K69" s="33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3">
        <f>((J66/1.11)+(K68/1.11))*11%</f>
        <v>56486.486486486487</v>
      </c>
      <c r="K70" s="34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39"/>
      <c r="K71" s="33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2" t="str">
        <f>J36</f>
        <v>NOVI / CONDRO</v>
      </c>
      <c r="K74" s="313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2">
        <f>J37</f>
        <v>0</v>
      </c>
      <c r="K75" s="313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14" t="str">
        <f>H40</f>
        <v>CV TRINITY CENTRAAL</v>
      </c>
      <c r="I78" s="314"/>
      <c r="J78" s="314"/>
      <c r="K78" s="315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8" t="s">
        <v>3</v>
      </c>
      <c r="G79" s="207"/>
      <c r="H79" s="316"/>
      <c r="I79" s="316"/>
      <c r="J79" s="316"/>
      <c r="K79" s="317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9">
        <f>D42</f>
        <v>45140</v>
      </c>
      <c r="E80" s="320"/>
      <c r="F80" s="318"/>
      <c r="G80" s="208"/>
      <c r="H80" s="321" t="str">
        <f>H42</f>
        <v/>
      </c>
      <c r="I80" s="321"/>
      <c r="J80" s="321"/>
      <c r="K80" s="322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8"/>
      <c r="G81" s="208"/>
      <c r="H81" s="323" t="str">
        <f>H43</f>
        <v>PURWOKERTO</v>
      </c>
      <c r="I81" s="323"/>
      <c r="J81" s="323"/>
      <c r="K81" s="324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5"/>
      <c r="I82" s="325"/>
      <c r="J82" s="325"/>
      <c r="K82" s="326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7"/>
      <c r="K103" s="307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8">
        <f>SUM(K86:K101)</f>
        <v>570000</v>
      </c>
      <c r="K104" s="329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6"/>
      <c r="K105" s="30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7"/>
      <c r="K107" s="307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8">
        <f>((J104/1.11)+(K106/1.11))*11%</f>
        <v>56486.486486486487</v>
      </c>
      <c r="K108" s="309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7"/>
      <c r="K109" s="307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10" t="str">
        <f>J74</f>
        <v>NOVI / CONDRO</v>
      </c>
      <c r="K112" s="311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10">
        <f>J75</f>
        <v>0</v>
      </c>
      <c r="K113" s="311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58" t="s">
        <v>37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45141</v>
      </c>
      <c r="E118" s="364"/>
      <c r="F118" s="362"/>
      <c r="G118" s="18"/>
      <c r="H118" s="365" t="s">
        <v>38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39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71"/>
      <c r="K141" s="34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5">
        <f>SUM(K124:K139)</f>
        <v>4683000</v>
      </c>
      <c r="K142" s="346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7"/>
      <c r="K143" s="347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8"/>
      <c r="K145" s="34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9">
        <f>((J142/1.11)+(K144/1.11))*11%</f>
        <v>464081.08108108107</v>
      </c>
      <c r="K146" s="350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8"/>
      <c r="K147" s="34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51" t="s">
        <v>36</v>
      </c>
      <c r="K150" s="352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51"/>
      <c r="K151" s="352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3" t="str">
        <f>H116</f>
        <v>LILY JULIAWATI</v>
      </c>
      <c r="I154" s="353"/>
      <c r="J154" s="353"/>
      <c r="K154" s="354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7" t="s">
        <v>3</v>
      </c>
      <c r="G155" s="130"/>
      <c r="H155" s="355"/>
      <c r="I155" s="355"/>
      <c r="J155" s="355"/>
      <c r="K155" s="356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30">
        <f>D118</f>
        <v>45141</v>
      </c>
      <c r="E156" s="331"/>
      <c r="F156" s="357"/>
      <c r="G156" s="131"/>
      <c r="H156" s="332" t="str">
        <f>H118</f>
        <v>(REJO AGUNG)</v>
      </c>
      <c r="I156" s="332"/>
      <c r="J156" s="332"/>
      <c r="K156" s="33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7"/>
      <c r="G157" s="131"/>
      <c r="H157" s="334" t="str">
        <f>H119</f>
        <v>JOMBANG</v>
      </c>
      <c r="I157" s="334"/>
      <c r="J157" s="334"/>
      <c r="K157" s="335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36"/>
      <c r="I158" s="336"/>
      <c r="J158" s="336"/>
      <c r="K158" s="337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8"/>
      <c r="K179" s="33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40">
        <f>SUM(K162:K177)</f>
        <v>4683000</v>
      </c>
      <c r="K180" s="341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2"/>
      <c r="K181" s="34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39"/>
      <c r="K183" s="33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3">
        <f>((J180/1.11)+(K182/1.11))*11%</f>
        <v>464081.08108108107</v>
      </c>
      <c r="K184" s="34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39"/>
      <c r="K185" s="33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2" t="str">
        <f>J150</f>
        <v>NOVI / CONDRO</v>
      </c>
      <c r="K188" s="313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2">
        <f>J151</f>
        <v>0</v>
      </c>
      <c r="K189" s="313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14" t="str">
        <f>H154</f>
        <v>LILY JULIAWATI</v>
      </c>
      <c r="I192" s="314"/>
      <c r="J192" s="314"/>
      <c r="K192" s="315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8" t="s">
        <v>3</v>
      </c>
      <c r="G193" s="207"/>
      <c r="H193" s="316"/>
      <c r="I193" s="316"/>
      <c r="J193" s="316"/>
      <c r="K193" s="317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9">
        <f>D156</f>
        <v>45141</v>
      </c>
      <c r="E194" s="320"/>
      <c r="F194" s="318"/>
      <c r="G194" s="208"/>
      <c r="H194" s="321" t="str">
        <f>H156</f>
        <v>(REJO AGUNG)</v>
      </c>
      <c r="I194" s="321"/>
      <c r="J194" s="321"/>
      <c r="K194" s="322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8"/>
      <c r="G195" s="208"/>
      <c r="H195" s="323" t="str">
        <f>H157</f>
        <v>JOMBANG</v>
      </c>
      <c r="I195" s="323"/>
      <c r="J195" s="323"/>
      <c r="K195" s="324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5"/>
      <c r="I196" s="325"/>
      <c r="J196" s="325"/>
      <c r="K196" s="326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7"/>
      <c r="K217" s="307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8">
        <f>SUM(K200:K215)</f>
        <v>4683000</v>
      </c>
      <c r="K218" s="329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6"/>
      <c r="K219" s="30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7"/>
      <c r="K221" s="307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8">
        <f>((J218/1.11)+(K220/1.11))*11%</f>
        <v>464081.08108108107</v>
      </c>
      <c r="K222" s="309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7"/>
      <c r="K223" s="307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10" t="str">
        <f>J188</f>
        <v>NOVI / CONDRO</v>
      </c>
      <c r="K226" s="311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10">
        <f>J189</f>
        <v>0</v>
      </c>
      <c r="K227" s="311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8" t="s">
        <v>44</v>
      </c>
      <c r="I230" s="378"/>
      <c r="J230" s="378"/>
      <c r="K230" s="37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80"/>
      <c r="I231" s="380"/>
      <c r="J231" s="380"/>
      <c r="K231" s="38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45142</v>
      </c>
      <c r="E232" s="364"/>
      <c r="F232" s="362"/>
      <c r="G232" s="18"/>
      <c r="H232" s="372" t="s">
        <v>45</v>
      </c>
      <c r="I232" s="372"/>
      <c r="J232" s="372"/>
      <c r="K232" s="37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74" t="s">
        <v>32</v>
      </c>
      <c r="I233" s="374"/>
      <c r="J233" s="374"/>
      <c r="K233" s="37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6"/>
      <c r="I234" s="376"/>
      <c r="J234" s="376"/>
      <c r="K234" s="37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71"/>
      <c r="K255" s="34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5">
        <f>SUM(K238:K253)</f>
        <v>4914000</v>
      </c>
      <c r="K256" s="346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7"/>
      <c r="K257" s="347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8"/>
      <c r="K259" s="34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9">
        <f>((J256/1.11)+(K258/1.11))*11%</f>
        <v>486972.97297297296</v>
      </c>
      <c r="K260" s="350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8"/>
      <c r="K261" s="34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51" t="s">
        <v>36</v>
      </c>
      <c r="K264" s="352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51"/>
      <c r="K265" s="352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3" t="str">
        <f>H230</f>
        <v>SANTOSO BUDIONO</v>
      </c>
      <c r="I268" s="353"/>
      <c r="J268" s="353"/>
      <c r="K268" s="354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7" t="s">
        <v>3</v>
      </c>
      <c r="G269" s="130"/>
      <c r="H269" s="355"/>
      <c r="I269" s="355"/>
      <c r="J269" s="355"/>
      <c r="K269" s="356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30">
        <f>D232</f>
        <v>45142</v>
      </c>
      <c r="E270" s="331"/>
      <c r="F270" s="357"/>
      <c r="G270" s="131"/>
      <c r="H270" s="332" t="str">
        <f>H232</f>
        <v>(  ARMADA  )</v>
      </c>
      <c r="I270" s="332"/>
      <c r="J270" s="332"/>
      <c r="K270" s="33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7"/>
      <c r="G271" s="131"/>
      <c r="H271" s="334" t="str">
        <f>H233</f>
        <v>PURWOKERTO</v>
      </c>
      <c r="I271" s="334"/>
      <c r="J271" s="334"/>
      <c r="K271" s="335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36"/>
      <c r="I272" s="336"/>
      <c r="J272" s="336"/>
      <c r="K272" s="337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8"/>
      <c r="K293" s="33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40">
        <f>SUM(K276:K291)</f>
        <v>4914000</v>
      </c>
      <c r="K294" s="341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2"/>
      <c r="K295" s="34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39"/>
      <c r="K297" s="33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3">
        <f>((J294/1.11)+(K296/1.11))*11%</f>
        <v>486972.97297297296</v>
      </c>
      <c r="K298" s="34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39"/>
      <c r="K299" s="33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2" t="str">
        <f>J264</f>
        <v>NOVI / CONDRO</v>
      </c>
      <c r="K302" s="313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2">
        <f>J265</f>
        <v>0</v>
      </c>
      <c r="K303" s="313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14" t="str">
        <f>H268</f>
        <v>SANTOSO BUDIONO</v>
      </c>
      <c r="I306" s="314"/>
      <c r="J306" s="314"/>
      <c r="K306" s="315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8" t="s">
        <v>3</v>
      </c>
      <c r="G307" s="207"/>
      <c r="H307" s="316"/>
      <c r="I307" s="316"/>
      <c r="J307" s="316"/>
      <c r="K307" s="317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9">
        <f>D270</f>
        <v>45142</v>
      </c>
      <c r="E308" s="320"/>
      <c r="F308" s="318"/>
      <c r="G308" s="208"/>
      <c r="H308" s="321" t="str">
        <f>H270</f>
        <v>(  ARMADA  )</v>
      </c>
      <c r="I308" s="321"/>
      <c r="J308" s="321"/>
      <c r="K308" s="322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8"/>
      <c r="G309" s="208"/>
      <c r="H309" s="323" t="str">
        <f>H271</f>
        <v>PURWOKERTO</v>
      </c>
      <c r="I309" s="323"/>
      <c r="J309" s="323"/>
      <c r="K309" s="324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5"/>
      <c r="I310" s="325"/>
      <c r="J310" s="325"/>
      <c r="K310" s="326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7"/>
      <c r="K331" s="307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8">
        <f>SUM(K314:K329)</f>
        <v>4914000</v>
      </c>
      <c r="K332" s="329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6"/>
      <c r="K333" s="30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7"/>
      <c r="K335" s="307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8">
        <f>((J332/1.11)+(K334/1.11))*11%</f>
        <v>486972.97297297296</v>
      </c>
      <c r="K336" s="309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7"/>
      <c r="K337" s="307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10" t="str">
        <f>J302</f>
        <v>NOVI / CONDRO</v>
      </c>
      <c r="K340" s="311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10">
        <f>J303</f>
        <v>0</v>
      </c>
      <c r="K341" s="311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58" t="s">
        <v>50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45142</v>
      </c>
      <c r="E346" s="364"/>
      <c r="F346" s="362"/>
      <c r="G346" s="18"/>
      <c r="H346" s="365" t="s">
        <v>51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32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71"/>
      <c r="K369" s="34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5">
        <f>SUM(K352:K367)</f>
        <v>2606591</v>
      </c>
      <c r="K370" s="346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7"/>
      <c r="K371" s="347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8"/>
      <c r="K373" s="34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9">
        <f>((J370/1.11)+(K372/1.11))*11%</f>
        <v>258310.81981981979</v>
      </c>
      <c r="K374" s="350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8"/>
      <c r="K375" s="34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51" t="s">
        <v>36</v>
      </c>
      <c r="K378" s="352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51"/>
      <c r="K379" s="352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3" t="str">
        <f>H344</f>
        <v>CV PELITA JAYA</v>
      </c>
      <c r="I382" s="353"/>
      <c r="J382" s="353"/>
      <c r="K382" s="354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7" t="s">
        <v>3</v>
      </c>
      <c r="G383" s="130"/>
      <c r="H383" s="355"/>
      <c r="I383" s="355"/>
      <c r="J383" s="355"/>
      <c r="K383" s="356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30">
        <f>D346</f>
        <v>45142</v>
      </c>
      <c r="E384" s="331"/>
      <c r="F384" s="357"/>
      <c r="G384" s="131"/>
      <c r="H384" s="332" t="str">
        <f>H346</f>
        <v>(ANUGERAH SEJAHTERA)</v>
      </c>
      <c r="I384" s="332"/>
      <c r="J384" s="332"/>
      <c r="K384" s="33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7"/>
      <c r="G385" s="131"/>
      <c r="H385" s="334" t="str">
        <f>H347</f>
        <v>PURWOKERTO</v>
      </c>
      <c r="I385" s="334"/>
      <c r="J385" s="334"/>
      <c r="K385" s="335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36"/>
      <c r="I386" s="336"/>
      <c r="J386" s="336"/>
      <c r="K386" s="337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8"/>
      <c r="K407" s="33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40">
        <f>SUM(K390:K405)</f>
        <v>2606591</v>
      </c>
      <c r="K408" s="341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2"/>
      <c r="K409" s="34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39"/>
      <c r="K411" s="33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3">
        <f>((J408/1.11)+(K410/1.11))*11%</f>
        <v>258310.81981981979</v>
      </c>
      <c r="K412" s="34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39"/>
      <c r="K413" s="33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2" t="str">
        <f>J378</f>
        <v>NOVI / CONDRO</v>
      </c>
      <c r="K416" s="313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2">
        <f>J379</f>
        <v>0</v>
      </c>
      <c r="K417" s="313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14" t="str">
        <f>H382</f>
        <v>CV PELITA JAYA</v>
      </c>
      <c r="I420" s="314"/>
      <c r="J420" s="314"/>
      <c r="K420" s="315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8" t="s">
        <v>3</v>
      </c>
      <c r="G421" s="207"/>
      <c r="H421" s="316"/>
      <c r="I421" s="316"/>
      <c r="J421" s="316"/>
      <c r="K421" s="317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9">
        <f>D384</f>
        <v>45142</v>
      </c>
      <c r="E422" s="320"/>
      <c r="F422" s="318"/>
      <c r="G422" s="208"/>
      <c r="H422" s="321" t="str">
        <f>H384</f>
        <v>(ANUGERAH SEJAHTERA)</v>
      </c>
      <c r="I422" s="321"/>
      <c r="J422" s="321"/>
      <c r="K422" s="322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8"/>
      <c r="G423" s="208"/>
      <c r="H423" s="323" t="str">
        <f>H385</f>
        <v>PURWOKERTO</v>
      </c>
      <c r="I423" s="323"/>
      <c r="J423" s="323"/>
      <c r="K423" s="324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5"/>
      <c r="I424" s="325"/>
      <c r="J424" s="325"/>
      <c r="K424" s="326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7"/>
      <c r="K445" s="307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8">
        <f>SUM(K428:K443)</f>
        <v>2606591</v>
      </c>
      <c r="K446" s="329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6"/>
      <c r="K447" s="30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7"/>
      <c r="K449" s="307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8">
        <f>((J446/1.11)+(K448/1.11))*11%</f>
        <v>258310.81981981979</v>
      </c>
      <c r="K450" s="309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7"/>
      <c r="K451" s="307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10" t="str">
        <f>J416</f>
        <v>NOVI / CONDRO</v>
      </c>
      <c r="K454" s="311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10">
        <f>J417</f>
        <v>0</v>
      </c>
      <c r="K455" s="311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58" t="s">
        <v>56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45143</v>
      </c>
      <c r="E460" s="364"/>
      <c r="F460" s="362"/>
      <c r="G460" s="18"/>
      <c r="H460" s="365" t="s">
        <v>57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58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71"/>
      <c r="K483" s="34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5">
        <f>SUM(K466:K481)</f>
        <v>6010200</v>
      </c>
      <c r="K484" s="346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7"/>
      <c r="K485" s="347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8"/>
      <c r="K487" s="34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9">
        <f>((J484/1.11)+(K486/1.11))*11%</f>
        <v>595605.40540540533</v>
      </c>
      <c r="K488" s="350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8"/>
      <c r="K489" s="34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51" t="s">
        <v>36</v>
      </c>
      <c r="K492" s="352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51"/>
      <c r="K493" s="352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3" t="str">
        <f>H458</f>
        <v>GUNAWAN HARTONO KUSUMA</v>
      </c>
      <c r="I496" s="353"/>
      <c r="J496" s="353"/>
      <c r="K496" s="354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7" t="s">
        <v>3</v>
      </c>
      <c r="G497" s="130"/>
      <c r="H497" s="355"/>
      <c r="I497" s="355"/>
      <c r="J497" s="355"/>
      <c r="K497" s="356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30">
        <f>D460</f>
        <v>45143</v>
      </c>
      <c r="E498" s="331"/>
      <c r="F498" s="357"/>
      <c r="G498" s="131"/>
      <c r="H498" s="332" t="str">
        <f>H460</f>
        <v>( NIKI SAE )</v>
      </c>
      <c r="I498" s="332"/>
      <c r="J498" s="332"/>
      <c r="K498" s="33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7"/>
      <c r="G499" s="131"/>
      <c r="H499" s="334" t="str">
        <f>H461</f>
        <v>TULUNG AGUNG</v>
      </c>
      <c r="I499" s="334"/>
      <c r="J499" s="334"/>
      <c r="K499" s="335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36"/>
      <c r="I500" s="336"/>
      <c r="J500" s="336"/>
      <c r="K500" s="337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8"/>
      <c r="K521" s="33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40">
        <f>SUM(K504:K519)</f>
        <v>6010200</v>
      </c>
      <c r="K522" s="341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2"/>
      <c r="K523" s="34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39"/>
      <c r="K525" s="33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3">
        <f>((J522/1.11)+(K524/1.11))*11%</f>
        <v>595605.40540540533</v>
      </c>
      <c r="K526" s="34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39"/>
      <c r="K527" s="33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2" t="str">
        <f>J492</f>
        <v>NOVI / CONDRO</v>
      </c>
      <c r="K530" s="313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2">
        <f>J493</f>
        <v>0</v>
      </c>
      <c r="K531" s="313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14" t="str">
        <f>H496</f>
        <v>GUNAWAN HARTONO KUSUMA</v>
      </c>
      <c r="I534" s="314"/>
      <c r="J534" s="314"/>
      <c r="K534" s="315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8" t="s">
        <v>3</v>
      </c>
      <c r="G535" s="207"/>
      <c r="H535" s="316"/>
      <c r="I535" s="316"/>
      <c r="J535" s="316"/>
      <c r="K535" s="317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9">
        <f>D498</f>
        <v>45143</v>
      </c>
      <c r="E536" s="320"/>
      <c r="F536" s="318"/>
      <c r="G536" s="208"/>
      <c r="H536" s="321" t="str">
        <f>H498</f>
        <v>( NIKI SAE )</v>
      </c>
      <c r="I536" s="321"/>
      <c r="J536" s="321"/>
      <c r="K536" s="322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8"/>
      <c r="G537" s="208"/>
      <c r="H537" s="323" t="str">
        <f>H499</f>
        <v>TULUNG AGUNG</v>
      </c>
      <c r="I537" s="323"/>
      <c r="J537" s="323"/>
      <c r="K537" s="324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5"/>
      <c r="I538" s="325"/>
      <c r="J538" s="325"/>
      <c r="K538" s="326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7"/>
      <c r="K559" s="307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8">
        <f>SUM(K542:K557)</f>
        <v>6010200</v>
      </c>
      <c r="K560" s="329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6"/>
      <c r="K561" s="30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7"/>
      <c r="K563" s="307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8">
        <f>((J560/1.11)+(K562/1.11))*11%</f>
        <v>595605.40540540533</v>
      </c>
      <c r="K564" s="309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7"/>
      <c r="K565" s="307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10" t="str">
        <f>J530</f>
        <v>NOVI / CONDRO</v>
      </c>
      <c r="K568" s="311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10">
        <f>J531</f>
        <v>0</v>
      </c>
      <c r="K569" s="311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58" t="s">
        <v>62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45145</v>
      </c>
      <c r="E574" s="364"/>
      <c r="F574" s="362"/>
      <c r="G574" s="18"/>
      <c r="H574" s="365" t="s">
        <v>31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32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63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</v>
      </c>
      <c r="C580" s="46" t="s">
        <v>47</v>
      </c>
      <c r="D580" s="93" t="s">
        <v>31</v>
      </c>
      <c r="E580" s="110" t="s">
        <v>64</v>
      </c>
      <c r="F580" s="48"/>
      <c r="G580" s="49"/>
      <c r="H580" s="50">
        <v>350000</v>
      </c>
      <c r="I580" s="51"/>
      <c r="J580" s="51"/>
      <c r="K580" s="52">
        <f t="shared" ref="K580:K595" si="275">(B580*H580-((B580*H580)*I580))-((B580*H580-((B580*H580)*I580))*J580)</f>
        <v>350000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71"/>
      <c r="K597" s="34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5">
        <f>SUM(K580:K595)</f>
        <v>350000</v>
      </c>
      <c r="K598" s="346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7"/>
      <c r="K599" s="347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8"/>
      <c r="K601" s="34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9">
        <f>((J598/1.11)+(K600/1.11))*11%</f>
        <v>34684.684684684682</v>
      </c>
      <c r="K602" s="350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8"/>
      <c r="K603" s="34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350000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51" t="s">
        <v>36</v>
      </c>
      <c r="K606" s="352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51"/>
      <c r="K607" s="352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3" t="str">
        <f>H572</f>
        <v>CV  WISUDA</v>
      </c>
      <c r="I610" s="353"/>
      <c r="J610" s="353"/>
      <c r="K610" s="354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7" t="s">
        <v>3</v>
      </c>
      <c r="G611" s="130"/>
      <c r="H611" s="355"/>
      <c r="I611" s="355"/>
      <c r="J611" s="355"/>
      <c r="K611" s="356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30">
        <f>D574</f>
        <v>45145</v>
      </c>
      <c r="E612" s="331"/>
      <c r="F612" s="357"/>
      <c r="G612" s="131"/>
      <c r="H612" s="332" t="str">
        <f>H574</f>
        <v/>
      </c>
      <c r="I612" s="332"/>
      <c r="J612" s="332"/>
      <c r="K612" s="33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7"/>
      <c r="G613" s="131"/>
      <c r="H613" s="334" t="str">
        <f>H575</f>
        <v>PURWOKERTO</v>
      </c>
      <c r="I613" s="334"/>
      <c r="J613" s="334"/>
      <c r="K613" s="335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1840</v>
      </c>
      <c r="E614" s="122"/>
      <c r="F614" s="133"/>
      <c r="G614" s="134"/>
      <c r="H614" s="336"/>
      <c r="I614" s="336"/>
      <c r="J614" s="336"/>
      <c r="K614" s="337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STAPLER YUAN CHANG 414</v>
      </c>
      <c r="F618" s="158"/>
      <c r="G618" s="159"/>
      <c r="H618" s="160">
        <f t="shared" ref="H618:J618" si="277">H580</f>
        <v>350000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350000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8"/>
      <c r="K635" s="33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40">
        <f>SUM(K618:K633)</f>
        <v>350000</v>
      </c>
      <c r="K636" s="341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2"/>
      <c r="K637" s="34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39"/>
      <c r="K639" s="33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3">
        <f>((J636/1.11)+(K638/1.11))*11%</f>
        <v>34684.684684684682</v>
      </c>
      <c r="K640" s="34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39"/>
      <c r="K641" s="33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350000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2" t="str">
        <f>J606</f>
        <v>NOVI / CONDRO</v>
      </c>
      <c r="K644" s="313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2">
        <f>J607</f>
        <v>0</v>
      </c>
      <c r="K645" s="313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14" t="str">
        <f>H610</f>
        <v>CV  WISUDA</v>
      </c>
      <c r="I648" s="314"/>
      <c r="J648" s="314"/>
      <c r="K648" s="315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8" t="s">
        <v>3</v>
      </c>
      <c r="G649" s="207"/>
      <c r="H649" s="316"/>
      <c r="I649" s="316"/>
      <c r="J649" s="316"/>
      <c r="K649" s="317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9">
        <f>D612</f>
        <v>45145</v>
      </c>
      <c r="E650" s="320"/>
      <c r="F650" s="318"/>
      <c r="G650" s="208"/>
      <c r="H650" s="321" t="str">
        <f>H612</f>
        <v/>
      </c>
      <c r="I650" s="321"/>
      <c r="J650" s="321"/>
      <c r="K650" s="322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8"/>
      <c r="G651" s="208"/>
      <c r="H651" s="323" t="str">
        <f>H613</f>
        <v>PURWOKERTO</v>
      </c>
      <c r="I651" s="323"/>
      <c r="J651" s="323"/>
      <c r="K651" s="324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1840</v>
      </c>
      <c r="E652" s="199"/>
      <c r="F652" s="210"/>
      <c r="G652" s="211"/>
      <c r="H652" s="325"/>
      <c r="I652" s="325"/>
      <c r="J652" s="325"/>
      <c r="K652" s="326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STAPLER YUAN CHANG 414</v>
      </c>
      <c r="F656" s="235"/>
      <c r="G656" s="236"/>
      <c r="H656" s="237">
        <f t="shared" ref="H656:J656" si="310">H618</f>
        <v>350000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350000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7"/>
      <c r="K673" s="307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8">
        <f>SUM(K656:K671)</f>
        <v>350000</v>
      </c>
      <c r="K674" s="329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6"/>
      <c r="K675" s="30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7"/>
      <c r="K677" s="307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8">
        <f>((J674/1.11)+(K676/1.11))*11%</f>
        <v>34684.684684684682</v>
      </c>
      <c r="K678" s="309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7"/>
      <c r="K679" s="307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350000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10" t="str">
        <f>J644</f>
        <v>NOVI / CONDRO</v>
      </c>
      <c r="K682" s="311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10">
        <f>J645</f>
        <v>0</v>
      </c>
      <c r="K683" s="311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58" t="s">
        <v>65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45146</v>
      </c>
      <c r="E688" s="364"/>
      <c r="F688" s="362"/>
      <c r="G688" s="18"/>
      <c r="H688" s="365" t="s">
        <v>31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66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67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44</v>
      </c>
      <c r="C694" s="46" t="s">
        <v>41</v>
      </c>
      <c r="D694" s="93" t="s">
        <v>31</v>
      </c>
      <c r="E694" s="110" t="s">
        <v>68</v>
      </c>
      <c r="F694" s="48"/>
      <c r="G694" s="49"/>
      <c r="H694" s="50">
        <v>4100</v>
      </c>
      <c r="I694" s="51">
        <v>0.14499999999999999</v>
      </c>
      <c r="J694" s="51"/>
      <c r="K694" s="52">
        <f t="shared" ref="K694:K709" si="342">(B694*H694-((B694*H694)*I694))-((B694*H694-((B694*H694)*I694))*J694)</f>
        <v>154242</v>
      </c>
      <c r="L694" s="36"/>
    </row>
    <row r="695" spans="1:12" s="10" customFormat="1" ht="14.1" customHeight="1" x14ac:dyDescent="0.25">
      <c r="A695" s="45">
        <v>2</v>
      </c>
      <c r="B695" s="46">
        <v>30</v>
      </c>
      <c r="C695" s="46" t="s">
        <v>41</v>
      </c>
      <c r="D695" s="93" t="s">
        <v>31</v>
      </c>
      <c r="E695" s="110" t="s">
        <v>69</v>
      </c>
      <c r="F695" s="48"/>
      <c r="G695" s="49"/>
      <c r="H695" s="50">
        <v>19000</v>
      </c>
      <c r="I695" s="51">
        <v>0.14499999999999999</v>
      </c>
      <c r="J695" s="51"/>
      <c r="K695" s="52">
        <f t="shared" si="342"/>
        <v>487350</v>
      </c>
      <c r="L695" s="36"/>
    </row>
    <row r="696" spans="1:12" s="10" customFormat="1" ht="14.1" customHeight="1" x14ac:dyDescent="0.25">
      <c r="A696" s="45">
        <v>3</v>
      </c>
      <c r="B696" s="46">
        <v>48</v>
      </c>
      <c r="C696" s="46" t="s">
        <v>41</v>
      </c>
      <c r="D696" s="93" t="s">
        <v>31</v>
      </c>
      <c r="E696" s="110" t="s">
        <v>70</v>
      </c>
      <c r="F696" s="48"/>
      <c r="G696" s="49"/>
      <c r="H696" s="50">
        <v>7500</v>
      </c>
      <c r="I696" s="51">
        <v>0.14499999999999999</v>
      </c>
      <c r="J696" s="51"/>
      <c r="K696" s="52">
        <f t="shared" si="342"/>
        <v>307800</v>
      </c>
      <c r="L696" s="36"/>
    </row>
    <row r="697" spans="1:12" s="10" customFormat="1" ht="14.1" customHeight="1" x14ac:dyDescent="0.25">
      <c r="A697" s="45">
        <v>4</v>
      </c>
      <c r="B697" s="46">
        <v>84</v>
      </c>
      <c r="C697" s="46" t="s">
        <v>41</v>
      </c>
      <c r="D697" s="93" t="s">
        <v>31</v>
      </c>
      <c r="E697" s="110" t="s">
        <v>71</v>
      </c>
      <c r="F697" s="48"/>
      <c r="G697" s="49"/>
      <c r="H697" s="50">
        <v>7500</v>
      </c>
      <c r="I697" s="51">
        <v>0.14499999999999999</v>
      </c>
      <c r="J697" s="51"/>
      <c r="K697" s="52">
        <f t="shared" si="342"/>
        <v>538650</v>
      </c>
      <c r="L697" s="36"/>
    </row>
    <row r="698" spans="1:12" s="10" customFormat="1" ht="14.1" customHeight="1" x14ac:dyDescent="0.25">
      <c r="A698" s="45">
        <v>5</v>
      </c>
      <c r="B698" s="46">
        <v>84</v>
      </c>
      <c r="C698" s="46" t="s">
        <v>41</v>
      </c>
      <c r="D698" s="93" t="s">
        <v>31</v>
      </c>
      <c r="E698" s="110" t="s">
        <v>72</v>
      </c>
      <c r="F698" s="48"/>
      <c r="G698" s="49"/>
      <c r="H698" s="50">
        <v>6200</v>
      </c>
      <c r="I698" s="51">
        <v>0.14499999999999999</v>
      </c>
      <c r="J698" s="51"/>
      <c r="K698" s="52">
        <f t="shared" si="342"/>
        <v>445284</v>
      </c>
      <c r="L698" s="36"/>
    </row>
    <row r="699" spans="1:12" s="10" customFormat="1" ht="14.1" customHeight="1" x14ac:dyDescent="0.25">
      <c r="A699" s="45">
        <v>6</v>
      </c>
      <c r="B699" s="46">
        <v>12</v>
      </c>
      <c r="C699" s="46" t="s">
        <v>41</v>
      </c>
      <c r="D699" s="93" t="s">
        <v>31</v>
      </c>
      <c r="E699" s="110" t="s">
        <v>73</v>
      </c>
      <c r="F699" s="48"/>
      <c r="G699" s="49"/>
      <c r="H699" s="50">
        <v>29000</v>
      </c>
      <c r="I699" s="51">
        <v>0.14499999999999999</v>
      </c>
      <c r="J699" s="51"/>
      <c r="K699" s="52">
        <f t="shared" si="342"/>
        <v>297540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71"/>
      <c r="K711" s="34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5">
        <f>SUM(K694:K709)</f>
        <v>2230866</v>
      </c>
      <c r="K712" s="346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7"/>
      <c r="K713" s="347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8"/>
      <c r="K715" s="34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9">
        <f>((J712/1.11)+(K714/1.11))*11%</f>
        <v>221076.8108108108</v>
      </c>
      <c r="K716" s="350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8"/>
      <c r="K717" s="34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2230866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51" t="s">
        <v>36</v>
      </c>
      <c r="K720" s="352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51" t="s">
        <v>207</v>
      </c>
      <c r="K721" s="352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3" t="str">
        <f>H686</f>
        <v>CV RAINBOW NUSANTARA</v>
      </c>
      <c r="I724" s="353"/>
      <c r="J724" s="353"/>
      <c r="K724" s="354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7" t="s">
        <v>3</v>
      </c>
      <c r="G725" s="130"/>
      <c r="H725" s="355"/>
      <c r="I725" s="355"/>
      <c r="J725" s="355"/>
      <c r="K725" s="356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30">
        <f>D688</f>
        <v>45146</v>
      </c>
      <c r="E726" s="331"/>
      <c r="F726" s="357"/>
      <c r="G726" s="131"/>
      <c r="H726" s="332" t="str">
        <f>H688</f>
        <v/>
      </c>
      <c r="I726" s="332"/>
      <c r="J726" s="332"/>
      <c r="K726" s="33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7"/>
      <c r="G727" s="131"/>
      <c r="H727" s="334" t="str">
        <f>H689</f>
        <v>SIDOARJO</v>
      </c>
      <c r="I727" s="334"/>
      <c r="J727" s="334"/>
      <c r="K727" s="335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1566</v>
      </c>
      <c r="E728" s="122"/>
      <c r="F728" s="133"/>
      <c r="G728" s="134"/>
      <c r="H728" s="336"/>
      <c r="I728" s="336"/>
      <c r="J728" s="336"/>
      <c r="K728" s="337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44</v>
      </c>
      <c r="C732" s="287" t="str">
        <f t="shared" si="343"/>
        <v>PCS</v>
      </c>
      <c r="D732" s="288" t="str">
        <f t="shared" si="343"/>
        <v/>
      </c>
      <c r="E732" s="289" t="str">
        <f t="shared" si="343"/>
        <v>STAND PEN SPIRAL KENKO STP-300SG</v>
      </c>
      <c r="F732" s="158"/>
      <c r="G732" s="159"/>
      <c r="H732" s="160">
        <f t="shared" ref="H732:J732" si="344">H694</f>
        <v>4100</v>
      </c>
      <c r="I732" s="161">
        <f t="shared" si="344"/>
        <v>0.14499999999999999</v>
      </c>
      <c r="J732" s="161">
        <f t="shared" si="344"/>
        <v>0</v>
      </c>
      <c r="K732" s="162">
        <f t="shared" ref="K732:K747" si="345">(B732*H732-((B732*H732)*I732))-((B732*H732-((B732*H732)*I732))*J732)</f>
        <v>154242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30</v>
      </c>
      <c r="C733" s="287" t="str">
        <f t="shared" si="346"/>
        <v>PCS</v>
      </c>
      <c r="D733" s="288" t="str">
        <f t="shared" si="346"/>
        <v/>
      </c>
      <c r="E733" s="289" t="str">
        <f t="shared" si="346"/>
        <v>HAND TALLY COUNTER KENKO HT-302</v>
      </c>
      <c r="F733" s="158"/>
      <c r="G733" s="159"/>
      <c r="H733" s="160">
        <f t="shared" ref="H733:J733" si="347">H695</f>
        <v>19000</v>
      </c>
      <c r="I733" s="161">
        <f t="shared" si="347"/>
        <v>0.14499999999999999</v>
      </c>
      <c r="J733" s="161">
        <f t="shared" si="347"/>
        <v>0</v>
      </c>
      <c r="K733" s="162">
        <f t="shared" si="345"/>
        <v>487350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48</v>
      </c>
      <c r="C734" s="287" t="str">
        <f t="shared" si="348"/>
        <v>PCS</v>
      </c>
      <c r="D734" s="288" t="str">
        <f t="shared" si="348"/>
        <v/>
      </c>
      <c r="E734" s="289" t="str">
        <f t="shared" si="348"/>
        <v>JANGKA (COMPASS SET) KENKO C-168 / MS-75</v>
      </c>
      <c r="F734" s="158"/>
      <c r="G734" s="159"/>
      <c r="H734" s="160">
        <f t="shared" ref="H734:J734" si="349">H696</f>
        <v>7500</v>
      </c>
      <c r="I734" s="161">
        <f t="shared" si="349"/>
        <v>0.14499999999999999</v>
      </c>
      <c r="J734" s="161">
        <f t="shared" si="349"/>
        <v>0</v>
      </c>
      <c r="K734" s="162">
        <f t="shared" si="345"/>
        <v>307800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84</v>
      </c>
      <c r="C735" s="287" t="str">
        <f t="shared" si="350"/>
        <v>PCS</v>
      </c>
      <c r="D735" s="288" t="str">
        <f t="shared" si="350"/>
        <v/>
      </c>
      <c r="E735" s="289" t="str">
        <f t="shared" si="350"/>
        <v>JANGKA (COMPASS SET) KENKO C-288 / MS-25</v>
      </c>
      <c r="F735" s="158"/>
      <c r="G735" s="159"/>
      <c r="H735" s="160">
        <f t="shared" ref="H735:J735" si="351">H697</f>
        <v>7500</v>
      </c>
      <c r="I735" s="161">
        <f t="shared" si="351"/>
        <v>0.14499999999999999</v>
      </c>
      <c r="J735" s="161">
        <f t="shared" si="351"/>
        <v>0</v>
      </c>
      <c r="K735" s="162">
        <f t="shared" si="345"/>
        <v>538650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84</v>
      </c>
      <c r="C736" s="287" t="str">
        <f t="shared" si="352"/>
        <v>PCS</v>
      </c>
      <c r="D736" s="288" t="str">
        <f t="shared" si="352"/>
        <v/>
      </c>
      <c r="E736" s="289" t="str">
        <f t="shared" si="352"/>
        <v>DATE STAMP KENKO D-4 (Cap Tanggal 4 Mm)</v>
      </c>
      <c r="F736" s="158"/>
      <c r="G736" s="159"/>
      <c r="H736" s="160">
        <f t="shared" ref="H736:J736" si="353">H698</f>
        <v>6200</v>
      </c>
      <c r="I736" s="161">
        <f t="shared" si="353"/>
        <v>0.14499999999999999</v>
      </c>
      <c r="J736" s="161">
        <f t="shared" si="353"/>
        <v>0</v>
      </c>
      <c r="K736" s="162">
        <f t="shared" si="345"/>
        <v>445284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12</v>
      </c>
      <c r="C737" s="287" t="str">
        <f t="shared" si="354"/>
        <v>PCS</v>
      </c>
      <c r="D737" s="288" t="str">
        <f t="shared" si="354"/>
        <v/>
      </c>
      <c r="E737" s="289" t="str">
        <f t="shared" si="354"/>
        <v>DESK SET KENKO K-8312 ORGANIZER</v>
      </c>
      <c r="F737" s="158"/>
      <c r="G737" s="159"/>
      <c r="H737" s="160">
        <f t="shared" ref="H737:J737" si="355">H699</f>
        <v>29000</v>
      </c>
      <c r="I737" s="161">
        <f t="shared" si="355"/>
        <v>0.14499999999999999</v>
      </c>
      <c r="J737" s="161">
        <f t="shared" si="355"/>
        <v>0</v>
      </c>
      <c r="K737" s="162">
        <f t="shared" si="345"/>
        <v>297540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8"/>
      <c r="K749" s="33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40">
        <f>SUM(K732:K747)</f>
        <v>2230866</v>
      </c>
      <c r="K750" s="341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2"/>
      <c r="K751" s="34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39"/>
      <c r="K753" s="33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3">
        <f>((J750/1.11)+(K752/1.11))*11%</f>
        <v>221076.8108108108</v>
      </c>
      <c r="K754" s="34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39"/>
      <c r="K755" s="33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2230866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2" t="str">
        <f>J720</f>
        <v>NOVI / CONDRO</v>
      </c>
      <c r="K758" s="313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2" t="str">
        <f>J721</f>
        <v>YO</v>
      </c>
      <c r="K759" s="313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14" t="str">
        <f>H724</f>
        <v>CV RAINBOW NUSANTARA</v>
      </c>
      <c r="I762" s="314"/>
      <c r="J762" s="314"/>
      <c r="K762" s="315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8" t="s">
        <v>3</v>
      </c>
      <c r="G763" s="207"/>
      <c r="H763" s="316"/>
      <c r="I763" s="316"/>
      <c r="J763" s="316"/>
      <c r="K763" s="317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9">
        <f>D726</f>
        <v>45146</v>
      </c>
      <c r="E764" s="320"/>
      <c r="F764" s="318"/>
      <c r="G764" s="208"/>
      <c r="H764" s="321" t="str">
        <f>H726</f>
        <v/>
      </c>
      <c r="I764" s="321"/>
      <c r="J764" s="321"/>
      <c r="K764" s="322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8"/>
      <c r="G765" s="208"/>
      <c r="H765" s="323" t="str">
        <f>H727</f>
        <v>SIDOARJO</v>
      </c>
      <c r="I765" s="323"/>
      <c r="J765" s="323"/>
      <c r="K765" s="324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1566</v>
      </c>
      <c r="E766" s="199"/>
      <c r="F766" s="210"/>
      <c r="G766" s="211"/>
      <c r="H766" s="325"/>
      <c r="I766" s="325"/>
      <c r="J766" s="325"/>
      <c r="K766" s="326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44</v>
      </c>
      <c r="C770" s="292" t="str">
        <f t="shared" si="376"/>
        <v>PCS</v>
      </c>
      <c r="D770" s="293" t="str">
        <f t="shared" si="376"/>
        <v/>
      </c>
      <c r="E770" s="294" t="str">
        <f t="shared" si="376"/>
        <v>STAND PEN SPIRAL KENKO STP-300SG</v>
      </c>
      <c r="F770" s="235"/>
      <c r="G770" s="236"/>
      <c r="H770" s="237">
        <f t="shared" ref="H770:J770" si="377">H732</f>
        <v>4100</v>
      </c>
      <c r="I770" s="238">
        <f t="shared" si="377"/>
        <v>0.14499999999999999</v>
      </c>
      <c r="J770" s="238">
        <f t="shared" si="377"/>
        <v>0</v>
      </c>
      <c r="K770" s="239">
        <f t="shared" ref="K770:K785" si="378">(B770*H770-((B770*H770)*I770))-((B770*H770-((B770*H770)*I770))*J770)</f>
        <v>154242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30</v>
      </c>
      <c r="C771" s="292" t="str">
        <f t="shared" si="379"/>
        <v>PCS</v>
      </c>
      <c r="D771" s="293" t="str">
        <f t="shared" si="379"/>
        <v/>
      </c>
      <c r="E771" s="294" t="str">
        <f t="shared" si="379"/>
        <v>HAND TALLY COUNTER KENKO HT-302</v>
      </c>
      <c r="F771" s="235"/>
      <c r="G771" s="236"/>
      <c r="H771" s="237">
        <f t="shared" ref="H771:J771" si="380">H733</f>
        <v>19000</v>
      </c>
      <c r="I771" s="238">
        <f t="shared" si="380"/>
        <v>0.14499999999999999</v>
      </c>
      <c r="J771" s="238">
        <f t="shared" si="380"/>
        <v>0</v>
      </c>
      <c r="K771" s="239">
        <f t="shared" si="378"/>
        <v>487350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48</v>
      </c>
      <c r="C772" s="292" t="str">
        <f t="shared" si="381"/>
        <v>PCS</v>
      </c>
      <c r="D772" s="293" t="str">
        <f t="shared" si="381"/>
        <v/>
      </c>
      <c r="E772" s="294" t="str">
        <f t="shared" si="381"/>
        <v>JANGKA (COMPASS SET) KENKO C-168 / MS-75</v>
      </c>
      <c r="F772" s="235"/>
      <c r="G772" s="236"/>
      <c r="H772" s="237">
        <f t="shared" ref="H772:J772" si="382">H734</f>
        <v>7500</v>
      </c>
      <c r="I772" s="238">
        <f t="shared" si="382"/>
        <v>0.14499999999999999</v>
      </c>
      <c r="J772" s="238">
        <f t="shared" si="382"/>
        <v>0</v>
      </c>
      <c r="K772" s="239">
        <f t="shared" si="378"/>
        <v>307800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84</v>
      </c>
      <c r="C773" s="292" t="str">
        <f t="shared" si="383"/>
        <v>PCS</v>
      </c>
      <c r="D773" s="293" t="str">
        <f t="shared" si="383"/>
        <v/>
      </c>
      <c r="E773" s="294" t="str">
        <f t="shared" si="383"/>
        <v>JANGKA (COMPASS SET) KENKO C-288 / MS-25</v>
      </c>
      <c r="F773" s="235"/>
      <c r="G773" s="236"/>
      <c r="H773" s="237">
        <f t="shared" ref="H773:J773" si="384">H735</f>
        <v>7500</v>
      </c>
      <c r="I773" s="238">
        <f t="shared" si="384"/>
        <v>0.14499999999999999</v>
      </c>
      <c r="J773" s="238">
        <f t="shared" si="384"/>
        <v>0</v>
      </c>
      <c r="K773" s="239">
        <f t="shared" si="378"/>
        <v>538650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84</v>
      </c>
      <c r="C774" s="292" t="str">
        <f t="shared" si="385"/>
        <v>PCS</v>
      </c>
      <c r="D774" s="293" t="str">
        <f t="shared" si="385"/>
        <v/>
      </c>
      <c r="E774" s="294" t="str">
        <f t="shared" si="385"/>
        <v>DATE STAMP KENKO D-4 (Cap Tanggal 4 Mm)</v>
      </c>
      <c r="F774" s="235"/>
      <c r="G774" s="236"/>
      <c r="H774" s="237">
        <f t="shared" ref="H774:J774" si="386">H736</f>
        <v>6200</v>
      </c>
      <c r="I774" s="238">
        <f t="shared" si="386"/>
        <v>0.14499999999999999</v>
      </c>
      <c r="J774" s="238">
        <f t="shared" si="386"/>
        <v>0</v>
      </c>
      <c r="K774" s="239">
        <f t="shared" si="378"/>
        <v>445284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12</v>
      </c>
      <c r="C775" s="292" t="str">
        <f t="shared" si="387"/>
        <v>PCS</v>
      </c>
      <c r="D775" s="293" t="str">
        <f t="shared" si="387"/>
        <v/>
      </c>
      <c r="E775" s="294" t="str">
        <f t="shared" si="387"/>
        <v>DESK SET KENKO K-8312 ORGANIZER</v>
      </c>
      <c r="F775" s="235"/>
      <c r="G775" s="236"/>
      <c r="H775" s="237">
        <f t="shared" ref="H775:J775" si="388">H737</f>
        <v>29000</v>
      </c>
      <c r="I775" s="238">
        <f t="shared" si="388"/>
        <v>0.14499999999999999</v>
      </c>
      <c r="J775" s="238">
        <f t="shared" si="388"/>
        <v>0</v>
      </c>
      <c r="K775" s="239">
        <f t="shared" si="378"/>
        <v>297540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7"/>
      <c r="K787" s="307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8">
        <f>SUM(K770:K785)</f>
        <v>2230866</v>
      </c>
      <c r="K788" s="329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6"/>
      <c r="K789" s="30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7"/>
      <c r="K791" s="307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8">
        <f>((J788/1.11)+(K790/1.11))*11%</f>
        <v>221076.8108108108</v>
      </c>
      <c r="K792" s="309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7"/>
      <c r="K793" s="307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2230866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10" t="str">
        <f>J758</f>
        <v>NOVI / CONDRO</v>
      </c>
      <c r="K796" s="311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10" t="str">
        <f>J759</f>
        <v>YO</v>
      </c>
      <c r="K797" s="311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58" t="s">
        <v>74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45146</v>
      </c>
      <c r="E802" s="364"/>
      <c r="F802" s="362"/>
      <c r="G802" s="18"/>
      <c r="H802" s="365" t="s">
        <v>75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76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77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72</v>
      </c>
      <c r="C808" s="46" t="s">
        <v>41</v>
      </c>
      <c r="D808" s="93" t="s">
        <v>31</v>
      </c>
      <c r="E808" s="110" t="s">
        <v>78</v>
      </c>
      <c r="F808" s="48"/>
      <c r="G808" s="49"/>
      <c r="H808" s="50">
        <v>5200</v>
      </c>
      <c r="I808" s="51">
        <v>0.1</v>
      </c>
      <c r="J808" s="51"/>
      <c r="K808" s="52">
        <f t="shared" ref="K808:K823" si="409">(B808*H808-((B808*H808)*I808))-((B808*H808-((B808*H808)*I808))*J808)</f>
        <v>336960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71"/>
      <c r="K825" s="34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5">
        <f>SUM(K808:K823)</f>
        <v>336960</v>
      </c>
      <c r="K826" s="346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7"/>
      <c r="K827" s="347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8"/>
      <c r="K829" s="34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9">
        <f>((J826/1.11)+(K828/1.11))*11%</f>
        <v>33392.432432432426</v>
      </c>
      <c r="K830" s="350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8"/>
      <c r="K831" s="34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336960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51" t="s">
        <v>36</v>
      </c>
      <c r="K834" s="352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51"/>
      <c r="K835" s="352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3" t="str">
        <f>H800</f>
        <v>MUHAMMAD AGUS MUNADI</v>
      </c>
      <c r="I838" s="353"/>
      <c r="J838" s="353"/>
      <c r="K838" s="354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7" t="s">
        <v>3</v>
      </c>
      <c r="G839" s="130"/>
      <c r="H839" s="355"/>
      <c r="I839" s="355"/>
      <c r="J839" s="355"/>
      <c r="K839" s="356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30">
        <f>D802</f>
        <v>45146</v>
      </c>
      <c r="E840" s="331"/>
      <c r="F840" s="357"/>
      <c r="G840" s="131"/>
      <c r="H840" s="332" t="str">
        <f>H802</f>
        <v>( SINAR BHAKTI )</v>
      </c>
      <c r="I840" s="332"/>
      <c r="J840" s="332"/>
      <c r="K840" s="33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7"/>
      <c r="G841" s="131"/>
      <c r="H841" s="334" t="str">
        <f>H803</f>
        <v>YOGYAKARTA</v>
      </c>
      <c r="I841" s="334"/>
      <c r="J841" s="334"/>
      <c r="K841" s="335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1649</v>
      </c>
      <c r="E842" s="122"/>
      <c r="F842" s="133"/>
      <c r="G842" s="134"/>
      <c r="H842" s="336"/>
      <c r="I842" s="336"/>
      <c r="J842" s="336"/>
      <c r="K842" s="337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72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PENCIL CASE KENKO PC-0719-UR</v>
      </c>
      <c r="F846" s="158"/>
      <c r="G846" s="159"/>
      <c r="H846" s="160">
        <f t="shared" ref="H846:J846" si="411">H808</f>
        <v>5200</v>
      </c>
      <c r="I846" s="161">
        <f t="shared" si="411"/>
        <v>0.1</v>
      </c>
      <c r="J846" s="161">
        <f t="shared" si="411"/>
        <v>0</v>
      </c>
      <c r="K846" s="162">
        <f t="shared" ref="K846:K861" si="412">(B846*H846-((B846*H846)*I846))-((B846*H846-((B846*H846)*I846))*J846)</f>
        <v>336960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8"/>
      <c r="K863" s="33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40">
        <f>SUM(K846:K861)</f>
        <v>336960</v>
      </c>
      <c r="K864" s="341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2"/>
      <c r="K865" s="34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39"/>
      <c r="K867" s="33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3">
        <f>((J864/1.11)+(K866/1.11))*11%</f>
        <v>33392.432432432426</v>
      </c>
      <c r="K868" s="34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39"/>
      <c r="K869" s="33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336960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2" t="str">
        <f>J834</f>
        <v>NOVI / CONDRO</v>
      </c>
      <c r="K872" s="313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2">
        <f>J835</f>
        <v>0</v>
      </c>
      <c r="K873" s="313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14" t="str">
        <f>H838</f>
        <v>MUHAMMAD AGUS MUNADI</v>
      </c>
      <c r="I876" s="314"/>
      <c r="J876" s="314"/>
      <c r="K876" s="315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8" t="s">
        <v>3</v>
      </c>
      <c r="G877" s="207"/>
      <c r="H877" s="316"/>
      <c r="I877" s="316"/>
      <c r="J877" s="316"/>
      <c r="K877" s="317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9">
        <f>D840</f>
        <v>45146</v>
      </c>
      <c r="E878" s="320"/>
      <c r="F878" s="318"/>
      <c r="G878" s="208"/>
      <c r="H878" s="321" t="str">
        <f>H840</f>
        <v>( SINAR BHAKTI )</v>
      </c>
      <c r="I878" s="321"/>
      <c r="J878" s="321"/>
      <c r="K878" s="322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8"/>
      <c r="G879" s="208"/>
      <c r="H879" s="323" t="str">
        <f>H841</f>
        <v>YOGYAKARTA</v>
      </c>
      <c r="I879" s="323"/>
      <c r="J879" s="323"/>
      <c r="K879" s="324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1649</v>
      </c>
      <c r="E880" s="199"/>
      <c r="F880" s="210"/>
      <c r="G880" s="211"/>
      <c r="H880" s="325"/>
      <c r="I880" s="325"/>
      <c r="J880" s="325"/>
      <c r="K880" s="326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72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PENCIL CASE KENKO PC-0719-UR</v>
      </c>
      <c r="F884" s="235"/>
      <c r="G884" s="236"/>
      <c r="H884" s="237">
        <f t="shared" ref="H884:J884" si="444">H846</f>
        <v>5200</v>
      </c>
      <c r="I884" s="238">
        <f t="shared" si="444"/>
        <v>0.1</v>
      </c>
      <c r="J884" s="238">
        <f t="shared" si="444"/>
        <v>0</v>
      </c>
      <c r="K884" s="239">
        <f t="shared" ref="K884:K899" si="445">(B884*H884-((B884*H884)*I884))-((B884*H884-((B884*H884)*I884))*J884)</f>
        <v>336960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7"/>
      <c r="K901" s="307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8">
        <f>SUM(K884:K899)</f>
        <v>336960</v>
      </c>
      <c r="K902" s="329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6"/>
      <c r="K903" s="30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7"/>
      <c r="K905" s="307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8">
        <f>((J902/1.11)+(K904/1.11))*11%</f>
        <v>33392.432432432426</v>
      </c>
      <c r="K906" s="309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7"/>
      <c r="K907" s="307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336960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10" t="str">
        <f>J872</f>
        <v>NOVI / CONDRO</v>
      </c>
      <c r="K910" s="311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10">
        <f>J873</f>
        <v>0</v>
      </c>
      <c r="K911" s="311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58" t="s">
        <v>37</v>
      </c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45147</v>
      </c>
      <c r="E916" s="364"/>
      <c r="F916" s="362"/>
      <c r="G916" s="18"/>
      <c r="H916" s="365" t="s">
        <v>38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 t="s">
        <v>39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80</v>
      </c>
      <c r="D922" s="93">
        <v>2</v>
      </c>
      <c r="E922" s="63" t="s">
        <v>81</v>
      </c>
      <c r="F922" s="48"/>
      <c r="G922" s="49"/>
      <c r="H922" s="50">
        <v>15800</v>
      </c>
      <c r="I922" s="51">
        <v>0.125</v>
      </c>
      <c r="J922" s="51"/>
      <c r="K922" s="52">
        <f t="shared" ref="K922:K937" si="476">(B922*H922-((B922*H922)*I922))-((B922*H922-((B922*H922)*I922))*J922)</f>
        <v>1990800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71"/>
      <c r="K939" s="34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5">
        <f>SUM(K922:K937)</f>
        <v>1990800</v>
      </c>
      <c r="K940" s="346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7"/>
      <c r="K941" s="347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8"/>
      <c r="K943" s="34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9">
        <f>((J940/1.11)+(K942/1.11))*11%</f>
        <v>197286.48648648648</v>
      </c>
      <c r="K944" s="350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8"/>
      <c r="K945" s="34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1990800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51" t="s">
        <v>82</v>
      </c>
      <c r="K948" s="352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51"/>
      <c r="K949" s="352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3" t="str">
        <f>H914</f>
        <v>LILY JULIAWATI</v>
      </c>
      <c r="I952" s="353"/>
      <c r="J952" s="353"/>
      <c r="K952" s="354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7" t="s">
        <v>3</v>
      </c>
      <c r="G953" s="130"/>
      <c r="H953" s="355"/>
      <c r="I953" s="355"/>
      <c r="J953" s="355"/>
      <c r="K953" s="356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30">
        <f>D916</f>
        <v>45147</v>
      </c>
      <c r="E954" s="331"/>
      <c r="F954" s="357"/>
      <c r="G954" s="131"/>
      <c r="H954" s="332" t="str">
        <f>H916</f>
        <v>(REJO AGUNG)</v>
      </c>
      <c r="I954" s="332"/>
      <c r="J954" s="332"/>
      <c r="K954" s="33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7"/>
      <c r="G955" s="131"/>
      <c r="H955" s="334" t="str">
        <f>H917</f>
        <v>JOMBANG</v>
      </c>
      <c r="I955" s="334"/>
      <c r="J955" s="334"/>
      <c r="K955" s="335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1916</v>
      </c>
      <c r="E956" s="122"/>
      <c r="F956" s="133"/>
      <c r="G956" s="134"/>
      <c r="H956" s="336"/>
      <c r="I956" s="336"/>
      <c r="J956" s="336"/>
      <c r="K956" s="337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PC</v>
      </c>
      <c r="D960" s="288">
        <f t="shared" si="477"/>
        <v>2</v>
      </c>
      <c r="E960" s="289" t="str">
        <f t="shared" si="477"/>
        <v>BINDER NOTE JOYKO A5 (CAMPUS/CLASSIC)</v>
      </c>
      <c r="F960" s="158"/>
      <c r="G960" s="159"/>
      <c r="H960" s="160">
        <f t="shared" ref="H960:J960" si="478">H922</f>
        <v>15800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1990800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8"/>
      <c r="K977" s="33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40">
        <f>SUM(K960:K975)</f>
        <v>1990800</v>
      </c>
      <c r="K978" s="341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2"/>
      <c r="K979" s="34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39"/>
      <c r="K981" s="33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3">
        <f>((J978/1.11)+(K980/1.11))*11%</f>
        <v>197286.48648648648</v>
      </c>
      <c r="K982" s="34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39"/>
      <c r="K983" s="33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1990800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2" t="str">
        <f>J948</f>
        <v>NOVI / YO</v>
      </c>
      <c r="K986" s="313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2">
        <f>J949</f>
        <v>0</v>
      </c>
      <c r="K987" s="313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14" t="str">
        <f>H952</f>
        <v>LILY JULIAWATI</v>
      </c>
      <c r="I990" s="314"/>
      <c r="J990" s="314"/>
      <c r="K990" s="315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8" t="s">
        <v>3</v>
      </c>
      <c r="G991" s="207"/>
      <c r="H991" s="316"/>
      <c r="I991" s="316"/>
      <c r="J991" s="316"/>
      <c r="K991" s="317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9">
        <f>D954</f>
        <v>45147</v>
      </c>
      <c r="E992" s="320"/>
      <c r="F992" s="318"/>
      <c r="G992" s="208"/>
      <c r="H992" s="321" t="str">
        <f>H954</f>
        <v>(REJO AGUNG)</v>
      </c>
      <c r="I992" s="321"/>
      <c r="J992" s="321"/>
      <c r="K992" s="322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8"/>
      <c r="G993" s="208"/>
      <c r="H993" s="323" t="str">
        <f>H955</f>
        <v>JOMBANG</v>
      </c>
      <c r="I993" s="323"/>
      <c r="J993" s="323"/>
      <c r="K993" s="324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1916</v>
      </c>
      <c r="E994" s="199"/>
      <c r="F994" s="210"/>
      <c r="G994" s="211"/>
      <c r="H994" s="325"/>
      <c r="I994" s="325"/>
      <c r="J994" s="325"/>
      <c r="K994" s="326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PC</v>
      </c>
      <c r="D998" s="293">
        <f t="shared" si="510"/>
        <v>2</v>
      </c>
      <c r="E998" s="294" t="str">
        <f t="shared" si="510"/>
        <v>BINDER NOTE JOYKO A5 (CAMPUS/CLASSIC)</v>
      </c>
      <c r="F998" s="235"/>
      <c r="G998" s="236"/>
      <c r="H998" s="237">
        <f t="shared" ref="H998:J998" si="511">H960</f>
        <v>15800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1990800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7"/>
      <c r="K1015" s="307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8">
        <f>SUM(K998:K1013)</f>
        <v>1990800</v>
      </c>
      <c r="K1016" s="329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6"/>
      <c r="K1017" s="30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7"/>
      <c r="K1019" s="307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8">
        <f>((J1016/1.11)+(K1018/1.11))*11%</f>
        <v>197286.48648648648</v>
      </c>
      <c r="K1020" s="309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7"/>
      <c r="K1021" s="307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1990800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10" t="str">
        <f>J986</f>
        <v>NOVI / YO</v>
      </c>
      <c r="K1024" s="311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10">
        <f>J987</f>
        <v>0</v>
      </c>
      <c r="K1025" s="311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58" t="s">
        <v>50</v>
      </c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45147</v>
      </c>
      <c r="E1030" s="364"/>
      <c r="F1030" s="362"/>
      <c r="G1030" s="18"/>
      <c r="H1030" s="365" t="s">
        <v>51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 t="s">
        <v>32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83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18</v>
      </c>
      <c r="C1036" s="46" t="s">
        <v>85</v>
      </c>
      <c r="D1036" s="93">
        <v>1</v>
      </c>
      <c r="E1036" s="301" t="s">
        <v>84</v>
      </c>
      <c r="F1036" s="48"/>
      <c r="G1036" s="49"/>
      <c r="H1036" s="50">
        <v>180000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2802600</v>
      </c>
      <c r="L1036" s="36"/>
    </row>
    <row r="1037" spans="1:12" s="10" customFormat="1" ht="14.1" customHeight="1" x14ac:dyDescent="0.25">
      <c r="A1037" s="45">
        <v>2</v>
      </c>
      <c r="B1037" s="46">
        <v>60</v>
      </c>
      <c r="C1037" s="46" t="s">
        <v>86</v>
      </c>
      <c r="D1037" s="93">
        <v>2</v>
      </c>
      <c r="E1037" s="63" t="s">
        <v>87</v>
      </c>
      <c r="F1037" s="48"/>
      <c r="G1037" s="49"/>
      <c r="H1037" s="50">
        <v>52200</v>
      </c>
      <c r="I1037" s="51">
        <v>0.13500000000000001</v>
      </c>
      <c r="J1037" s="51"/>
      <c r="K1037" s="52">
        <f t="shared" si="543"/>
        <v>2709180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71"/>
      <c r="K1053" s="34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5">
        <f>SUM(K1036:K1051)</f>
        <v>5511780</v>
      </c>
      <c r="K1054" s="346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7"/>
      <c r="K1055" s="347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8"/>
      <c r="K1057" s="34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9">
        <f>((J1054/1.11)+(K1056/1.11))*11%</f>
        <v>546212.43243243243</v>
      </c>
      <c r="K1058" s="350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8"/>
      <c r="K1059" s="34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5511780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51" t="s">
        <v>82</v>
      </c>
      <c r="K1062" s="352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51"/>
      <c r="K1063" s="352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3" t="str">
        <f>H1028</f>
        <v>CV PELITA JAYA</v>
      </c>
      <c r="I1066" s="353"/>
      <c r="J1066" s="353"/>
      <c r="K1066" s="354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7" t="s">
        <v>3</v>
      </c>
      <c r="G1067" s="130"/>
      <c r="H1067" s="355"/>
      <c r="I1067" s="355"/>
      <c r="J1067" s="355"/>
      <c r="K1067" s="356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30">
        <f>D1030</f>
        <v>45147</v>
      </c>
      <c r="E1068" s="331"/>
      <c r="F1068" s="357"/>
      <c r="G1068" s="131"/>
      <c r="H1068" s="332" t="str">
        <f>H1030</f>
        <v>(ANUGERAH SEJAHTERA)</v>
      </c>
      <c r="I1068" s="332"/>
      <c r="J1068" s="332"/>
      <c r="K1068" s="33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7"/>
      <c r="G1069" s="131"/>
      <c r="H1069" s="334" t="str">
        <f>H1031</f>
        <v>PURWOKERTO</v>
      </c>
      <c r="I1069" s="334"/>
      <c r="J1069" s="334"/>
      <c r="K1069" s="335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1921</v>
      </c>
      <c r="E1070" s="122"/>
      <c r="F1070" s="133"/>
      <c r="G1070" s="134"/>
      <c r="H1070" s="336"/>
      <c r="I1070" s="336"/>
      <c r="J1070" s="336"/>
      <c r="K1070" s="337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18</v>
      </c>
      <c r="C1074" s="287" t="str">
        <f t="shared" si="544"/>
        <v>GRS</v>
      </c>
      <c r="D1074" s="288">
        <f t="shared" si="544"/>
        <v>1</v>
      </c>
      <c r="E1074" s="289" t="str">
        <f t="shared" si="544"/>
        <v>ISI PENSIL 2B 0.5 MM KENKO PL-05 HI-POLYMER</v>
      </c>
      <c r="F1074" s="158"/>
      <c r="G1074" s="159"/>
      <c r="H1074" s="160">
        <f t="shared" ref="H1074:J1074" si="545">H1036</f>
        <v>180000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2802600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60</v>
      </c>
      <c r="C1075" s="287" t="str">
        <f t="shared" si="547"/>
        <v>LS</v>
      </c>
      <c r="D1075" s="288">
        <f t="shared" si="547"/>
        <v>2</v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52200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2709180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8"/>
      <c r="K1091" s="33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40">
        <f>SUM(K1074:K1089)</f>
        <v>5511780</v>
      </c>
      <c r="K1092" s="341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2"/>
      <c r="K1093" s="34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39"/>
      <c r="K1095" s="33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3">
        <f>((J1092/1.11)+(K1094/1.11))*11%</f>
        <v>546212.43243243243</v>
      </c>
      <c r="K1096" s="34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39"/>
      <c r="K1097" s="33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5511780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2" t="str">
        <f>J1062</f>
        <v>NOVI / YO</v>
      </c>
      <c r="K1100" s="313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2">
        <f>J1063</f>
        <v>0</v>
      </c>
      <c r="K1101" s="313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14" t="str">
        <f>H1066</f>
        <v>CV PELITA JAYA</v>
      </c>
      <c r="I1104" s="314"/>
      <c r="J1104" s="314"/>
      <c r="K1104" s="315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8" t="s">
        <v>3</v>
      </c>
      <c r="G1105" s="207"/>
      <c r="H1105" s="316"/>
      <c r="I1105" s="316"/>
      <c r="J1105" s="316"/>
      <c r="K1105" s="317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9">
        <f>D1068</f>
        <v>45147</v>
      </c>
      <c r="E1106" s="320"/>
      <c r="F1106" s="318"/>
      <c r="G1106" s="208"/>
      <c r="H1106" s="321" t="str">
        <f>H1068</f>
        <v>(ANUGERAH SEJAHTERA)</v>
      </c>
      <c r="I1106" s="321"/>
      <c r="J1106" s="321"/>
      <c r="K1106" s="322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8"/>
      <c r="G1107" s="208"/>
      <c r="H1107" s="323" t="str">
        <f>H1069</f>
        <v>PURWOKERTO</v>
      </c>
      <c r="I1107" s="323"/>
      <c r="J1107" s="323"/>
      <c r="K1107" s="324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1921</v>
      </c>
      <c r="E1108" s="199"/>
      <c r="F1108" s="210"/>
      <c r="G1108" s="211"/>
      <c r="H1108" s="325"/>
      <c r="I1108" s="325"/>
      <c r="J1108" s="325"/>
      <c r="K1108" s="326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18</v>
      </c>
      <c r="C1112" s="292" t="str">
        <f t="shared" si="577"/>
        <v>GRS</v>
      </c>
      <c r="D1112" s="293">
        <f t="shared" si="577"/>
        <v>1</v>
      </c>
      <c r="E1112" s="294" t="str">
        <f t="shared" si="577"/>
        <v>ISI PENSIL 2B 0.5 MM KENKO PL-05 HI-POLYMER</v>
      </c>
      <c r="F1112" s="235"/>
      <c r="G1112" s="236"/>
      <c r="H1112" s="237">
        <f t="shared" ref="H1112:J1112" si="578">H1074</f>
        <v>180000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2802600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60</v>
      </c>
      <c r="C1113" s="292" t="str">
        <f t="shared" si="580"/>
        <v>LS</v>
      </c>
      <c r="D1113" s="293">
        <f t="shared" si="580"/>
        <v>2</v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52200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2709180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7"/>
      <c r="K1129" s="307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8">
        <f>SUM(K1112:K1127)</f>
        <v>5511780</v>
      </c>
      <c r="K1130" s="329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6"/>
      <c r="K1131" s="30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7"/>
      <c r="K1133" s="307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8">
        <f>((J1130/1.11)+(K1132/1.11))*11%</f>
        <v>546212.43243243243</v>
      </c>
      <c r="K1134" s="309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7"/>
      <c r="K1135" s="307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5511780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10" t="str">
        <f>J1100</f>
        <v>NOVI / YO</v>
      </c>
      <c r="K1138" s="311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10">
        <f>J1101</f>
        <v>0</v>
      </c>
      <c r="K1139" s="311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58" t="s">
        <v>89</v>
      </c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45148</v>
      </c>
      <c r="E1144" s="364"/>
      <c r="F1144" s="362"/>
      <c r="G1144" s="18"/>
      <c r="H1144" s="365" t="s">
        <v>31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 t="s">
        <v>58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88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86</v>
      </c>
      <c r="D1150" s="93">
        <v>1</v>
      </c>
      <c r="E1150" s="302" t="s">
        <v>90</v>
      </c>
      <c r="F1150" s="48"/>
      <c r="G1150" s="49"/>
      <c r="H1150" s="50">
        <v>10200</v>
      </c>
      <c r="I1150" s="51">
        <v>0.125</v>
      </c>
      <c r="J1150" s="51"/>
      <c r="K1150" s="52">
        <f t="shared" ref="K1150:K1165" si="610">(B1150*H1150-((B1150*H1150)*I1150))-((B1150*H1150-((B1150*H1150)*I1150))*J1150)</f>
        <v>1285200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71"/>
      <c r="K1167" s="34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5">
        <f>SUM(K1150:K1165)</f>
        <v>1285200</v>
      </c>
      <c r="K1168" s="346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7"/>
      <c r="K1169" s="347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8"/>
      <c r="K1171" s="34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9">
        <f>((J1168/1.11)+(K1170/1.11))*11%</f>
        <v>127362.16216216215</v>
      </c>
      <c r="K1172" s="350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8"/>
      <c r="K1173" s="34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1285200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51" t="s">
        <v>82</v>
      </c>
      <c r="K1176" s="352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51"/>
      <c r="K1177" s="352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3" t="str">
        <f>H1142</f>
        <v>CV UTAMA PUTRA</v>
      </c>
      <c r="I1180" s="353"/>
      <c r="J1180" s="353"/>
      <c r="K1180" s="354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7" t="s">
        <v>3</v>
      </c>
      <c r="G1181" s="130"/>
      <c r="H1181" s="355"/>
      <c r="I1181" s="355"/>
      <c r="J1181" s="355"/>
      <c r="K1181" s="356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30">
        <f>D1144</f>
        <v>45148</v>
      </c>
      <c r="E1182" s="331"/>
      <c r="F1182" s="357"/>
      <c r="G1182" s="131"/>
      <c r="H1182" s="332" t="str">
        <f>H1144</f>
        <v/>
      </c>
      <c r="I1182" s="332"/>
      <c r="J1182" s="332"/>
      <c r="K1182" s="33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7"/>
      <c r="G1183" s="131"/>
      <c r="H1183" s="334" t="str">
        <f>H1145</f>
        <v>TULUNG AGUNG</v>
      </c>
      <c r="I1183" s="334"/>
      <c r="J1183" s="334"/>
      <c r="K1183" s="335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1923</v>
      </c>
      <c r="E1184" s="122"/>
      <c r="F1184" s="133"/>
      <c r="G1184" s="134"/>
      <c r="H1184" s="336"/>
      <c r="I1184" s="336"/>
      <c r="J1184" s="336"/>
      <c r="K1184" s="337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</v>
      </c>
      <c r="D1188" s="288">
        <f t="shared" si="611"/>
        <v>1</v>
      </c>
      <c r="E1188" s="289" t="str">
        <f t="shared" si="611"/>
        <v>BALLPEN KENKO BP-39 N HITAM</v>
      </c>
      <c r="F1188" s="158"/>
      <c r="G1188" s="159"/>
      <c r="H1188" s="160">
        <f t="shared" ref="H1188:J1188" si="612">H1150</f>
        <v>10200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1285200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8"/>
      <c r="K1205" s="33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40">
        <f>SUM(K1188:K1203)</f>
        <v>1285200</v>
      </c>
      <c r="K1206" s="341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2"/>
      <c r="K1207" s="34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39"/>
      <c r="K1209" s="33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3">
        <f>((J1206/1.11)+(K1208/1.11))*11%</f>
        <v>127362.16216216215</v>
      </c>
      <c r="K1210" s="34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39"/>
      <c r="K1211" s="33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1285200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2" t="str">
        <f>J1176</f>
        <v>NOVI / YO</v>
      </c>
      <c r="K1214" s="313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2">
        <f>J1177</f>
        <v>0</v>
      </c>
      <c r="K1215" s="313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14" t="str">
        <f>H1180</f>
        <v>CV UTAMA PUTRA</v>
      </c>
      <c r="I1218" s="314"/>
      <c r="J1218" s="314"/>
      <c r="K1218" s="315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8" t="s">
        <v>3</v>
      </c>
      <c r="G1219" s="207"/>
      <c r="H1219" s="316"/>
      <c r="I1219" s="316"/>
      <c r="J1219" s="316"/>
      <c r="K1219" s="317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9">
        <f>D1182</f>
        <v>45148</v>
      </c>
      <c r="E1220" s="320"/>
      <c r="F1220" s="318"/>
      <c r="G1220" s="208"/>
      <c r="H1220" s="321" t="str">
        <f>H1182</f>
        <v/>
      </c>
      <c r="I1220" s="321"/>
      <c r="J1220" s="321"/>
      <c r="K1220" s="322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8"/>
      <c r="G1221" s="208"/>
      <c r="H1221" s="323" t="str">
        <f>H1183</f>
        <v>TULUNG AGUNG</v>
      </c>
      <c r="I1221" s="323"/>
      <c r="J1221" s="323"/>
      <c r="K1221" s="324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1923</v>
      </c>
      <c r="E1222" s="199"/>
      <c r="F1222" s="210"/>
      <c r="G1222" s="211"/>
      <c r="H1222" s="325"/>
      <c r="I1222" s="325"/>
      <c r="J1222" s="325"/>
      <c r="K1222" s="326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</v>
      </c>
      <c r="D1226" s="293">
        <f t="shared" si="644"/>
        <v>1</v>
      </c>
      <c r="E1226" s="294" t="str">
        <f t="shared" si="644"/>
        <v>BALLPEN KENKO BP-39 N HITAM</v>
      </c>
      <c r="F1226" s="235"/>
      <c r="G1226" s="236"/>
      <c r="H1226" s="237">
        <f t="shared" ref="H1226:J1226" si="645">H1188</f>
        <v>10200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1285200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7"/>
      <c r="K1243" s="307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8">
        <f>SUM(K1226:K1241)</f>
        <v>1285200</v>
      </c>
      <c r="K1244" s="329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6"/>
      <c r="K1245" s="30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7"/>
      <c r="K1247" s="307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8">
        <f>((J1244/1.11)+(K1246/1.11))*11%</f>
        <v>127362.16216216215</v>
      </c>
      <c r="K1248" s="309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7"/>
      <c r="K1249" s="307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1285200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10" t="str">
        <f>J1214</f>
        <v>NOVI / YO</v>
      </c>
      <c r="K1252" s="311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10">
        <f>J1215</f>
        <v>0</v>
      </c>
      <c r="K1253" s="311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58" t="s">
        <v>56</v>
      </c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45148</v>
      </c>
      <c r="E1258" s="364"/>
      <c r="F1258" s="362"/>
      <c r="G1258" s="18"/>
      <c r="H1258" s="365" t="s">
        <v>57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 t="s">
        <v>58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86</v>
      </c>
      <c r="D1264" s="93">
        <v>1</v>
      </c>
      <c r="E1264" s="303" t="s">
        <v>92</v>
      </c>
      <c r="F1264" s="48"/>
      <c r="G1264" s="49"/>
      <c r="H1264" s="50">
        <v>28500</v>
      </c>
      <c r="I1264" s="51"/>
      <c r="J1264" s="51"/>
      <c r="K1264" s="52">
        <f t="shared" ref="K1264:K1279" si="677">(B1264*H1264-((B1264*H1264)*I1264))-((B1264*H1264-((B1264*H1264)*I1264))*J1264)</f>
        <v>4104000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71"/>
      <c r="K1281" s="34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5">
        <f>SUM(K1264:K1279)</f>
        <v>4104000</v>
      </c>
      <c r="K1282" s="346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7"/>
      <c r="K1283" s="347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8"/>
      <c r="K1285" s="34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9">
        <f>((J1282/1.11)+(K1284/1.11))*11%</f>
        <v>406702.70270270266</v>
      </c>
      <c r="K1286" s="350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8"/>
      <c r="K1287" s="34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4104000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51" t="s">
        <v>82</v>
      </c>
      <c r="K1290" s="352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51"/>
      <c r="K1291" s="352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3" t="str">
        <f>H1256</f>
        <v>GUNAWAN HARTONO KUSUMA</v>
      </c>
      <c r="I1294" s="353"/>
      <c r="J1294" s="353"/>
      <c r="K1294" s="354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7" t="s">
        <v>3</v>
      </c>
      <c r="G1295" s="130"/>
      <c r="H1295" s="355"/>
      <c r="I1295" s="355"/>
      <c r="J1295" s="355"/>
      <c r="K1295" s="356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30">
        <f>D1258</f>
        <v>45148</v>
      </c>
      <c r="E1296" s="331"/>
      <c r="F1296" s="357"/>
      <c r="G1296" s="131"/>
      <c r="H1296" s="332" t="str">
        <f>H1258</f>
        <v>( NIKI SAE )</v>
      </c>
      <c r="I1296" s="332"/>
      <c r="J1296" s="332"/>
      <c r="K1296" s="33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7"/>
      <c r="G1297" s="131"/>
      <c r="H1297" s="334" t="str">
        <f>H1259</f>
        <v>TULUNG AGUNG</v>
      </c>
      <c r="I1297" s="334"/>
      <c r="J1297" s="334"/>
      <c r="K1297" s="335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1926</v>
      </c>
      <c r="E1298" s="122"/>
      <c r="F1298" s="133"/>
      <c r="G1298" s="134"/>
      <c r="H1298" s="336"/>
      <c r="I1298" s="336"/>
      <c r="J1298" s="336"/>
      <c r="K1298" s="337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</v>
      </c>
      <c r="D1302" s="288">
        <f t="shared" si="678"/>
        <v>1</v>
      </c>
      <c r="E1302" s="289" t="str">
        <f t="shared" si="678"/>
        <v>GEL PEN TRIFELLO HI-TECH TF-1190 (Hitam)</v>
      </c>
      <c r="F1302" s="158"/>
      <c r="G1302" s="159"/>
      <c r="H1302" s="160">
        <f t="shared" ref="H1302:J1302" si="679">H1264</f>
        <v>28500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4104000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8"/>
      <c r="K1319" s="33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40">
        <f>SUM(K1302:K1317)</f>
        <v>4104000</v>
      </c>
      <c r="K1320" s="341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2"/>
      <c r="K1321" s="34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39"/>
      <c r="K1323" s="33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3">
        <f>((J1320/1.11)+(K1322/1.11))*11%</f>
        <v>406702.70270270266</v>
      </c>
      <c r="K1324" s="34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39"/>
      <c r="K1325" s="33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4104000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2" t="str">
        <f>J1290</f>
        <v>NOVI / YO</v>
      </c>
      <c r="K1328" s="313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2">
        <f>J1291</f>
        <v>0</v>
      </c>
      <c r="K1329" s="313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14" t="str">
        <f>H1294</f>
        <v>GUNAWAN HARTONO KUSUMA</v>
      </c>
      <c r="I1332" s="314"/>
      <c r="J1332" s="314"/>
      <c r="K1332" s="315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8" t="s">
        <v>3</v>
      </c>
      <c r="G1333" s="207"/>
      <c r="H1333" s="316"/>
      <c r="I1333" s="316"/>
      <c r="J1333" s="316"/>
      <c r="K1333" s="317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9">
        <f>D1296</f>
        <v>45148</v>
      </c>
      <c r="E1334" s="320"/>
      <c r="F1334" s="318"/>
      <c r="G1334" s="208"/>
      <c r="H1334" s="321" t="str">
        <f>H1296</f>
        <v>( NIKI SAE )</v>
      </c>
      <c r="I1334" s="321"/>
      <c r="J1334" s="321"/>
      <c r="K1334" s="322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8"/>
      <c r="G1335" s="208"/>
      <c r="H1335" s="323" t="str">
        <f>H1297</f>
        <v>TULUNG AGUNG</v>
      </c>
      <c r="I1335" s="323"/>
      <c r="J1335" s="323"/>
      <c r="K1335" s="324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1926</v>
      </c>
      <c r="E1336" s="199"/>
      <c r="F1336" s="210"/>
      <c r="G1336" s="211"/>
      <c r="H1336" s="325"/>
      <c r="I1336" s="325"/>
      <c r="J1336" s="325"/>
      <c r="K1336" s="326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</v>
      </c>
      <c r="D1340" s="293">
        <f t="shared" si="711"/>
        <v>1</v>
      </c>
      <c r="E1340" s="294" t="str">
        <f t="shared" si="711"/>
        <v>GEL PEN TRIFELLO HI-TECH TF-1190 (Hitam)</v>
      </c>
      <c r="F1340" s="235"/>
      <c r="G1340" s="236"/>
      <c r="H1340" s="237">
        <f t="shared" ref="H1340:J1340" si="712">H1302</f>
        <v>28500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4104000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7"/>
      <c r="K1357" s="307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8">
        <f>SUM(K1340:K1355)</f>
        <v>4104000</v>
      </c>
      <c r="K1358" s="329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6"/>
      <c r="K1359" s="30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7"/>
      <c r="K1361" s="307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8">
        <f>((J1358/1.11)+(K1360/1.11))*11%</f>
        <v>406702.70270270266</v>
      </c>
      <c r="K1362" s="309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7"/>
      <c r="K1363" s="307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4104000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10" t="str">
        <f>J1328</f>
        <v>NOVI / YO</v>
      </c>
      <c r="K1366" s="311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10">
        <f>J1329</f>
        <v>0</v>
      </c>
      <c r="K1367" s="311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58" t="s">
        <v>37</v>
      </c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45148</v>
      </c>
      <c r="E1372" s="364"/>
      <c r="F1372" s="362"/>
      <c r="G1372" s="18"/>
      <c r="H1372" s="365" t="s">
        <v>38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 t="s">
        <v>39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93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720</v>
      </c>
      <c r="C1378" s="46" t="s">
        <v>86</v>
      </c>
      <c r="D1378" s="93">
        <v>5</v>
      </c>
      <c r="E1378" s="303" t="s">
        <v>92</v>
      </c>
      <c r="F1378" s="48"/>
      <c r="G1378" s="49"/>
      <c r="H1378" s="50">
        <v>28500</v>
      </c>
      <c r="I1378" s="51"/>
      <c r="J1378" s="51"/>
      <c r="K1378" s="52">
        <f t="shared" ref="K1378:K1393" si="744">(B1378*H1378-((B1378*H1378)*I1378))-((B1378*H1378-((B1378*H1378)*I1378))*J1378)</f>
        <v>20520000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71"/>
      <c r="K1395" s="34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5">
        <f>SUM(K1378:K1393)</f>
        <v>20520000</v>
      </c>
      <c r="K1396" s="346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7"/>
      <c r="K1397" s="347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8"/>
      <c r="K1399" s="34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9">
        <f>((J1396/1.11)+(K1398/1.11))*11%</f>
        <v>2033513.5135135131</v>
      </c>
      <c r="K1400" s="350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8"/>
      <c r="K1401" s="34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20520000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51" t="s">
        <v>82</v>
      </c>
      <c r="K1404" s="352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51"/>
      <c r="K1405" s="352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3" t="str">
        <f>H1370</f>
        <v>LILY JULIAWATI</v>
      </c>
      <c r="I1408" s="353"/>
      <c r="J1408" s="353"/>
      <c r="K1408" s="354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7" t="s">
        <v>3</v>
      </c>
      <c r="G1409" s="130"/>
      <c r="H1409" s="355"/>
      <c r="I1409" s="355"/>
      <c r="J1409" s="355"/>
      <c r="K1409" s="356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30">
        <f>D1372</f>
        <v>45148</v>
      </c>
      <c r="E1410" s="331"/>
      <c r="F1410" s="357"/>
      <c r="G1410" s="131"/>
      <c r="H1410" s="332" t="str">
        <f>H1372</f>
        <v>(REJO AGUNG)</v>
      </c>
      <c r="I1410" s="332"/>
      <c r="J1410" s="332"/>
      <c r="K1410" s="33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7"/>
      <c r="G1411" s="131"/>
      <c r="H1411" s="334" t="str">
        <f>H1373</f>
        <v>JOMBANG</v>
      </c>
      <c r="I1411" s="334"/>
      <c r="J1411" s="334"/>
      <c r="K1411" s="335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1927</v>
      </c>
      <c r="E1412" s="122"/>
      <c r="F1412" s="133"/>
      <c r="G1412" s="134"/>
      <c r="H1412" s="336"/>
      <c r="I1412" s="336"/>
      <c r="J1412" s="336"/>
      <c r="K1412" s="337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720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GEL PEN TRIFELLO HI-TECH TF-1190 (Hitam)</v>
      </c>
      <c r="F1416" s="158"/>
      <c r="G1416" s="159"/>
      <c r="H1416" s="160">
        <f t="shared" ref="H1416:J1416" si="746">H1378</f>
        <v>28500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20520000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8"/>
      <c r="K1433" s="33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40">
        <f>SUM(K1416:K1431)</f>
        <v>20520000</v>
      </c>
      <c r="K1434" s="341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2"/>
      <c r="K1435" s="34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39"/>
      <c r="K1437" s="33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3">
        <f>((J1434/1.11)+(K1436/1.11))*11%</f>
        <v>2033513.5135135131</v>
      </c>
      <c r="K1438" s="34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39"/>
      <c r="K1439" s="33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20520000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2" t="str">
        <f>J1404</f>
        <v>NOVI / YO</v>
      </c>
      <c r="K1442" s="313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2">
        <f>J1405</f>
        <v>0</v>
      </c>
      <c r="K1443" s="313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14" t="str">
        <f>H1408</f>
        <v>LILY JULIAWATI</v>
      </c>
      <c r="I1446" s="314"/>
      <c r="J1446" s="314"/>
      <c r="K1446" s="315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8" t="s">
        <v>3</v>
      </c>
      <c r="G1447" s="207"/>
      <c r="H1447" s="316"/>
      <c r="I1447" s="316"/>
      <c r="J1447" s="316"/>
      <c r="K1447" s="317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9">
        <f>D1410</f>
        <v>45148</v>
      </c>
      <c r="E1448" s="320"/>
      <c r="F1448" s="318"/>
      <c r="G1448" s="208"/>
      <c r="H1448" s="321" t="str">
        <f>H1410</f>
        <v>(REJO AGUNG)</v>
      </c>
      <c r="I1448" s="321"/>
      <c r="J1448" s="321"/>
      <c r="K1448" s="322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8"/>
      <c r="G1449" s="208"/>
      <c r="H1449" s="323" t="str">
        <f>H1411</f>
        <v>JOMBANG</v>
      </c>
      <c r="I1449" s="323"/>
      <c r="J1449" s="323"/>
      <c r="K1449" s="324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1927</v>
      </c>
      <c r="E1450" s="199"/>
      <c r="F1450" s="210"/>
      <c r="G1450" s="211"/>
      <c r="H1450" s="325"/>
      <c r="I1450" s="325"/>
      <c r="J1450" s="325"/>
      <c r="K1450" s="326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720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GEL PEN TRIFELLO HI-TECH TF-1190 (Hitam)</v>
      </c>
      <c r="F1454" s="235"/>
      <c r="G1454" s="236"/>
      <c r="H1454" s="237">
        <f t="shared" ref="H1454:J1454" si="779">H1416</f>
        <v>28500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20520000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7"/>
      <c r="K1471" s="307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8">
        <f>SUM(K1454:K1469)</f>
        <v>20520000</v>
      </c>
      <c r="K1472" s="329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6"/>
      <c r="K1473" s="30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7"/>
      <c r="K1475" s="307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8">
        <f>((J1472/1.11)+(K1474/1.11))*11%</f>
        <v>2033513.5135135131</v>
      </c>
      <c r="K1476" s="309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7"/>
      <c r="K1477" s="307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20520000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10" t="str">
        <f>J1442</f>
        <v>NOVI / YO</v>
      </c>
      <c r="K1480" s="311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10">
        <f>J1443</f>
        <v>0</v>
      </c>
      <c r="K1481" s="311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58" t="s">
        <v>95</v>
      </c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45148</v>
      </c>
      <c r="E1486" s="364"/>
      <c r="F1486" s="362"/>
      <c r="G1486" s="18"/>
      <c r="H1486" s="365" t="s">
        <v>31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 t="s">
        <v>96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94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700</v>
      </c>
      <c r="C1492" s="46" t="s">
        <v>34</v>
      </c>
      <c r="D1492" s="93">
        <v>7</v>
      </c>
      <c r="E1492" s="63" t="s">
        <v>97</v>
      </c>
      <c r="F1492" s="48"/>
      <c r="G1492" s="49"/>
      <c r="H1492" s="50">
        <v>13250</v>
      </c>
      <c r="I1492" s="51"/>
      <c r="J1492" s="51"/>
      <c r="K1492" s="52">
        <f t="shared" ref="K1492:K1507" si="811">(B1492*H1492-((B1492*H1492)*I1492))-((B1492*H1492-((B1492*H1492)*I1492))*J1492)</f>
        <v>9275000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86</v>
      </c>
      <c r="D1493" s="93">
        <v>2</v>
      </c>
      <c r="E1493" s="303" t="s">
        <v>92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>
        <v>10</v>
      </c>
      <c r="C1494" s="46" t="s">
        <v>86</v>
      </c>
      <c r="D1494" s="93">
        <v>1</v>
      </c>
      <c r="E1494" s="63" t="s">
        <v>98</v>
      </c>
      <c r="F1494" s="48"/>
      <c r="G1494" s="49"/>
      <c r="H1494" s="50">
        <v>224400</v>
      </c>
      <c r="I1494" s="51">
        <v>0.125</v>
      </c>
      <c r="J1494" s="51"/>
      <c r="K1494" s="52">
        <f t="shared" si="811"/>
        <v>1963500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71"/>
      <c r="K1509" s="34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5">
        <f>SUM(K1492:K1507)</f>
        <v>19446500</v>
      </c>
      <c r="K1510" s="346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7"/>
      <c r="K1511" s="347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8"/>
      <c r="K1513" s="34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9">
        <f>((J1510/1.11)+(K1512/1.11))*11%</f>
        <v>1927130.6306306305</v>
      </c>
      <c r="K1514" s="350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8"/>
      <c r="K1515" s="34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19446500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51" t="s">
        <v>82</v>
      </c>
      <c r="K1518" s="352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51"/>
      <c r="K1519" s="352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3" t="str">
        <f>H1484</f>
        <v>CV LANCAR JAYA SENTOSA</v>
      </c>
      <c r="I1522" s="353"/>
      <c r="J1522" s="353"/>
      <c r="K1522" s="354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7" t="s">
        <v>3</v>
      </c>
      <c r="G1523" s="130"/>
      <c r="H1523" s="355"/>
      <c r="I1523" s="355"/>
      <c r="J1523" s="355"/>
      <c r="K1523" s="356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30">
        <f>D1486</f>
        <v>45148</v>
      </c>
      <c r="E1524" s="331"/>
      <c r="F1524" s="357"/>
      <c r="G1524" s="131"/>
      <c r="H1524" s="332" t="str">
        <f>H1486</f>
        <v/>
      </c>
      <c r="I1524" s="332"/>
      <c r="J1524" s="332"/>
      <c r="K1524" s="333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7"/>
      <c r="G1525" s="131"/>
      <c r="H1525" s="334" t="str">
        <f>H1487</f>
        <v>MALANG</v>
      </c>
      <c r="I1525" s="334"/>
      <c r="J1525" s="334"/>
      <c r="K1525" s="335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1574</v>
      </c>
      <c r="E1526" s="122"/>
      <c r="F1526" s="133"/>
      <c r="G1526" s="134"/>
      <c r="H1526" s="336"/>
      <c r="I1526" s="336"/>
      <c r="J1526" s="336"/>
      <c r="K1526" s="337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700</v>
      </c>
      <c r="C1530" s="287" t="str">
        <f t="shared" si="812"/>
        <v>PAK</v>
      </c>
      <c r="D1530" s="288">
        <f t="shared" si="812"/>
        <v>7</v>
      </c>
      <c r="E1530" s="289" t="str">
        <f t="shared" si="812"/>
        <v>ISI STAPLER (STAPLES) GREATWALL GW-NO. 10 (KECIL)</v>
      </c>
      <c r="F1530" s="158"/>
      <c r="G1530" s="159"/>
      <c r="H1530" s="160">
        <f t="shared" ref="H1530:J1530" si="813">H1492</f>
        <v>13250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9275000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GEL PEN TRIFELLO HI-TECH TF-1190 (Hitam)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STAPLER JOYKO HD-50</v>
      </c>
      <c r="F1532" s="158"/>
      <c r="G1532" s="159"/>
      <c r="H1532" s="160">
        <f t="shared" ref="H1532:J1532" si="818">H1494</f>
        <v>224400</v>
      </c>
      <c r="I1532" s="161">
        <f t="shared" si="818"/>
        <v>0.125</v>
      </c>
      <c r="J1532" s="161">
        <f t="shared" si="818"/>
        <v>0</v>
      </c>
      <c r="K1532" s="162">
        <f t="shared" si="814"/>
        <v>1963500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8"/>
      <c r="K1547" s="33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40">
        <f>SUM(K1530:K1545)</f>
        <v>19446500</v>
      </c>
      <c r="K1548" s="341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2"/>
      <c r="K1549" s="34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39"/>
      <c r="K1551" s="33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3">
        <f>((J1548/1.11)+(K1550/1.11))*11%</f>
        <v>1927130.6306306305</v>
      </c>
      <c r="K1552" s="34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39"/>
      <c r="K1553" s="33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19446500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2" t="str">
        <f>J1518</f>
        <v>NOVI / YO</v>
      </c>
      <c r="K1556" s="313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2">
        <f>J1519</f>
        <v>0</v>
      </c>
      <c r="K1557" s="313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14" t="str">
        <f>H1522</f>
        <v>CV LANCAR JAYA SENTOSA</v>
      </c>
      <c r="I1560" s="314"/>
      <c r="J1560" s="314"/>
      <c r="K1560" s="315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8" t="s">
        <v>3</v>
      </c>
      <c r="G1561" s="207"/>
      <c r="H1561" s="316"/>
      <c r="I1561" s="316"/>
      <c r="J1561" s="316"/>
      <c r="K1561" s="317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9">
        <f>D1524</f>
        <v>45148</v>
      </c>
      <c r="E1562" s="320"/>
      <c r="F1562" s="318"/>
      <c r="G1562" s="208"/>
      <c r="H1562" s="321" t="str">
        <f>H1524</f>
        <v/>
      </c>
      <c r="I1562" s="321"/>
      <c r="J1562" s="321"/>
      <c r="K1562" s="322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8"/>
      <c r="G1563" s="208"/>
      <c r="H1563" s="323" t="str">
        <f>H1525</f>
        <v>MALANG</v>
      </c>
      <c r="I1563" s="323"/>
      <c r="J1563" s="323"/>
      <c r="K1563" s="324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1574</v>
      </c>
      <c r="E1564" s="199"/>
      <c r="F1564" s="210"/>
      <c r="G1564" s="211"/>
      <c r="H1564" s="325"/>
      <c r="I1564" s="325"/>
      <c r="J1564" s="325"/>
      <c r="K1564" s="326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700</v>
      </c>
      <c r="C1568" s="292" t="str">
        <f t="shared" si="845"/>
        <v>PAK</v>
      </c>
      <c r="D1568" s="293">
        <f t="shared" si="845"/>
        <v>7</v>
      </c>
      <c r="E1568" s="294" t="str">
        <f t="shared" si="845"/>
        <v>ISI STAPLER (STAPLES) GREATWALL GW-NO. 10 (KECIL)</v>
      </c>
      <c r="F1568" s="235"/>
      <c r="G1568" s="236"/>
      <c r="H1568" s="237">
        <f t="shared" ref="H1568:J1568" si="846">H1530</f>
        <v>13250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9275000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</v>
      </c>
      <c r="D1569" s="293">
        <f t="shared" si="848"/>
        <v>2</v>
      </c>
      <c r="E1569" s="294" t="str">
        <f t="shared" si="848"/>
        <v>GEL PEN TRIFELLO HI-TECH TF-1190 (Hitam)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STAPLER JOYKO HD-50</v>
      </c>
      <c r="F1570" s="235"/>
      <c r="G1570" s="236"/>
      <c r="H1570" s="237">
        <f t="shared" ref="H1570:J1570" si="851">H1532</f>
        <v>224400</v>
      </c>
      <c r="I1570" s="238">
        <f t="shared" si="851"/>
        <v>0.125</v>
      </c>
      <c r="J1570" s="238">
        <f t="shared" si="851"/>
        <v>0</v>
      </c>
      <c r="K1570" s="239">
        <f t="shared" si="847"/>
        <v>1963500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7"/>
      <c r="K1585" s="307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8">
        <f>SUM(K1568:K1583)</f>
        <v>19446500</v>
      </c>
      <c r="K1586" s="329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6"/>
      <c r="K1587" s="30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7"/>
      <c r="K1589" s="307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8">
        <f>((J1586/1.11)+(K1588/1.11))*11%</f>
        <v>1927130.6306306305</v>
      </c>
      <c r="K1590" s="309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7"/>
      <c r="K1591" s="307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19446500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10" t="str">
        <f>J1556</f>
        <v>NOVI / YO</v>
      </c>
      <c r="K1594" s="311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10">
        <f>J1557</f>
        <v>0</v>
      </c>
      <c r="K1595" s="311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58" t="s">
        <v>50</v>
      </c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45148</v>
      </c>
      <c r="E1600" s="364"/>
      <c r="F1600" s="362"/>
      <c r="G1600" s="18"/>
      <c r="H1600" s="365" t="s">
        <v>51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 t="s">
        <v>32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99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500</v>
      </c>
      <c r="C1606" s="46" t="s">
        <v>100</v>
      </c>
      <c r="D1606" s="93">
        <v>1</v>
      </c>
      <c r="E1606" s="304" t="s">
        <v>101</v>
      </c>
      <c r="F1606" s="48"/>
      <c r="G1606" s="49"/>
      <c r="H1606" s="50">
        <v>4300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1859750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71"/>
      <c r="K1623" s="34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5">
        <f>SUM(K1606:K1621)</f>
        <v>1859750</v>
      </c>
      <c r="K1624" s="346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7"/>
      <c r="K1625" s="347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8"/>
      <c r="K1627" s="34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9">
        <f>((J1624/1.11)+(K1626/1.11))*11%</f>
        <v>184299.54954954956</v>
      </c>
      <c r="K1628" s="350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8"/>
      <c r="K1629" s="34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1859750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51" t="s">
        <v>102</v>
      </c>
      <c r="K1632" s="352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51"/>
      <c r="K1633" s="352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3" t="str">
        <f>H1598</f>
        <v>CV PELITA JAYA</v>
      </c>
      <c r="I1636" s="353"/>
      <c r="J1636" s="353"/>
      <c r="K1636" s="354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7" t="s">
        <v>3</v>
      </c>
      <c r="G1637" s="130"/>
      <c r="H1637" s="355"/>
      <c r="I1637" s="355"/>
      <c r="J1637" s="355"/>
      <c r="K1637" s="356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30">
        <f>D1600</f>
        <v>45148</v>
      </c>
      <c r="E1638" s="331"/>
      <c r="F1638" s="357"/>
      <c r="G1638" s="131"/>
      <c r="H1638" s="332" t="str">
        <f>H1600</f>
        <v>(ANUGERAH SEJAHTERA)</v>
      </c>
      <c r="I1638" s="332"/>
      <c r="J1638" s="332"/>
      <c r="K1638" s="333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7"/>
      <c r="G1639" s="131"/>
      <c r="H1639" s="334" t="str">
        <f>H1601</f>
        <v>PURWOKERTO</v>
      </c>
      <c r="I1639" s="334"/>
      <c r="J1639" s="334"/>
      <c r="K1639" s="335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3008</v>
      </c>
      <c r="E1640" s="122"/>
      <c r="F1640" s="133"/>
      <c r="G1640" s="134"/>
      <c r="H1640" s="336"/>
      <c r="I1640" s="336"/>
      <c r="J1640" s="336"/>
      <c r="K1640" s="337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500</v>
      </c>
      <c r="C1644" s="287" t="str">
        <f t="shared" si="879"/>
        <v>ROL</v>
      </c>
      <c r="D1644" s="288">
        <f t="shared" si="879"/>
        <v>1</v>
      </c>
      <c r="E1644" s="289" t="str">
        <f t="shared" si="879"/>
        <v>LABEL HARGA JOYKO LB-3 (2 LINE KUNING FLUOR)</v>
      </c>
      <c r="F1644" s="158"/>
      <c r="G1644" s="159"/>
      <c r="H1644" s="160">
        <f t="shared" ref="H1644:J1644" si="880">H1606</f>
        <v>4300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1859750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8"/>
      <c r="K1661" s="33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40">
        <f>SUM(K1644:K1659)</f>
        <v>1859750</v>
      </c>
      <c r="K1662" s="341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2"/>
      <c r="K1663" s="34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39"/>
      <c r="K1665" s="33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3">
        <f>((J1662/1.11)+(K1664/1.11))*11%</f>
        <v>184299.54954954956</v>
      </c>
      <c r="K1666" s="34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39"/>
      <c r="K1667" s="33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1859750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2" t="str">
        <f>J1632</f>
        <v>LENA / YO</v>
      </c>
      <c r="K1670" s="313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2">
        <f>J1633</f>
        <v>0</v>
      </c>
      <c r="K1671" s="313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14" t="str">
        <f>H1636</f>
        <v>CV PELITA JAYA</v>
      </c>
      <c r="I1674" s="314"/>
      <c r="J1674" s="314"/>
      <c r="K1674" s="315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8" t="s">
        <v>3</v>
      </c>
      <c r="G1675" s="207"/>
      <c r="H1675" s="316"/>
      <c r="I1675" s="316"/>
      <c r="J1675" s="316"/>
      <c r="K1675" s="317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9">
        <f>D1638</f>
        <v>45148</v>
      </c>
      <c r="E1676" s="320"/>
      <c r="F1676" s="318"/>
      <c r="G1676" s="208"/>
      <c r="H1676" s="321" t="str">
        <f>H1638</f>
        <v>(ANUGERAH SEJAHTERA)</v>
      </c>
      <c r="I1676" s="321"/>
      <c r="J1676" s="321"/>
      <c r="K1676" s="322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8"/>
      <c r="G1677" s="208"/>
      <c r="H1677" s="323" t="str">
        <f>H1639</f>
        <v>PURWOKERTO</v>
      </c>
      <c r="I1677" s="323"/>
      <c r="J1677" s="323"/>
      <c r="K1677" s="324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3008</v>
      </c>
      <c r="E1678" s="199"/>
      <c r="F1678" s="210"/>
      <c r="G1678" s="211"/>
      <c r="H1678" s="325"/>
      <c r="I1678" s="325"/>
      <c r="J1678" s="325"/>
      <c r="K1678" s="326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500</v>
      </c>
      <c r="C1682" s="292" t="str">
        <f t="shared" si="912"/>
        <v>ROL</v>
      </c>
      <c r="D1682" s="293">
        <f t="shared" si="912"/>
        <v>1</v>
      </c>
      <c r="E1682" s="294" t="str">
        <f t="shared" si="912"/>
        <v>LABEL HARGA JOYKO LB-3 (2 LINE KUNING FLUOR)</v>
      </c>
      <c r="F1682" s="235"/>
      <c r="G1682" s="236"/>
      <c r="H1682" s="237">
        <f t="shared" ref="H1682:J1682" si="913">H1644</f>
        <v>4300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1859750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7"/>
      <c r="K1699" s="307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8">
        <f>SUM(K1682:K1697)</f>
        <v>1859750</v>
      </c>
      <c r="K1700" s="329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6"/>
      <c r="K1701" s="30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7"/>
      <c r="K1703" s="307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8">
        <f>((J1700/1.11)+(K1702/1.11))*11%</f>
        <v>184299.54954954956</v>
      </c>
      <c r="K1704" s="309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7"/>
      <c r="K1705" s="307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1859750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10" t="str">
        <f>J1670</f>
        <v>LENA / YO</v>
      </c>
      <c r="K1708" s="311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10">
        <f>J1671</f>
        <v>0</v>
      </c>
      <c r="K1709" s="311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58" t="s">
        <v>149</v>
      </c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45148</v>
      </c>
      <c r="E1714" s="364"/>
      <c r="F1714" s="362"/>
      <c r="G1714" s="18"/>
      <c r="H1714" s="365" t="s">
        <v>150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 t="s">
        <v>103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104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144</v>
      </c>
      <c r="C1720" s="46" t="s">
        <v>47</v>
      </c>
      <c r="D1720" s="93">
        <v>1</v>
      </c>
      <c r="E1720" s="110" t="s">
        <v>105</v>
      </c>
      <c r="F1720" s="48"/>
      <c r="G1720" s="49"/>
      <c r="H1720" s="50">
        <v>28500</v>
      </c>
      <c r="I1720" s="51"/>
      <c r="J1720" s="51"/>
      <c r="K1720" s="52">
        <f t="shared" ref="K1720:K1735" si="945">(B1720*H1720-((B1720*H1720)*I1720))-((B1720*H1720-((B1720*H1720)*I1720))*J1720)</f>
        <v>4104000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71"/>
      <c r="K1737" s="34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5">
        <f>SUM(K1720:K1735)</f>
        <v>4104000</v>
      </c>
      <c r="K1738" s="346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7"/>
      <c r="K1739" s="347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8"/>
      <c r="K1741" s="34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9">
        <f>((J1738/1.11)+(K1740/1.11))*11%</f>
        <v>406702.70270270266</v>
      </c>
      <c r="K1742" s="350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8"/>
      <c r="K1743" s="34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4104000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51" t="s">
        <v>36</v>
      </c>
      <c r="K1746" s="352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51"/>
      <c r="K1747" s="352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3" t="str">
        <f>H1712</f>
        <v>CV FM. 90</v>
      </c>
      <c r="I1750" s="353"/>
      <c r="J1750" s="353"/>
      <c r="K1750" s="354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7" t="s">
        <v>3</v>
      </c>
      <c r="G1751" s="130"/>
      <c r="H1751" s="355"/>
      <c r="I1751" s="355"/>
      <c r="J1751" s="355"/>
      <c r="K1751" s="356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30">
        <f>D1714</f>
        <v>45148</v>
      </c>
      <c r="E1752" s="331"/>
      <c r="F1752" s="357"/>
      <c r="G1752" s="131"/>
      <c r="H1752" s="332" t="str">
        <f>H1714</f>
        <v>FAMILY / RENI (JATIMULYO)</v>
      </c>
      <c r="I1752" s="332"/>
      <c r="J1752" s="332"/>
      <c r="K1752" s="333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7"/>
      <c r="G1753" s="131"/>
      <c r="H1753" s="334" t="str">
        <f>H1715</f>
        <v>KEBUMEN</v>
      </c>
      <c r="I1753" s="334"/>
      <c r="J1753" s="334"/>
      <c r="K1753" s="335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A 1930</v>
      </c>
      <c r="E1754" s="122"/>
      <c r="F1754" s="133"/>
      <c r="G1754" s="134"/>
      <c r="H1754" s="336"/>
      <c r="I1754" s="336"/>
      <c r="J1754" s="336"/>
      <c r="K1754" s="337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144</v>
      </c>
      <c r="C1758" s="287" t="str">
        <f t="shared" si="946"/>
        <v>LSN</v>
      </c>
      <c r="D1758" s="288">
        <f t="shared" si="946"/>
        <v>1</v>
      </c>
      <c r="E1758" s="289" t="str">
        <f t="shared" si="946"/>
        <v>GEL PEN TRIFELLO HI-TECH TF-1190 HITAM</v>
      </c>
      <c r="F1758" s="158"/>
      <c r="G1758" s="159"/>
      <c r="H1758" s="160">
        <f t="shared" ref="H1758:J1758" si="947">H1720</f>
        <v>28500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4104000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8"/>
      <c r="K1775" s="33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40">
        <f>SUM(K1758:K1773)</f>
        <v>4104000</v>
      </c>
      <c r="K1776" s="341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2"/>
      <c r="K1777" s="34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39"/>
      <c r="K1779" s="33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3">
        <f>((J1776/1.11)+(K1778/1.11))*11%</f>
        <v>406702.70270270266</v>
      </c>
      <c r="K1780" s="34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39"/>
      <c r="K1781" s="33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4104000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2" t="str">
        <f>J1746</f>
        <v>NOVI / CONDRO</v>
      </c>
      <c r="K1784" s="313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2">
        <f>J1747</f>
        <v>0</v>
      </c>
      <c r="K1785" s="313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14" t="str">
        <f>H1750</f>
        <v>CV FM. 90</v>
      </c>
      <c r="I1788" s="314"/>
      <c r="J1788" s="314"/>
      <c r="K1788" s="315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8" t="s">
        <v>3</v>
      </c>
      <c r="G1789" s="207"/>
      <c r="H1789" s="316"/>
      <c r="I1789" s="316"/>
      <c r="J1789" s="316"/>
      <c r="K1789" s="317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9">
        <f>D1752</f>
        <v>45148</v>
      </c>
      <c r="E1790" s="320"/>
      <c r="F1790" s="318"/>
      <c r="G1790" s="208"/>
      <c r="H1790" s="321" t="str">
        <f>H1752</f>
        <v>FAMILY / RENI (JATIMULYO)</v>
      </c>
      <c r="I1790" s="321"/>
      <c r="J1790" s="321"/>
      <c r="K1790" s="322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8"/>
      <c r="G1791" s="208"/>
      <c r="H1791" s="323" t="str">
        <f>H1753</f>
        <v>KEBUMEN</v>
      </c>
      <c r="I1791" s="323"/>
      <c r="J1791" s="323"/>
      <c r="K1791" s="324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A 1930</v>
      </c>
      <c r="E1792" s="199"/>
      <c r="F1792" s="210"/>
      <c r="G1792" s="211"/>
      <c r="H1792" s="325"/>
      <c r="I1792" s="325"/>
      <c r="J1792" s="325"/>
      <c r="K1792" s="326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144</v>
      </c>
      <c r="C1796" s="292" t="str">
        <f t="shared" si="979"/>
        <v>LSN</v>
      </c>
      <c r="D1796" s="293">
        <f t="shared" si="979"/>
        <v>1</v>
      </c>
      <c r="E1796" s="294" t="str">
        <f t="shared" si="979"/>
        <v>GEL PEN TRIFELLO HI-TECH TF-1190 HITAM</v>
      </c>
      <c r="F1796" s="235"/>
      <c r="G1796" s="236"/>
      <c r="H1796" s="237">
        <f t="shared" ref="H1796:J1796" si="980">H1758</f>
        <v>28500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4104000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7"/>
      <c r="K1813" s="307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8">
        <f>SUM(K1796:K1811)</f>
        <v>4104000</v>
      </c>
      <c r="K1814" s="329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6"/>
      <c r="K1815" s="30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7"/>
      <c r="K1817" s="307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8">
        <f>((J1814/1.11)+(K1816/1.11))*11%</f>
        <v>406702.70270270266</v>
      </c>
      <c r="K1818" s="309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7"/>
      <c r="K1819" s="307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4104000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10" t="str">
        <f>J1784</f>
        <v>NOVI / CONDRO</v>
      </c>
      <c r="K1822" s="311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10">
        <f>J1785</f>
        <v>0</v>
      </c>
      <c r="K1823" s="311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58" t="s">
        <v>37</v>
      </c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45149</v>
      </c>
      <c r="E1828" s="364"/>
      <c r="F1828" s="362"/>
      <c r="G1828" s="18"/>
      <c r="H1828" s="365" t="s">
        <v>38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 t="s">
        <v>39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106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144</v>
      </c>
      <c r="C1834" s="46" t="s">
        <v>47</v>
      </c>
      <c r="D1834" s="93">
        <v>1</v>
      </c>
      <c r="E1834" s="110" t="s">
        <v>107</v>
      </c>
      <c r="F1834" s="48"/>
      <c r="G1834" s="49"/>
      <c r="H1834" s="50">
        <v>19800</v>
      </c>
      <c r="I1834" s="51">
        <v>0.125</v>
      </c>
      <c r="J1834" s="51"/>
      <c r="K1834" s="52">
        <f t="shared" ref="K1834:K1849" si="1012">(B1834*H1834-((B1834*H1834)*I1834))-((B1834*H1834-((B1834*H1834)*I1834))*J1834)</f>
        <v>2494800</v>
      </c>
      <c r="L1834" s="36"/>
    </row>
    <row r="1835" spans="1:12" s="10" customFormat="1" ht="14.1" customHeight="1" x14ac:dyDescent="0.25">
      <c r="A1835" s="45">
        <v>2</v>
      </c>
      <c r="B1835" s="46">
        <v>288</v>
      </c>
      <c r="C1835" s="46" t="s">
        <v>47</v>
      </c>
      <c r="D1835" s="93">
        <v>2</v>
      </c>
      <c r="E1835" s="110" t="s">
        <v>48</v>
      </c>
      <c r="F1835" s="48"/>
      <c r="G1835" s="49"/>
      <c r="H1835" s="50">
        <v>39000</v>
      </c>
      <c r="I1835" s="51">
        <v>0.125</v>
      </c>
      <c r="J1835" s="51"/>
      <c r="K1835" s="52">
        <f t="shared" si="1012"/>
        <v>9828000</v>
      </c>
      <c r="L1835" s="36"/>
    </row>
    <row r="1836" spans="1:12" s="10" customFormat="1" ht="14.1" customHeight="1" x14ac:dyDescent="0.25">
      <c r="A1836" s="45">
        <v>3</v>
      </c>
      <c r="B1836" s="46">
        <v>240</v>
      </c>
      <c r="C1836" s="46" t="s">
        <v>108</v>
      </c>
      <c r="D1836" s="93">
        <v>1</v>
      </c>
      <c r="E1836" s="110" t="s">
        <v>109</v>
      </c>
      <c r="F1836" s="48"/>
      <c r="G1836" s="49"/>
      <c r="H1836" s="50">
        <v>8800</v>
      </c>
      <c r="I1836" s="51">
        <v>0.125</v>
      </c>
      <c r="J1836" s="51"/>
      <c r="K1836" s="52">
        <f t="shared" si="1012"/>
        <v>1848000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71"/>
      <c r="K1851" s="34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5">
        <f>SUM(K1834:K1849)</f>
        <v>14170800</v>
      </c>
      <c r="K1852" s="346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7"/>
      <c r="K1853" s="347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8"/>
      <c r="K1855" s="34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9">
        <f>((J1852/1.11)+(K1854/1.11))*11%</f>
        <v>1404313.5135135134</v>
      </c>
      <c r="K1856" s="350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8"/>
      <c r="K1857" s="34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14170800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51" t="s">
        <v>36</v>
      </c>
      <c r="K1860" s="352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51"/>
      <c r="K1861" s="352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3" t="str">
        <f>H1826</f>
        <v>LILY JULIAWATI</v>
      </c>
      <c r="I1864" s="353"/>
      <c r="J1864" s="353"/>
      <c r="K1864" s="354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7" t="s">
        <v>3</v>
      </c>
      <c r="G1865" s="130"/>
      <c r="H1865" s="355"/>
      <c r="I1865" s="355"/>
      <c r="J1865" s="355"/>
      <c r="K1865" s="356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30">
        <f>D1828</f>
        <v>45149</v>
      </c>
      <c r="E1866" s="331"/>
      <c r="F1866" s="357"/>
      <c r="G1866" s="131"/>
      <c r="H1866" s="332" t="str">
        <f>H1828</f>
        <v>(REJO AGUNG)</v>
      </c>
      <c r="I1866" s="332"/>
      <c r="J1866" s="332"/>
      <c r="K1866" s="333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7"/>
      <c r="G1867" s="131"/>
      <c r="H1867" s="334" t="str">
        <f>H1829</f>
        <v>JOMBANG</v>
      </c>
      <c r="I1867" s="334"/>
      <c r="J1867" s="334"/>
      <c r="K1867" s="335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1932</v>
      </c>
      <c r="E1868" s="122"/>
      <c r="F1868" s="133"/>
      <c r="G1868" s="134"/>
      <c r="H1868" s="336"/>
      <c r="I1868" s="336"/>
      <c r="J1868" s="336"/>
      <c r="K1868" s="337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144</v>
      </c>
      <c r="C1872" s="287" t="str">
        <f t="shared" si="1013"/>
        <v>LSN</v>
      </c>
      <c r="D1872" s="288">
        <f t="shared" si="1013"/>
        <v>1</v>
      </c>
      <c r="E1872" s="289" t="str">
        <f t="shared" si="1013"/>
        <v>ISI PENSIL 2B 2.0 MM JOYKO PL-10</v>
      </c>
      <c r="F1872" s="158"/>
      <c r="G1872" s="159"/>
      <c r="H1872" s="160">
        <f t="shared" ref="H1872:J1872" si="1014">H1834</f>
        <v>19800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2494800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288</v>
      </c>
      <c r="C1873" s="287" t="str">
        <f t="shared" si="1016"/>
        <v>LSN</v>
      </c>
      <c r="D1873" s="288">
        <f t="shared" si="1016"/>
        <v>2</v>
      </c>
      <c r="E1873" s="289" t="str">
        <f t="shared" si="1016"/>
        <v>GEL PEN KENKO HI-TECH-H 0.28 MM HITAM</v>
      </c>
      <c r="F1873" s="158"/>
      <c r="G1873" s="159"/>
      <c r="H1873" s="160">
        <f t="shared" ref="H1873:J1873" si="1017">H1835</f>
        <v>39000</v>
      </c>
      <c r="I1873" s="161">
        <f t="shared" si="1017"/>
        <v>0.125</v>
      </c>
      <c r="J1873" s="161">
        <f t="shared" si="1017"/>
        <v>0</v>
      </c>
      <c r="K1873" s="162">
        <f t="shared" si="1015"/>
        <v>9828000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240</v>
      </c>
      <c r="C1874" s="287" t="str">
        <f t="shared" si="1018"/>
        <v>SET</v>
      </c>
      <c r="D1874" s="288">
        <f t="shared" si="1018"/>
        <v>1</v>
      </c>
      <c r="E1874" s="289" t="str">
        <f t="shared" si="1018"/>
        <v>KUAS SET JOYKO BR-1</v>
      </c>
      <c r="F1874" s="158"/>
      <c r="G1874" s="159"/>
      <c r="H1874" s="160">
        <f t="shared" ref="H1874:J1874" si="1019">H1836</f>
        <v>8800</v>
      </c>
      <c r="I1874" s="161">
        <f t="shared" si="1019"/>
        <v>0.125</v>
      </c>
      <c r="J1874" s="161">
        <f t="shared" si="1019"/>
        <v>0</v>
      </c>
      <c r="K1874" s="162">
        <f t="shared" si="1015"/>
        <v>1848000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8"/>
      <c r="K1889" s="33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40">
        <f>SUM(K1872:K1887)</f>
        <v>14170800</v>
      </c>
      <c r="K1890" s="341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2"/>
      <c r="K1891" s="34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39"/>
      <c r="K1893" s="33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3">
        <f>((J1890/1.11)+(K1892/1.11))*11%</f>
        <v>1404313.5135135134</v>
      </c>
      <c r="K1894" s="34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39"/>
      <c r="K1895" s="33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14170800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2" t="str">
        <f>J1860</f>
        <v>NOVI / CONDRO</v>
      </c>
      <c r="K1898" s="313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2">
        <f>J1861</f>
        <v>0</v>
      </c>
      <c r="K1899" s="313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14" t="str">
        <f>H1864</f>
        <v>LILY JULIAWATI</v>
      </c>
      <c r="I1902" s="314"/>
      <c r="J1902" s="314"/>
      <c r="K1902" s="315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8" t="s">
        <v>3</v>
      </c>
      <c r="G1903" s="207"/>
      <c r="H1903" s="316"/>
      <c r="I1903" s="316"/>
      <c r="J1903" s="316"/>
      <c r="K1903" s="317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9">
        <f>D1866</f>
        <v>45149</v>
      </c>
      <c r="E1904" s="320"/>
      <c r="F1904" s="318"/>
      <c r="G1904" s="208"/>
      <c r="H1904" s="321" t="str">
        <f>H1866</f>
        <v>(REJO AGUNG)</v>
      </c>
      <c r="I1904" s="321"/>
      <c r="J1904" s="321"/>
      <c r="K1904" s="322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8"/>
      <c r="G1905" s="208"/>
      <c r="H1905" s="323" t="str">
        <f>H1867</f>
        <v>JOMBANG</v>
      </c>
      <c r="I1905" s="323"/>
      <c r="J1905" s="323"/>
      <c r="K1905" s="324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1932</v>
      </c>
      <c r="E1906" s="199"/>
      <c r="F1906" s="210"/>
      <c r="G1906" s="211"/>
      <c r="H1906" s="325"/>
      <c r="I1906" s="325"/>
      <c r="J1906" s="325"/>
      <c r="K1906" s="326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144</v>
      </c>
      <c r="C1910" s="292" t="str">
        <f t="shared" si="1046"/>
        <v>LSN</v>
      </c>
      <c r="D1910" s="293">
        <f t="shared" si="1046"/>
        <v>1</v>
      </c>
      <c r="E1910" s="294" t="str">
        <f t="shared" si="1046"/>
        <v>ISI PENSIL 2B 2.0 MM JOYKO PL-10</v>
      </c>
      <c r="F1910" s="235"/>
      <c r="G1910" s="236"/>
      <c r="H1910" s="237">
        <f t="shared" ref="H1910:J1910" si="1047">H1872</f>
        <v>19800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2494800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288</v>
      </c>
      <c r="C1911" s="292" t="str">
        <f t="shared" si="1049"/>
        <v>LSN</v>
      </c>
      <c r="D1911" s="293">
        <f t="shared" si="1049"/>
        <v>2</v>
      </c>
      <c r="E1911" s="294" t="str">
        <f t="shared" si="1049"/>
        <v>GEL PEN KENKO HI-TECH-H 0.28 MM HITAM</v>
      </c>
      <c r="F1911" s="235"/>
      <c r="G1911" s="236"/>
      <c r="H1911" s="237">
        <f t="shared" ref="H1911:J1911" si="1050">H1873</f>
        <v>39000</v>
      </c>
      <c r="I1911" s="238">
        <f t="shared" si="1050"/>
        <v>0.125</v>
      </c>
      <c r="J1911" s="238">
        <f t="shared" si="1050"/>
        <v>0</v>
      </c>
      <c r="K1911" s="239">
        <f t="shared" si="1048"/>
        <v>9828000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240</v>
      </c>
      <c r="C1912" s="292" t="str">
        <f t="shared" si="1051"/>
        <v>SET</v>
      </c>
      <c r="D1912" s="293">
        <f t="shared" si="1051"/>
        <v>1</v>
      </c>
      <c r="E1912" s="294" t="str">
        <f t="shared" si="1051"/>
        <v>KUAS SET JOYKO BR-1</v>
      </c>
      <c r="F1912" s="235"/>
      <c r="G1912" s="236"/>
      <c r="H1912" s="237">
        <f t="shared" ref="H1912:J1912" si="1052">H1874</f>
        <v>8800</v>
      </c>
      <c r="I1912" s="238">
        <f t="shared" si="1052"/>
        <v>0.125</v>
      </c>
      <c r="J1912" s="238">
        <f t="shared" si="1052"/>
        <v>0</v>
      </c>
      <c r="K1912" s="239">
        <f t="shared" si="1048"/>
        <v>1848000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7"/>
      <c r="K1927" s="307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8">
        <f>SUM(K1910:K1925)</f>
        <v>14170800</v>
      </c>
      <c r="K1928" s="329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6"/>
      <c r="K1929" s="30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7"/>
      <c r="K1931" s="307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8">
        <f>((J1928/1.11)+(K1930/1.11))*11%</f>
        <v>1404313.5135135134</v>
      </c>
      <c r="K1932" s="309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7"/>
      <c r="K1933" s="307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14170800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10" t="str">
        <f>J1898</f>
        <v>NOVI / CONDRO</v>
      </c>
      <c r="K1936" s="311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10">
        <f>J1899</f>
        <v>0</v>
      </c>
      <c r="K1937" s="311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58" t="s">
        <v>95</v>
      </c>
      <c r="I1940" s="358"/>
      <c r="J1940" s="358"/>
      <c r="K1940" s="3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3">
        <v>45150</v>
      </c>
      <c r="E1942" s="364"/>
      <c r="F1942" s="362"/>
      <c r="G1942" s="18"/>
      <c r="H1942" s="365" t="s">
        <v>31</v>
      </c>
      <c r="I1942" s="365"/>
      <c r="J1942" s="365"/>
      <c r="K1942" s="36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 t="s">
        <v>96</v>
      </c>
      <c r="I1943" s="367"/>
      <c r="J1943" s="367"/>
      <c r="K1943" s="36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110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300</v>
      </c>
      <c r="C1948" s="46" t="s">
        <v>34</v>
      </c>
      <c r="D1948" s="93">
        <v>3</v>
      </c>
      <c r="E1948" s="110" t="s">
        <v>97</v>
      </c>
      <c r="F1948" s="48"/>
      <c r="G1948" s="49"/>
      <c r="H1948" s="50">
        <v>13250</v>
      </c>
      <c r="I1948" s="51"/>
      <c r="J1948" s="51"/>
      <c r="K1948" s="52">
        <f t="shared" ref="K1948:K1963" si="1079">(B1948*H1948-((B1948*H1948)*I1948))-((B1948*H1948-((B1948*H1948)*I1948))*J1948)</f>
        <v>3975000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71"/>
      <c r="K1965" s="34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5">
        <f>SUM(K1948:K1963)</f>
        <v>3975000</v>
      </c>
      <c r="K1966" s="346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7"/>
      <c r="K1967" s="347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8"/>
      <c r="K1969" s="34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9">
        <f>((J1966/1.11)+(K1968/1.11))*11%</f>
        <v>393918.91891891888</v>
      </c>
      <c r="K1970" s="350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8"/>
      <c r="K1971" s="34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3975000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51" t="s">
        <v>36</v>
      </c>
      <c r="K1974" s="352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51"/>
      <c r="K1975" s="352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3" t="str">
        <f>H1940</f>
        <v>CV LANCAR JAYA SENTOSA</v>
      </c>
      <c r="I1978" s="353"/>
      <c r="J1978" s="353"/>
      <c r="K1978" s="354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7" t="s">
        <v>3</v>
      </c>
      <c r="G1979" s="130"/>
      <c r="H1979" s="355"/>
      <c r="I1979" s="355"/>
      <c r="J1979" s="355"/>
      <c r="K1979" s="356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30">
        <f>D1942</f>
        <v>45150</v>
      </c>
      <c r="E1980" s="331"/>
      <c r="F1980" s="357"/>
      <c r="G1980" s="131"/>
      <c r="H1980" s="332" t="str">
        <f>H1942</f>
        <v/>
      </c>
      <c r="I1980" s="332"/>
      <c r="J1980" s="332"/>
      <c r="K1980" s="333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7"/>
      <c r="G1981" s="131"/>
      <c r="H1981" s="334" t="str">
        <f>H1943</f>
        <v>MALANG</v>
      </c>
      <c r="I1981" s="334"/>
      <c r="J1981" s="334"/>
      <c r="K1981" s="335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1300</v>
      </c>
      <c r="E1982" s="122"/>
      <c r="F1982" s="133"/>
      <c r="G1982" s="134"/>
      <c r="H1982" s="336"/>
      <c r="I1982" s="336"/>
      <c r="J1982" s="336"/>
      <c r="K1982" s="337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300</v>
      </c>
      <c r="C1986" s="287" t="str">
        <f t="shared" si="1080"/>
        <v>PAK</v>
      </c>
      <c r="D1986" s="288">
        <f t="shared" si="1080"/>
        <v>3</v>
      </c>
      <c r="E1986" s="289" t="str">
        <f t="shared" si="1080"/>
        <v>ISI STAPLER (STAPLES) GREATWALL GW-NO. 10 (KECIL)</v>
      </c>
      <c r="F1986" s="158"/>
      <c r="G1986" s="159"/>
      <c r="H1986" s="160">
        <f t="shared" ref="H1986:J1986" si="1081">H1948</f>
        <v>13250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3975000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8"/>
      <c r="K2003" s="33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40">
        <f>SUM(K1986:K2001)</f>
        <v>3975000</v>
      </c>
      <c r="K2004" s="341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2"/>
      <c r="K2005" s="34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39"/>
      <c r="K2007" s="33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3">
        <f>((J2004/1.11)+(K2006/1.11))*11%</f>
        <v>393918.91891891888</v>
      </c>
      <c r="K2008" s="34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39"/>
      <c r="K2009" s="33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3975000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2" t="str">
        <f>J1974</f>
        <v>NOVI / CONDRO</v>
      </c>
      <c r="K2012" s="313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2">
        <f>J1975</f>
        <v>0</v>
      </c>
      <c r="K2013" s="313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14" t="str">
        <f>H1978</f>
        <v>CV LANCAR JAYA SENTOSA</v>
      </c>
      <c r="I2016" s="314"/>
      <c r="J2016" s="314"/>
      <c r="K2016" s="315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8" t="s">
        <v>3</v>
      </c>
      <c r="G2017" s="207"/>
      <c r="H2017" s="316"/>
      <c r="I2017" s="316"/>
      <c r="J2017" s="316"/>
      <c r="K2017" s="317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9">
        <f>D1980</f>
        <v>45150</v>
      </c>
      <c r="E2018" s="320"/>
      <c r="F2018" s="318"/>
      <c r="G2018" s="208"/>
      <c r="H2018" s="321" t="str">
        <f>H1980</f>
        <v/>
      </c>
      <c r="I2018" s="321"/>
      <c r="J2018" s="321"/>
      <c r="K2018" s="322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8"/>
      <c r="G2019" s="208"/>
      <c r="H2019" s="323" t="str">
        <f>H1981</f>
        <v>MALANG</v>
      </c>
      <c r="I2019" s="323"/>
      <c r="J2019" s="323"/>
      <c r="K2019" s="324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1300</v>
      </c>
      <c r="E2020" s="199"/>
      <c r="F2020" s="210"/>
      <c r="G2020" s="211"/>
      <c r="H2020" s="325"/>
      <c r="I2020" s="325"/>
      <c r="J2020" s="325"/>
      <c r="K2020" s="326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300</v>
      </c>
      <c r="C2024" s="292" t="str">
        <f t="shared" si="1113"/>
        <v>PAK</v>
      </c>
      <c r="D2024" s="293">
        <f t="shared" si="1113"/>
        <v>3</v>
      </c>
      <c r="E2024" s="294" t="str">
        <f t="shared" si="1113"/>
        <v>ISI STAPLER (STAPLES) GREATWALL GW-NO. 10 (KECIL)</v>
      </c>
      <c r="F2024" s="235"/>
      <c r="G2024" s="236"/>
      <c r="H2024" s="237">
        <f t="shared" ref="H2024:J2024" si="1114">H1986</f>
        <v>13250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3975000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7"/>
      <c r="K2041" s="307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8">
        <f>SUM(K2024:K2039)</f>
        <v>3975000</v>
      </c>
      <c r="K2042" s="329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6"/>
      <c r="K2043" s="30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7"/>
      <c r="K2045" s="307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8">
        <f>((J2042/1.11)+(K2044/1.11))*11%</f>
        <v>393918.91891891888</v>
      </c>
      <c r="K2046" s="309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7"/>
      <c r="K2047" s="307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3975000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10" t="str">
        <f>J2012</f>
        <v>NOVI / CONDRO</v>
      </c>
      <c r="K2050" s="311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10">
        <f>J2013</f>
        <v>0</v>
      </c>
      <c r="K2051" s="311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58" t="s">
        <v>37</v>
      </c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45150</v>
      </c>
      <c r="E2056" s="364"/>
      <c r="F2056" s="362"/>
      <c r="G2056" s="18"/>
      <c r="H2056" s="365" t="s">
        <v>38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 t="s">
        <v>39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118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41</v>
      </c>
      <c r="D2062" s="93">
        <v>1</v>
      </c>
      <c r="E2062" s="110" t="s">
        <v>111</v>
      </c>
      <c r="F2062" s="48"/>
      <c r="G2062" s="49"/>
      <c r="H2062" s="50">
        <v>20700</v>
      </c>
      <c r="I2062" s="51">
        <v>0.125</v>
      </c>
      <c r="J2062" s="51"/>
      <c r="K2062" s="52">
        <f t="shared" ref="K2062:K2077" si="1146">(B2062*H2062-((B2062*H2062)*I2062))-((B2062*H2062-((B2062*H2062)*I2062))*J2062)</f>
        <v>1304100</v>
      </c>
      <c r="L2062" s="36"/>
    </row>
    <row r="2063" spans="1:12" s="10" customFormat="1" ht="14.1" customHeight="1" x14ac:dyDescent="0.25">
      <c r="A2063" s="45">
        <v>2</v>
      </c>
      <c r="B2063" s="46">
        <v>72</v>
      </c>
      <c r="C2063" s="46" t="s">
        <v>41</v>
      </c>
      <c r="D2063" s="93">
        <v>1</v>
      </c>
      <c r="E2063" s="110" t="s">
        <v>112</v>
      </c>
      <c r="F2063" s="48"/>
      <c r="G2063" s="49"/>
      <c r="H2063" s="50">
        <v>20700</v>
      </c>
      <c r="I2063" s="51">
        <v>0.125</v>
      </c>
      <c r="J2063" s="51"/>
      <c r="K2063" s="52">
        <f t="shared" si="1146"/>
        <v>1304100</v>
      </c>
      <c r="L2063" s="36"/>
    </row>
    <row r="2064" spans="1:12" s="10" customFormat="1" ht="14.1" customHeight="1" x14ac:dyDescent="0.25">
      <c r="A2064" s="45">
        <v>3</v>
      </c>
      <c r="B2064" s="46">
        <v>72</v>
      </c>
      <c r="C2064" s="46" t="s">
        <v>41</v>
      </c>
      <c r="D2064" s="93">
        <v>1</v>
      </c>
      <c r="E2064" s="110" t="s">
        <v>113</v>
      </c>
      <c r="F2064" s="48"/>
      <c r="G2064" s="49"/>
      <c r="H2064" s="50">
        <v>20700</v>
      </c>
      <c r="I2064" s="51">
        <v>0.125</v>
      </c>
      <c r="J2064" s="51"/>
      <c r="K2064" s="52">
        <f t="shared" si="1146"/>
        <v>1304100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41</v>
      </c>
      <c r="D2065" s="93">
        <v>1</v>
      </c>
      <c r="E2065" s="110" t="s">
        <v>114</v>
      </c>
      <c r="F2065" s="48"/>
      <c r="G2065" s="49"/>
      <c r="H2065" s="50">
        <v>20700</v>
      </c>
      <c r="I2065" s="51">
        <v>0.125</v>
      </c>
      <c r="J2065" s="51"/>
      <c r="K2065" s="52">
        <f t="shared" si="1146"/>
        <v>1304100</v>
      </c>
      <c r="L2065" s="36"/>
    </row>
    <row r="2066" spans="1:12" s="10" customFormat="1" ht="14.1" customHeight="1" x14ac:dyDescent="0.25">
      <c r="A2066" s="45">
        <v>5</v>
      </c>
      <c r="B2066" s="46">
        <v>72</v>
      </c>
      <c r="C2066" s="46" t="s">
        <v>41</v>
      </c>
      <c r="D2066" s="93">
        <v>1</v>
      </c>
      <c r="E2066" s="110" t="s">
        <v>115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1304100</v>
      </c>
      <c r="L2066" s="36"/>
    </row>
    <row r="2067" spans="1:12" s="10" customFormat="1" ht="14.1" customHeight="1" x14ac:dyDescent="0.25">
      <c r="A2067" s="45">
        <v>6</v>
      </c>
      <c r="B2067" s="46">
        <v>20</v>
      </c>
      <c r="C2067" s="46" t="s">
        <v>41</v>
      </c>
      <c r="D2067" s="93">
        <v>1</v>
      </c>
      <c r="E2067" s="110" t="s">
        <v>116</v>
      </c>
      <c r="F2067" s="48"/>
      <c r="G2067" s="49"/>
      <c r="H2067" s="50">
        <v>40500</v>
      </c>
      <c r="I2067" s="51">
        <v>0.125</v>
      </c>
      <c r="J2067" s="51"/>
      <c r="K2067" s="52">
        <f t="shared" si="1146"/>
        <v>708750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47</v>
      </c>
      <c r="D2068" s="93">
        <v>2</v>
      </c>
      <c r="E2068" s="110" t="s">
        <v>117</v>
      </c>
      <c r="F2068" s="48"/>
      <c r="G2068" s="49"/>
      <c r="H2068" s="50">
        <v>57000</v>
      </c>
      <c r="I2068" s="51">
        <v>0.125</v>
      </c>
      <c r="J2068" s="51"/>
      <c r="K2068" s="52">
        <f t="shared" si="1146"/>
        <v>2992500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71"/>
      <c r="K2079" s="34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5">
        <f>SUM(K2062:K2077)</f>
        <v>10221750</v>
      </c>
      <c r="K2080" s="346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7"/>
      <c r="K2081" s="347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8"/>
      <c r="K2083" s="34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9">
        <f>((J2080/1.11)+(K2082/1.11))*11%</f>
        <v>1012966.2162162161</v>
      </c>
      <c r="K2084" s="350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8"/>
      <c r="K2085" s="34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10221750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51" t="s">
        <v>36</v>
      </c>
      <c r="K2088" s="352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51"/>
      <c r="K2089" s="352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3" t="str">
        <f>H2054</f>
        <v>LILY JULIAWATI</v>
      </c>
      <c r="I2092" s="353"/>
      <c r="J2092" s="353"/>
      <c r="K2092" s="354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7" t="s">
        <v>3</v>
      </c>
      <c r="G2093" s="130"/>
      <c r="H2093" s="355"/>
      <c r="I2093" s="355"/>
      <c r="J2093" s="355"/>
      <c r="K2093" s="356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30">
        <f>D2056</f>
        <v>45150</v>
      </c>
      <c r="E2094" s="331"/>
      <c r="F2094" s="357"/>
      <c r="G2094" s="131"/>
      <c r="H2094" s="332" t="str">
        <f>H2056</f>
        <v>(REJO AGUNG)</v>
      </c>
      <c r="I2094" s="332"/>
      <c r="J2094" s="332"/>
      <c r="K2094" s="333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7"/>
      <c r="G2095" s="131"/>
      <c r="H2095" s="334" t="str">
        <f>H2057</f>
        <v>JOMBANG</v>
      </c>
      <c r="I2095" s="334"/>
      <c r="J2095" s="334"/>
      <c r="K2095" s="335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3022</v>
      </c>
      <c r="E2096" s="122"/>
      <c r="F2096" s="133"/>
      <c r="G2096" s="134"/>
      <c r="H2096" s="336"/>
      <c r="I2096" s="336"/>
      <c r="J2096" s="336"/>
      <c r="K2096" s="337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PCS</v>
      </c>
      <c r="D2100" s="288">
        <f t="shared" si="1147"/>
        <v>1</v>
      </c>
      <c r="E2100" s="289" t="str">
        <f t="shared" si="1147"/>
        <v>BINDER NOTE JOYKO B5-TSIM-M133 (IMAGINATION) - U</v>
      </c>
      <c r="F2100" s="158"/>
      <c r="G2100" s="159"/>
      <c r="H2100" s="160">
        <f t="shared" ref="H2100:J2100" si="1148">H2062</f>
        <v>20700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1304100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72</v>
      </c>
      <c r="C2101" s="287" t="str">
        <f t="shared" si="1150"/>
        <v>PCS</v>
      </c>
      <c r="D2101" s="288">
        <f t="shared" si="1150"/>
        <v>1</v>
      </c>
      <c r="E2101" s="289" t="str">
        <f t="shared" si="1150"/>
        <v>BINDER NOTE JOYKO B5-TSED-M128 (EDUCATION) - U</v>
      </c>
      <c r="F2101" s="158"/>
      <c r="G2101" s="159"/>
      <c r="H2101" s="160">
        <f t="shared" ref="H2101:J2101" si="1151">H2063</f>
        <v>20700</v>
      </c>
      <c r="I2101" s="161">
        <f t="shared" si="1151"/>
        <v>0.125</v>
      </c>
      <c r="J2101" s="161">
        <f t="shared" si="1151"/>
        <v>0</v>
      </c>
      <c r="K2101" s="162">
        <f t="shared" si="1149"/>
        <v>1304100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72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BINDER NOTE JOYKO B5-TSCS-M79 (CLASSIC) - U</v>
      </c>
      <c r="F2102" s="158"/>
      <c r="G2102" s="159"/>
      <c r="H2102" s="160">
        <f t="shared" ref="H2102:J2102" si="1153">H2064</f>
        <v>20700</v>
      </c>
      <c r="I2102" s="161">
        <f t="shared" si="1153"/>
        <v>0.125</v>
      </c>
      <c r="J2102" s="161">
        <f t="shared" si="1153"/>
        <v>0</v>
      </c>
      <c r="K2102" s="162">
        <f t="shared" si="1149"/>
        <v>1304100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BINDER NOTE JOYKO B5-TSIM-M114 (IMAGE) - U</v>
      </c>
      <c r="F2103" s="158"/>
      <c r="G2103" s="159"/>
      <c r="H2103" s="160">
        <f t="shared" ref="H2103:J2103" si="1155">H2065</f>
        <v>20700</v>
      </c>
      <c r="I2103" s="161">
        <f t="shared" si="1155"/>
        <v>0.125</v>
      </c>
      <c r="J2103" s="161">
        <f t="shared" si="1155"/>
        <v>0</v>
      </c>
      <c r="K2103" s="162">
        <f t="shared" si="1149"/>
        <v>1304100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72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BINDER NOTE JOYKO B5-TSCL-M125 (COLLEGE) - U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1304100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20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MESIN LABEL HARGA KENKO MX-5500 (8 DIGITS, 1 LINE)</v>
      </c>
      <c r="F2105" s="158"/>
      <c r="G2105" s="159"/>
      <c r="H2105" s="160">
        <f t="shared" ref="H2105:J2105" si="1159">H2067</f>
        <v>40500</v>
      </c>
      <c r="I2105" s="161">
        <f t="shared" si="1159"/>
        <v>0.125</v>
      </c>
      <c r="J2105" s="161">
        <f t="shared" si="1159"/>
        <v>0</v>
      </c>
      <c r="K2105" s="162">
        <f t="shared" si="1149"/>
        <v>708750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60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CUTTER 9 MM KENKO A-300 (KECIL)</v>
      </c>
      <c r="F2106" s="158"/>
      <c r="G2106" s="159"/>
      <c r="H2106" s="160">
        <f t="shared" ref="H2106:J2106" si="1161">H2068</f>
        <v>57000</v>
      </c>
      <c r="I2106" s="161">
        <f t="shared" si="1161"/>
        <v>0.125</v>
      </c>
      <c r="J2106" s="161">
        <f t="shared" si="1161"/>
        <v>0</v>
      </c>
      <c r="K2106" s="162">
        <f t="shared" si="1149"/>
        <v>2992500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8"/>
      <c r="K2117" s="33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40">
        <f>SUM(K2100:K2115)</f>
        <v>10221750</v>
      </c>
      <c r="K2118" s="341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2"/>
      <c r="K2119" s="34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39"/>
      <c r="K2121" s="33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3">
        <f>((J2118/1.11)+(K2120/1.11))*11%</f>
        <v>1012966.2162162161</v>
      </c>
      <c r="K2122" s="34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39"/>
      <c r="K2123" s="33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10221750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2" t="str">
        <f>J2088</f>
        <v>NOVI / CONDRO</v>
      </c>
      <c r="K2126" s="313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2">
        <f>J2089</f>
        <v>0</v>
      </c>
      <c r="K2127" s="313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14" t="str">
        <f>H2092</f>
        <v>LILY JULIAWATI</v>
      </c>
      <c r="I2130" s="314"/>
      <c r="J2130" s="314"/>
      <c r="K2130" s="315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8" t="s">
        <v>3</v>
      </c>
      <c r="G2131" s="207"/>
      <c r="H2131" s="316"/>
      <c r="I2131" s="316"/>
      <c r="J2131" s="316"/>
      <c r="K2131" s="317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9">
        <f>D2094</f>
        <v>45150</v>
      </c>
      <c r="E2132" s="320"/>
      <c r="F2132" s="318"/>
      <c r="G2132" s="208"/>
      <c r="H2132" s="321" t="str">
        <f>H2094</f>
        <v>(REJO AGUNG)</v>
      </c>
      <c r="I2132" s="321"/>
      <c r="J2132" s="321"/>
      <c r="K2132" s="322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8"/>
      <c r="G2133" s="208"/>
      <c r="H2133" s="323" t="str">
        <f>H2095</f>
        <v>JOMBANG</v>
      </c>
      <c r="I2133" s="323"/>
      <c r="J2133" s="323"/>
      <c r="K2133" s="324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3022</v>
      </c>
      <c r="E2134" s="199"/>
      <c r="F2134" s="210"/>
      <c r="G2134" s="211"/>
      <c r="H2134" s="325"/>
      <c r="I2134" s="325"/>
      <c r="J2134" s="325"/>
      <c r="K2134" s="326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PCS</v>
      </c>
      <c r="D2138" s="293">
        <f t="shared" si="1180"/>
        <v>1</v>
      </c>
      <c r="E2138" s="294" t="str">
        <f t="shared" si="1180"/>
        <v>BINDER NOTE JOYKO B5-TSIM-M133 (IMAGINATION) - U</v>
      </c>
      <c r="F2138" s="235"/>
      <c r="G2138" s="236"/>
      <c r="H2138" s="237">
        <f t="shared" ref="H2138:J2138" si="1181">H2100</f>
        <v>20700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1304100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72</v>
      </c>
      <c r="C2139" s="292" t="str">
        <f t="shared" si="1183"/>
        <v>PCS</v>
      </c>
      <c r="D2139" s="293">
        <f t="shared" si="1183"/>
        <v>1</v>
      </c>
      <c r="E2139" s="294" t="str">
        <f t="shared" si="1183"/>
        <v>BINDER NOTE JOYKO B5-TSED-M128 (EDUCATION) - U</v>
      </c>
      <c r="F2139" s="235"/>
      <c r="G2139" s="236"/>
      <c r="H2139" s="237">
        <f t="shared" ref="H2139:J2139" si="1184">H2101</f>
        <v>20700</v>
      </c>
      <c r="I2139" s="238">
        <f t="shared" si="1184"/>
        <v>0.125</v>
      </c>
      <c r="J2139" s="238">
        <f t="shared" si="1184"/>
        <v>0</v>
      </c>
      <c r="K2139" s="239">
        <f t="shared" si="1182"/>
        <v>1304100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72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BINDER NOTE JOYKO B5-TSCS-M79 (CLASSIC) - U</v>
      </c>
      <c r="F2140" s="235"/>
      <c r="G2140" s="236"/>
      <c r="H2140" s="237">
        <f t="shared" ref="H2140:J2140" si="1186">H2102</f>
        <v>20700</v>
      </c>
      <c r="I2140" s="238">
        <f t="shared" si="1186"/>
        <v>0.125</v>
      </c>
      <c r="J2140" s="238">
        <f t="shared" si="1186"/>
        <v>0</v>
      </c>
      <c r="K2140" s="239">
        <f t="shared" si="1182"/>
        <v>1304100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72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BINDER NOTE JOYKO B5-TSIM-M114 (IMAGE) - U</v>
      </c>
      <c r="F2141" s="235"/>
      <c r="G2141" s="236"/>
      <c r="H2141" s="237">
        <f t="shared" ref="H2141:J2141" si="1188">H2103</f>
        <v>20700</v>
      </c>
      <c r="I2141" s="238">
        <f t="shared" si="1188"/>
        <v>0.125</v>
      </c>
      <c r="J2141" s="238">
        <f t="shared" si="1188"/>
        <v>0</v>
      </c>
      <c r="K2141" s="239">
        <f t="shared" si="1182"/>
        <v>1304100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72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BINDER NOTE JOYKO B5-TSCL-M125 (COLLEGE) - U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1304100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20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MESIN LABEL HARGA KENKO MX-5500 (8 DIGITS, 1 LINE)</v>
      </c>
      <c r="F2143" s="235"/>
      <c r="G2143" s="236"/>
      <c r="H2143" s="237">
        <f t="shared" ref="H2143:J2143" si="1192">H2105</f>
        <v>40500</v>
      </c>
      <c r="I2143" s="238">
        <f t="shared" si="1192"/>
        <v>0.125</v>
      </c>
      <c r="J2143" s="238">
        <f t="shared" si="1192"/>
        <v>0</v>
      </c>
      <c r="K2143" s="239">
        <f t="shared" si="1182"/>
        <v>708750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60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CUTTER 9 MM KENKO A-300 (KECIL)</v>
      </c>
      <c r="F2144" s="235"/>
      <c r="G2144" s="236"/>
      <c r="H2144" s="237">
        <f t="shared" ref="H2144:J2144" si="1194">H2106</f>
        <v>57000</v>
      </c>
      <c r="I2144" s="238">
        <f t="shared" si="1194"/>
        <v>0.125</v>
      </c>
      <c r="J2144" s="238">
        <f t="shared" si="1194"/>
        <v>0</v>
      </c>
      <c r="K2144" s="239">
        <f t="shared" si="1182"/>
        <v>2992500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7"/>
      <c r="K2155" s="307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8">
        <f>SUM(K2138:K2153)</f>
        <v>10221750</v>
      </c>
      <c r="K2156" s="329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6"/>
      <c r="K2157" s="30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7"/>
      <c r="K2159" s="307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8">
        <f>((J2156/1.11)+(K2158/1.11))*11%</f>
        <v>1012966.2162162161</v>
      </c>
      <c r="K2160" s="309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7"/>
      <c r="K2161" s="307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10221750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10" t="str">
        <f>J2126</f>
        <v>NOVI / CONDRO</v>
      </c>
      <c r="K2164" s="311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10">
        <f>J2127</f>
        <v>0</v>
      </c>
      <c r="K2165" s="311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58" t="s">
        <v>37</v>
      </c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45154</v>
      </c>
      <c r="E2170" s="364"/>
      <c r="F2170" s="362"/>
      <c r="G2170" s="18"/>
      <c r="H2170" s="365" t="s">
        <v>38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 t="s">
        <v>39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144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24</v>
      </c>
      <c r="C2176" s="46" t="s">
        <v>85</v>
      </c>
      <c r="D2176" s="93">
        <v>2</v>
      </c>
      <c r="E2176" s="110" t="s">
        <v>119</v>
      </c>
      <c r="F2176" s="48"/>
      <c r="G2176" s="49"/>
      <c r="H2176" s="50">
        <v>176400</v>
      </c>
      <c r="I2176" s="51">
        <v>0.125</v>
      </c>
      <c r="J2176" s="51"/>
      <c r="K2176" s="52">
        <f t="shared" ref="K2176:K2191" si="1213">(B2176*H2176-((B2176*H2176)*I2176))-((B2176*H2176-((B2176*H2176)*I2176))*J2176)</f>
        <v>3704400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47</v>
      </c>
      <c r="D2177" s="93">
        <v>2</v>
      </c>
      <c r="E2177" s="110" t="s">
        <v>120</v>
      </c>
      <c r="F2177" s="48"/>
      <c r="G2177" s="49"/>
      <c r="H2177" s="50">
        <v>37200</v>
      </c>
      <c r="I2177" s="51">
        <v>0.125</v>
      </c>
      <c r="J2177" s="51"/>
      <c r="K2177" s="52">
        <f t="shared" si="1213"/>
        <v>4687200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71"/>
      <c r="K2193" s="34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5">
        <f>SUM(K2176:K2191)</f>
        <v>8391600</v>
      </c>
      <c r="K2194" s="346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7"/>
      <c r="K2195" s="347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8"/>
      <c r="K2197" s="34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9">
        <f>((J2194/1.11)+(K2196/1.11))*11%</f>
        <v>831599.99999999988</v>
      </c>
      <c r="K2198" s="350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8"/>
      <c r="K2199" s="34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8391600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51" t="s">
        <v>36</v>
      </c>
      <c r="K2202" s="352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51"/>
      <c r="K2203" s="352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3" t="str">
        <f>H2168</f>
        <v>LILY JULIAWATI</v>
      </c>
      <c r="I2206" s="353"/>
      <c r="J2206" s="353"/>
      <c r="K2206" s="354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7" t="s">
        <v>3</v>
      </c>
      <c r="G2207" s="130"/>
      <c r="H2207" s="355"/>
      <c r="I2207" s="355"/>
      <c r="J2207" s="355"/>
      <c r="K2207" s="356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30">
        <f>D2170</f>
        <v>45154</v>
      </c>
      <c r="E2208" s="331"/>
      <c r="F2208" s="357"/>
      <c r="G2208" s="131"/>
      <c r="H2208" s="332" t="str">
        <f>H2170</f>
        <v>(REJO AGUNG)</v>
      </c>
      <c r="I2208" s="332"/>
      <c r="J2208" s="332"/>
      <c r="K2208" s="333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7"/>
      <c r="G2209" s="131"/>
      <c r="H2209" s="334" t="str">
        <f>H2171</f>
        <v>JOMBANG</v>
      </c>
      <c r="I2209" s="334"/>
      <c r="J2209" s="334"/>
      <c r="K2209" s="335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3036</v>
      </c>
      <c r="E2210" s="122"/>
      <c r="F2210" s="133"/>
      <c r="G2210" s="134"/>
      <c r="H2210" s="336"/>
      <c r="I2210" s="336"/>
      <c r="J2210" s="336"/>
      <c r="K2210" s="337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24</v>
      </c>
      <c r="C2214" s="287" t="str">
        <f t="shared" si="1214"/>
        <v>GRS</v>
      </c>
      <c r="D2214" s="288">
        <f t="shared" si="1214"/>
        <v>2</v>
      </c>
      <c r="E2214" s="289" t="str">
        <f t="shared" si="1214"/>
        <v>ISI PENSIL 2B 0.5 MM JOYKO PL-05</v>
      </c>
      <c r="F2214" s="158"/>
      <c r="G2214" s="159"/>
      <c r="H2214" s="160">
        <f t="shared" ref="H2214:J2214" si="1215">H2176</f>
        <v>176400</v>
      </c>
      <c r="I2214" s="161">
        <f t="shared" si="1215"/>
        <v>0.125</v>
      </c>
      <c r="J2214" s="161">
        <f t="shared" si="1215"/>
        <v>0</v>
      </c>
      <c r="K2214" s="162">
        <f t="shared" ref="K2214:K2229" si="1216">(B2214*H2214-((B2214*H2214)*I2214))-((B2214*H2214-((B2214*H2214)*I2214))*J2214)</f>
        <v>3704400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144</v>
      </c>
      <c r="C2215" s="287" t="str">
        <f t="shared" si="1217"/>
        <v>LSN</v>
      </c>
      <c r="D2215" s="288">
        <f t="shared" si="1217"/>
        <v>2</v>
      </c>
      <c r="E2215" s="289" t="str">
        <f t="shared" si="1217"/>
        <v>ISI PENSIL 2B 2.0 MM JOYKO PL-11</v>
      </c>
      <c r="F2215" s="158"/>
      <c r="G2215" s="159"/>
      <c r="H2215" s="160">
        <f t="shared" ref="H2215:J2215" si="1218">H2177</f>
        <v>37200</v>
      </c>
      <c r="I2215" s="161">
        <f t="shared" si="1218"/>
        <v>0.125</v>
      </c>
      <c r="J2215" s="161">
        <f t="shared" si="1218"/>
        <v>0</v>
      </c>
      <c r="K2215" s="162">
        <f t="shared" si="1216"/>
        <v>4687200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8"/>
      <c r="K2231" s="33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40">
        <f>SUM(K2214:K2229)</f>
        <v>8391600</v>
      </c>
      <c r="K2232" s="341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2"/>
      <c r="K2233" s="34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39"/>
      <c r="K2235" s="33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3">
        <f>((J2232/1.11)+(K2234/1.11))*11%</f>
        <v>831599.99999999988</v>
      </c>
      <c r="K2236" s="34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39"/>
      <c r="K2237" s="33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8391600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2" t="str">
        <f>J2202</f>
        <v>NOVI / CONDRO</v>
      </c>
      <c r="K2240" s="313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2">
        <f>J2203</f>
        <v>0</v>
      </c>
      <c r="K2241" s="313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14" t="str">
        <f>H2206</f>
        <v>LILY JULIAWATI</v>
      </c>
      <c r="I2244" s="314"/>
      <c r="J2244" s="314"/>
      <c r="K2244" s="315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8" t="s">
        <v>3</v>
      </c>
      <c r="G2245" s="207"/>
      <c r="H2245" s="316"/>
      <c r="I2245" s="316"/>
      <c r="J2245" s="316"/>
      <c r="K2245" s="317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9">
        <f>D2208</f>
        <v>45154</v>
      </c>
      <c r="E2246" s="320"/>
      <c r="F2246" s="318"/>
      <c r="G2246" s="208"/>
      <c r="H2246" s="321" t="str">
        <f>H2208</f>
        <v>(REJO AGUNG)</v>
      </c>
      <c r="I2246" s="321"/>
      <c r="J2246" s="321"/>
      <c r="K2246" s="322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8"/>
      <c r="G2247" s="208"/>
      <c r="H2247" s="323" t="str">
        <f>H2209</f>
        <v>JOMBANG</v>
      </c>
      <c r="I2247" s="323"/>
      <c r="J2247" s="323"/>
      <c r="K2247" s="324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3036</v>
      </c>
      <c r="E2248" s="199"/>
      <c r="F2248" s="210"/>
      <c r="G2248" s="211"/>
      <c r="H2248" s="325"/>
      <c r="I2248" s="325"/>
      <c r="J2248" s="325"/>
      <c r="K2248" s="326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24</v>
      </c>
      <c r="C2252" s="292" t="str">
        <f t="shared" si="1247"/>
        <v>GRS</v>
      </c>
      <c r="D2252" s="293">
        <f t="shared" si="1247"/>
        <v>2</v>
      </c>
      <c r="E2252" s="294" t="str">
        <f t="shared" si="1247"/>
        <v>ISI PENSIL 2B 0.5 MM JOYKO PL-05</v>
      </c>
      <c r="F2252" s="235"/>
      <c r="G2252" s="236"/>
      <c r="H2252" s="237">
        <f t="shared" ref="H2252:J2252" si="1248">H2214</f>
        <v>176400</v>
      </c>
      <c r="I2252" s="238">
        <f t="shared" si="1248"/>
        <v>0.125</v>
      </c>
      <c r="J2252" s="238">
        <f t="shared" si="1248"/>
        <v>0</v>
      </c>
      <c r="K2252" s="239">
        <f t="shared" ref="K2252:K2267" si="1249">(B2252*H2252-((B2252*H2252)*I2252))-((B2252*H2252-((B2252*H2252)*I2252))*J2252)</f>
        <v>3704400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144</v>
      </c>
      <c r="C2253" s="292" t="str">
        <f t="shared" si="1250"/>
        <v>LSN</v>
      </c>
      <c r="D2253" s="293">
        <f t="shared" si="1250"/>
        <v>2</v>
      </c>
      <c r="E2253" s="294" t="str">
        <f t="shared" si="1250"/>
        <v>ISI PENSIL 2B 2.0 MM JOYKO PL-11</v>
      </c>
      <c r="F2253" s="235"/>
      <c r="G2253" s="236"/>
      <c r="H2253" s="237">
        <f t="shared" ref="H2253:J2253" si="1251">H2215</f>
        <v>37200</v>
      </c>
      <c r="I2253" s="238">
        <f t="shared" si="1251"/>
        <v>0.125</v>
      </c>
      <c r="J2253" s="238">
        <f t="shared" si="1251"/>
        <v>0</v>
      </c>
      <c r="K2253" s="239">
        <f t="shared" si="1249"/>
        <v>4687200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7"/>
      <c r="K2269" s="307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8">
        <f>SUM(K2252:K2267)</f>
        <v>8391600</v>
      </c>
      <c r="K2270" s="329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6"/>
      <c r="K2271" s="30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7"/>
      <c r="K2273" s="307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8">
        <f>((J2270/1.11)+(K2272/1.11))*11%</f>
        <v>831599.99999999988</v>
      </c>
      <c r="K2274" s="309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7"/>
      <c r="K2275" s="307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8391600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10" t="str">
        <f>J2240</f>
        <v>NOVI / CONDRO</v>
      </c>
      <c r="K2278" s="311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10">
        <f>J2241</f>
        <v>0</v>
      </c>
      <c r="K2279" s="311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58" t="s">
        <v>121</v>
      </c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45154</v>
      </c>
      <c r="E2284" s="364"/>
      <c r="F2284" s="362"/>
      <c r="G2284" s="18"/>
      <c r="H2284" s="365" t="s">
        <v>122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 t="s">
        <v>123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124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40</v>
      </c>
      <c r="C2290" s="46" t="s">
        <v>34</v>
      </c>
      <c r="D2290" s="93">
        <v>1</v>
      </c>
      <c r="E2290" s="110" t="s">
        <v>125</v>
      </c>
      <c r="F2290" s="48"/>
      <c r="G2290" s="49"/>
      <c r="H2290" s="50">
        <v>43000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1479200</v>
      </c>
      <c r="L2290" s="36"/>
    </row>
    <row r="2291" spans="1:12" s="10" customFormat="1" ht="14.1" customHeight="1" x14ac:dyDescent="0.25">
      <c r="A2291" s="45">
        <v>2</v>
      </c>
      <c r="B2291" s="46">
        <v>2</v>
      </c>
      <c r="C2291" s="46" t="s">
        <v>47</v>
      </c>
      <c r="D2291" s="93" t="s">
        <v>31</v>
      </c>
      <c r="E2291" s="110" t="s">
        <v>126</v>
      </c>
      <c r="F2291" s="48"/>
      <c r="G2291" s="49"/>
      <c r="H2291" s="50">
        <v>163200</v>
      </c>
      <c r="I2291" s="51">
        <v>0.14000000000000001</v>
      </c>
      <c r="J2291" s="51"/>
      <c r="K2291" s="52">
        <f t="shared" si="1280"/>
        <v>280704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71"/>
      <c r="K2307" s="34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5">
        <f>SUM(K2290:K2305)</f>
        <v>1759904</v>
      </c>
      <c r="K2308" s="346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7"/>
      <c r="K2309" s="347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8"/>
      <c r="K2311" s="34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9">
        <f>((J2308/1.11)+(K2310/1.11))*11%</f>
        <v>174404.90090090089</v>
      </c>
      <c r="K2312" s="350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8"/>
      <c r="K2313" s="34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1759904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51" t="s">
        <v>36</v>
      </c>
      <c r="K2316" s="352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51"/>
      <c r="K2317" s="352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3" t="str">
        <f>H2282</f>
        <v>HARNOYO</v>
      </c>
      <c r="I2320" s="353"/>
      <c r="J2320" s="353"/>
      <c r="K2320" s="354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7" t="s">
        <v>3</v>
      </c>
      <c r="G2321" s="130"/>
      <c r="H2321" s="355"/>
      <c r="I2321" s="355"/>
      <c r="J2321" s="355"/>
      <c r="K2321" s="356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30">
        <f>D2284</f>
        <v>45154</v>
      </c>
      <c r="E2322" s="331"/>
      <c r="F2322" s="357"/>
      <c r="G2322" s="131"/>
      <c r="H2322" s="332" t="str">
        <f>H2284</f>
        <v>(BENDAN)</v>
      </c>
      <c r="I2322" s="332"/>
      <c r="J2322" s="332"/>
      <c r="K2322" s="333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7"/>
      <c r="G2323" s="131"/>
      <c r="H2323" s="334" t="str">
        <f>H2285</f>
        <v>PEKALONGAN</v>
      </c>
      <c r="I2323" s="334"/>
      <c r="J2323" s="334"/>
      <c r="K2323" s="335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3033</v>
      </c>
      <c r="E2324" s="122"/>
      <c r="F2324" s="133"/>
      <c r="G2324" s="134"/>
      <c r="H2324" s="336"/>
      <c r="I2324" s="336"/>
      <c r="J2324" s="336"/>
      <c r="K2324" s="337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40</v>
      </c>
      <c r="C2328" s="287" t="str">
        <f t="shared" si="1281"/>
        <v>PAK</v>
      </c>
      <c r="D2328" s="288">
        <f t="shared" si="1281"/>
        <v>1</v>
      </c>
      <c r="E2328" s="289" t="str">
        <f t="shared" si="1281"/>
        <v>PAPER JUMBO CLIP KENKO NO. 5</v>
      </c>
      <c r="F2328" s="158"/>
      <c r="G2328" s="159"/>
      <c r="H2328" s="160">
        <f t="shared" ref="H2328:J2328" si="1282">H2290</f>
        <v>43000</v>
      </c>
      <c r="I2328" s="161">
        <f t="shared" si="1282"/>
        <v>0.14000000000000001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1479200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2</v>
      </c>
      <c r="C2329" s="287" t="str">
        <f t="shared" si="1284"/>
        <v>LSN</v>
      </c>
      <c r="D2329" s="288" t="str">
        <f t="shared" si="1284"/>
        <v/>
      </c>
      <c r="E2329" s="289" t="str">
        <f t="shared" si="1284"/>
        <v>GARISAN BESI (STAINLESS STEEL) KENKO 40 CM</v>
      </c>
      <c r="F2329" s="158"/>
      <c r="G2329" s="159"/>
      <c r="H2329" s="160">
        <f t="shared" ref="H2329:J2329" si="1285">H2291</f>
        <v>163200</v>
      </c>
      <c r="I2329" s="161">
        <f t="shared" si="1285"/>
        <v>0.14000000000000001</v>
      </c>
      <c r="J2329" s="161">
        <f t="shared" si="1285"/>
        <v>0</v>
      </c>
      <c r="K2329" s="162">
        <f t="shared" si="1283"/>
        <v>280704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8"/>
      <c r="K2345" s="33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40">
        <f>SUM(K2328:K2343)</f>
        <v>1759904</v>
      </c>
      <c r="K2346" s="341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2"/>
      <c r="K2347" s="34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39"/>
      <c r="K2349" s="33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3">
        <f>((J2346/1.11)+(K2348/1.11))*11%</f>
        <v>174404.90090090089</v>
      </c>
      <c r="K2350" s="34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39"/>
      <c r="K2351" s="33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1759904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2" t="str">
        <f>J2316</f>
        <v>NOVI / CONDRO</v>
      </c>
      <c r="K2354" s="313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2">
        <f>J2317</f>
        <v>0</v>
      </c>
      <c r="K2355" s="313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14" t="str">
        <f>H2320</f>
        <v>HARNOYO</v>
      </c>
      <c r="I2358" s="314"/>
      <c r="J2358" s="314"/>
      <c r="K2358" s="315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8" t="s">
        <v>3</v>
      </c>
      <c r="G2359" s="207"/>
      <c r="H2359" s="316"/>
      <c r="I2359" s="316"/>
      <c r="J2359" s="316"/>
      <c r="K2359" s="317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9">
        <f>D2322</f>
        <v>45154</v>
      </c>
      <c r="E2360" s="320"/>
      <c r="F2360" s="318"/>
      <c r="G2360" s="208"/>
      <c r="H2360" s="321" t="str">
        <f>H2322</f>
        <v>(BENDAN)</v>
      </c>
      <c r="I2360" s="321"/>
      <c r="J2360" s="321"/>
      <c r="K2360" s="322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8"/>
      <c r="G2361" s="208"/>
      <c r="H2361" s="323" t="str">
        <f>H2323</f>
        <v>PEKALONGAN</v>
      </c>
      <c r="I2361" s="323"/>
      <c r="J2361" s="323"/>
      <c r="K2361" s="324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3033</v>
      </c>
      <c r="E2362" s="199"/>
      <c r="F2362" s="210"/>
      <c r="G2362" s="211"/>
      <c r="H2362" s="325"/>
      <c r="I2362" s="325"/>
      <c r="J2362" s="325"/>
      <c r="K2362" s="326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40</v>
      </c>
      <c r="C2366" s="292" t="str">
        <f t="shared" si="1314"/>
        <v>PAK</v>
      </c>
      <c r="D2366" s="293">
        <f t="shared" si="1314"/>
        <v>1</v>
      </c>
      <c r="E2366" s="294" t="str">
        <f t="shared" si="1314"/>
        <v>PAPER JUMBO CLIP KENKO NO. 5</v>
      </c>
      <c r="F2366" s="235"/>
      <c r="G2366" s="236"/>
      <c r="H2366" s="237">
        <f t="shared" ref="H2366:J2366" si="1315">H2328</f>
        <v>43000</v>
      </c>
      <c r="I2366" s="238">
        <f t="shared" si="1315"/>
        <v>0.14000000000000001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1479200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2</v>
      </c>
      <c r="C2367" s="292" t="str">
        <f t="shared" si="1317"/>
        <v>LSN</v>
      </c>
      <c r="D2367" s="293" t="str">
        <f t="shared" si="1317"/>
        <v/>
      </c>
      <c r="E2367" s="294" t="str">
        <f t="shared" si="1317"/>
        <v>GARISAN BESI (STAINLESS STEEL) KENKO 40 CM</v>
      </c>
      <c r="F2367" s="235"/>
      <c r="G2367" s="236"/>
      <c r="H2367" s="237">
        <f t="shared" ref="H2367:J2367" si="1318">H2329</f>
        <v>163200</v>
      </c>
      <c r="I2367" s="238">
        <f t="shared" si="1318"/>
        <v>0.14000000000000001</v>
      </c>
      <c r="J2367" s="238">
        <f t="shared" si="1318"/>
        <v>0</v>
      </c>
      <c r="K2367" s="239">
        <f t="shared" si="1316"/>
        <v>280704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7"/>
      <c r="K2383" s="307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8">
        <f>SUM(K2366:K2381)</f>
        <v>1759904</v>
      </c>
      <c r="K2384" s="329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6"/>
      <c r="K2385" s="30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7"/>
      <c r="K2387" s="307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8">
        <f>((J2384/1.11)+(K2386/1.11))*11%</f>
        <v>174404.90090090089</v>
      </c>
      <c r="K2388" s="309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7"/>
      <c r="K2389" s="307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1759904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10" t="str">
        <f>J2354</f>
        <v>NOVI / CONDRO</v>
      </c>
      <c r="K2392" s="311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10">
        <f>J2355</f>
        <v>0</v>
      </c>
      <c r="K2393" s="311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58" t="s">
        <v>127</v>
      </c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45154</v>
      </c>
      <c r="E2398" s="364"/>
      <c r="F2398" s="362"/>
      <c r="G2398" s="18"/>
      <c r="H2398" s="365" t="s">
        <v>31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 t="s">
        <v>76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132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85</v>
      </c>
      <c r="D2404" s="93">
        <v>1</v>
      </c>
      <c r="E2404" s="110" t="s">
        <v>128</v>
      </c>
      <c r="F2404" s="48"/>
      <c r="G2404" s="49"/>
      <c r="H2404" s="50">
        <v>180000</v>
      </c>
      <c r="I2404" s="51">
        <v>0.1</v>
      </c>
      <c r="J2404" s="51"/>
      <c r="K2404" s="52">
        <f t="shared" ref="K2404:K2419" si="1347">(B2404*H2404-((B2404*H2404)*I2404))-((B2404*H2404-((B2404*H2404)*I2404))*J2404)</f>
        <v>810000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31</v>
      </c>
      <c r="E2405" s="110" t="s">
        <v>129</v>
      </c>
      <c r="F2405" s="48"/>
      <c r="G2405" s="49"/>
      <c r="H2405" s="50">
        <v>84000</v>
      </c>
      <c r="I2405" s="51">
        <v>0.1</v>
      </c>
      <c r="J2405" s="51"/>
      <c r="K2405" s="52">
        <f t="shared" si="1347"/>
        <v>453600</v>
      </c>
      <c r="L2405" s="36"/>
    </row>
    <row r="2406" spans="1:12" s="10" customFormat="1" ht="14.1" customHeight="1" x14ac:dyDescent="0.25">
      <c r="A2406" s="45">
        <v>3</v>
      </c>
      <c r="B2406" s="46">
        <v>3</v>
      </c>
      <c r="C2406" s="46" t="s">
        <v>41</v>
      </c>
      <c r="D2406" s="93" t="s">
        <v>31</v>
      </c>
      <c r="E2406" s="110" t="s">
        <v>130</v>
      </c>
      <c r="F2406" s="48"/>
      <c r="G2406" s="49"/>
      <c r="H2406" s="50">
        <v>155000</v>
      </c>
      <c r="I2406" s="51">
        <v>0.1</v>
      </c>
      <c r="J2406" s="51"/>
      <c r="K2406" s="52">
        <f t="shared" si="1347"/>
        <v>418500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41</v>
      </c>
      <c r="D2407" s="93" t="s">
        <v>31</v>
      </c>
      <c r="E2407" s="110" t="s">
        <v>131</v>
      </c>
      <c r="F2407" s="48"/>
      <c r="G2407" s="49"/>
      <c r="H2407" s="50">
        <v>360000</v>
      </c>
      <c r="I2407" s="51">
        <v>0.1</v>
      </c>
      <c r="J2407" s="51"/>
      <c r="K2407" s="52">
        <f t="shared" si="1347"/>
        <v>648000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71"/>
      <c r="K2421" s="34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5">
        <f>SUM(K2404:K2419)</f>
        <v>2330100</v>
      </c>
      <c r="K2422" s="346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7"/>
      <c r="K2423" s="347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8"/>
      <c r="K2425" s="34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9">
        <f>((J2422/1.11)+(K2424/1.11))*11%</f>
        <v>230910.8108108108</v>
      </c>
      <c r="K2426" s="350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8"/>
      <c r="K2427" s="34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2330100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51" t="s">
        <v>36</v>
      </c>
      <c r="K2430" s="352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51"/>
      <c r="K2431" s="352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3" t="str">
        <f>H2396</f>
        <v>CV DWI JAYA</v>
      </c>
      <c r="I2434" s="353"/>
      <c r="J2434" s="353"/>
      <c r="K2434" s="354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7" t="s">
        <v>3</v>
      </c>
      <c r="G2435" s="130"/>
      <c r="H2435" s="355"/>
      <c r="I2435" s="355"/>
      <c r="J2435" s="355"/>
      <c r="K2435" s="356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30">
        <f>D2398</f>
        <v>45154</v>
      </c>
      <c r="E2436" s="331"/>
      <c r="F2436" s="357"/>
      <c r="G2436" s="131"/>
      <c r="H2436" s="332" t="str">
        <f>H2398</f>
        <v/>
      </c>
      <c r="I2436" s="332"/>
      <c r="J2436" s="332"/>
      <c r="K2436" s="333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7"/>
      <c r="G2437" s="131"/>
      <c r="H2437" s="334" t="str">
        <f>H2399</f>
        <v>YOGYAKARTA</v>
      </c>
      <c r="I2437" s="334"/>
      <c r="J2437" s="334"/>
      <c r="K2437" s="335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3035</v>
      </c>
      <c r="E2438" s="122"/>
      <c r="F2438" s="133"/>
      <c r="G2438" s="134"/>
      <c r="H2438" s="336"/>
      <c r="I2438" s="336"/>
      <c r="J2438" s="336"/>
      <c r="K2438" s="337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5</v>
      </c>
      <c r="C2442" s="287" t="str">
        <f t="shared" si="1348"/>
        <v>GRS</v>
      </c>
      <c r="D2442" s="288">
        <f t="shared" si="1348"/>
        <v>1</v>
      </c>
      <c r="E2442" s="289" t="str">
        <f t="shared" si="1348"/>
        <v>BINDER CLIP KENKO NO. 260</v>
      </c>
      <c r="F2442" s="158"/>
      <c r="G2442" s="159"/>
      <c r="H2442" s="160">
        <f t="shared" ref="H2442:J2442" si="1349">H2404</f>
        <v>180000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810000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6</v>
      </c>
      <c r="C2443" s="287" t="str">
        <f t="shared" si="1351"/>
        <v>PCS</v>
      </c>
      <c r="D2443" s="288" t="str">
        <f t="shared" si="1351"/>
        <v/>
      </c>
      <c r="E2443" s="289" t="str">
        <f t="shared" si="1351"/>
        <v>STAPLER HEAVY DUTY KENKO HD-12N/13</v>
      </c>
      <c r="F2443" s="158"/>
      <c r="G2443" s="159"/>
      <c r="H2443" s="160">
        <f t="shared" ref="H2443:J2443" si="1352">H2405</f>
        <v>84000</v>
      </c>
      <c r="I2443" s="161">
        <f t="shared" si="1352"/>
        <v>0.1</v>
      </c>
      <c r="J2443" s="161">
        <f t="shared" si="1352"/>
        <v>0</v>
      </c>
      <c r="K2443" s="162">
        <f t="shared" si="1350"/>
        <v>453600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</v>
      </c>
      <c r="C2444" s="287" t="str">
        <f t="shared" si="1353"/>
        <v>PCS</v>
      </c>
      <c r="D2444" s="288" t="str">
        <f t="shared" si="1353"/>
        <v/>
      </c>
      <c r="E2444" s="289" t="str">
        <f t="shared" si="1353"/>
        <v>STAPLER HEAVY DUTY KENKO HD-12N/24</v>
      </c>
      <c r="F2444" s="158"/>
      <c r="G2444" s="159"/>
      <c r="H2444" s="160">
        <f t="shared" ref="H2444:J2444" si="1354">H2406</f>
        <v>155000</v>
      </c>
      <c r="I2444" s="161">
        <f t="shared" si="1354"/>
        <v>0.1</v>
      </c>
      <c r="J2444" s="161">
        <f t="shared" si="1354"/>
        <v>0</v>
      </c>
      <c r="K2444" s="162">
        <f t="shared" si="1350"/>
        <v>418500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2</v>
      </c>
      <c r="C2445" s="287" t="str">
        <f t="shared" si="1355"/>
        <v>PCS</v>
      </c>
      <c r="D2445" s="288" t="str">
        <f t="shared" si="1355"/>
        <v/>
      </c>
      <c r="E2445" s="289" t="str">
        <f t="shared" si="1355"/>
        <v>STAPLER HEAVY DUTY KENKO HD-12L/24</v>
      </c>
      <c r="F2445" s="158"/>
      <c r="G2445" s="159"/>
      <c r="H2445" s="160">
        <f t="shared" ref="H2445:J2445" si="1356">H2407</f>
        <v>360000</v>
      </c>
      <c r="I2445" s="161">
        <f t="shared" si="1356"/>
        <v>0.1</v>
      </c>
      <c r="J2445" s="161">
        <f t="shared" si="1356"/>
        <v>0</v>
      </c>
      <c r="K2445" s="162">
        <f t="shared" si="1350"/>
        <v>648000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8"/>
      <c r="K2459" s="33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40">
        <f>SUM(K2442:K2457)</f>
        <v>2330100</v>
      </c>
      <c r="K2460" s="341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2"/>
      <c r="K2461" s="34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39"/>
      <c r="K2463" s="33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3">
        <f>((J2460/1.11)+(K2462/1.11))*11%</f>
        <v>230910.8108108108</v>
      </c>
      <c r="K2464" s="34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39"/>
      <c r="K2465" s="33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2330100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2" t="str">
        <f>J2430</f>
        <v>NOVI / CONDRO</v>
      </c>
      <c r="K2468" s="313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2">
        <f>J2431</f>
        <v>0</v>
      </c>
      <c r="K2469" s="313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14" t="str">
        <f>H2434</f>
        <v>CV DWI JAYA</v>
      </c>
      <c r="I2472" s="314"/>
      <c r="J2472" s="314"/>
      <c r="K2472" s="315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8" t="s">
        <v>3</v>
      </c>
      <c r="G2473" s="207"/>
      <c r="H2473" s="316"/>
      <c r="I2473" s="316"/>
      <c r="J2473" s="316"/>
      <c r="K2473" s="317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9">
        <f>D2436</f>
        <v>45154</v>
      </c>
      <c r="E2474" s="320"/>
      <c r="F2474" s="318"/>
      <c r="G2474" s="208"/>
      <c r="H2474" s="321" t="str">
        <f>H2436</f>
        <v/>
      </c>
      <c r="I2474" s="321"/>
      <c r="J2474" s="321"/>
      <c r="K2474" s="322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8"/>
      <c r="G2475" s="208"/>
      <c r="H2475" s="323" t="str">
        <f>H2437</f>
        <v>YOGYAKARTA</v>
      </c>
      <c r="I2475" s="323"/>
      <c r="J2475" s="323"/>
      <c r="K2475" s="324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3035</v>
      </c>
      <c r="E2476" s="199"/>
      <c r="F2476" s="210"/>
      <c r="G2476" s="211"/>
      <c r="H2476" s="325"/>
      <c r="I2476" s="325"/>
      <c r="J2476" s="325"/>
      <c r="K2476" s="326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5</v>
      </c>
      <c r="C2480" s="292" t="str">
        <f t="shared" si="1381"/>
        <v>GRS</v>
      </c>
      <c r="D2480" s="293">
        <f t="shared" si="1381"/>
        <v>1</v>
      </c>
      <c r="E2480" s="294" t="str">
        <f t="shared" si="1381"/>
        <v>BINDER CLIP KENKO NO. 260</v>
      </c>
      <c r="F2480" s="235"/>
      <c r="G2480" s="236"/>
      <c r="H2480" s="237">
        <f t="shared" ref="H2480:J2480" si="1382">H2442</f>
        <v>180000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810000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6</v>
      </c>
      <c r="C2481" s="292" t="str">
        <f t="shared" si="1384"/>
        <v>PCS</v>
      </c>
      <c r="D2481" s="293" t="str">
        <f t="shared" si="1384"/>
        <v/>
      </c>
      <c r="E2481" s="294" t="str">
        <f t="shared" si="1384"/>
        <v>STAPLER HEAVY DUTY KENKO HD-12N/13</v>
      </c>
      <c r="F2481" s="235"/>
      <c r="G2481" s="236"/>
      <c r="H2481" s="237">
        <f t="shared" ref="H2481:J2481" si="1385">H2443</f>
        <v>84000</v>
      </c>
      <c r="I2481" s="238">
        <f t="shared" si="1385"/>
        <v>0.1</v>
      </c>
      <c r="J2481" s="238">
        <f t="shared" si="1385"/>
        <v>0</v>
      </c>
      <c r="K2481" s="239">
        <f t="shared" si="1383"/>
        <v>453600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</v>
      </c>
      <c r="C2482" s="292" t="str">
        <f t="shared" si="1386"/>
        <v>PCS</v>
      </c>
      <c r="D2482" s="293" t="str">
        <f t="shared" si="1386"/>
        <v/>
      </c>
      <c r="E2482" s="294" t="str">
        <f t="shared" si="1386"/>
        <v>STAPLER HEAVY DUTY KENKO HD-12N/24</v>
      </c>
      <c r="F2482" s="235"/>
      <c r="G2482" s="236"/>
      <c r="H2482" s="237">
        <f t="shared" ref="H2482:J2482" si="1387">H2444</f>
        <v>155000</v>
      </c>
      <c r="I2482" s="238">
        <f t="shared" si="1387"/>
        <v>0.1</v>
      </c>
      <c r="J2482" s="238">
        <f t="shared" si="1387"/>
        <v>0</v>
      </c>
      <c r="K2482" s="239">
        <f t="shared" si="1383"/>
        <v>418500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2</v>
      </c>
      <c r="C2483" s="292" t="str">
        <f t="shared" si="1388"/>
        <v>PCS</v>
      </c>
      <c r="D2483" s="293" t="str">
        <f t="shared" si="1388"/>
        <v/>
      </c>
      <c r="E2483" s="294" t="str">
        <f t="shared" si="1388"/>
        <v>STAPLER HEAVY DUTY KENKO HD-12L/24</v>
      </c>
      <c r="F2483" s="235"/>
      <c r="G2483" s="236"/>
      <c r="H2483" s="237">
        <f t="shared" ref="H2483:J2483" si="1389">H2445</f>
        <v>360000</v>
      </c>
      <c r="I2483" s="238">
        <f t="shared" si="1389"/>
        <v>0.1</v>
      </c>
      <c r="J2483" s="238">
        <f t="shared" si="1389"/>
        <v>0</v>
      </c>
      <c r="K2483" s="239">
        <f t="shared" si="1383"/>
        <v>648000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7"/>
      <c r="K2497" s="307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8">
        <f>SUM(K2480:K2495)</f>
        <v>2330100</v>
      </c>
      <c r="K2498" s="329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6"/>
      <c r="K2499" s="30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7"/>
      <c r="K2501" s="307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8">
        <f>((J2498/1.11)+(K2500/1.11))*11%</f>
        <v>230910.8108108108</v>
      </c>
      <c r="K2502" s="309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7"/>
      <c r="K2503" s="307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2330100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10" t="str">
        <f>J2468</f>
        <v>NOVI / CONDRO</v>
      </c>
      <c r="K2506" s="311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10">
        <f>J2469</f>
        <v>0</v>
      </c>
      <c r="K2507" s="311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58" t="s">
        <v>50</v>
      </c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>
        <v>45156</v>
      </c>
      <c r="E2512" s="364"/>
      <c r="F2512" s="362"/>
      <c r="G2512" s="18"/>
      <c r="H2512" s="365" t="s">
        <v>51</v>
      </c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 t="s">
        <v>32</v>
      </c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133</v>
      </c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47</v>
      </c>
      <c r="D2518" s="93">
        <v>5</v>
      </c>
      <c r="E2518" s="110" t="s">
        <v>134</v>
      </c>
      <c r="F2518" s="48"/>
      <c r="G2518" s="49"/>
      <c r="H2518" s="50">
        <v>93000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8044500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71"/>
      <c r="K2535" s="34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5">
        <f>SUM(K2518:K2533)</f>
        <v>8044500</v>
      </c>
      <c r="K2536" s="346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7"/>
      <c r="K2537" s="347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8"/>
      <c r="K2539" s="34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9">
        <f>((J2536/1.11)+(K2538/1.11))*11%</f>
        <v>797202.70270270272</v>
      </c>
      <c r="K2540" s="350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8"/>
      <c r="K2541" s="34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8044500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51" t="s">
        <v>36</v>
      </c>
      <c r="K2544" s="352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51"/>
      <c r="K2545" s="352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3" t="str">
        <f>H2510</f>
        <v>CV PELITA JAYA</v>
      </c>
      <c r="I2548" s="353"/>
      <c r="J2548" s="353"/>
      <c r="K2548" s="354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7" t="s">
        <v>3</v>
      </c>
      <c r="G2549" s="130"/>
      <c r="H2549" s="355"/>
      <c r="I2549" s="355"/>
      <c r="J2549" s="355"/>
      <c r="K2549" s="356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30">
        <f>D2512</f>
        <v>45156</v>
      </c>
      <c r="E2550" s="331"/>
      <c r="F2550" s="357"/>
      <c r="G2550" s="131"/>
      <c r="H2550" s="332" t="str">
        <f>H2512</f>
        <v>(ANUGERAH SEJAHTERA)</v>
      </c>
      <c r="I2550" s="332"/>
      <c r="J2550" s="332"/>
      <c r="K2550" s="333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7"/>
      <c r="G2551" s="131"/>
      <c r="H2551" s="334" t="str">
        <f>H2513</f>
        <v>PURWOKERTO</v>
      </c>
      <c r="I2551" s="334"/>
      <c r="J2551" s="334"/>
      <c r="K2551" s="335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3047</v>
      </c>
      <c r="E2552" s="122"/>
      <c r="F2552" s="133"/>
      <c r="G2552" s="134"/>
      <c r="H2552" s="336"/>
      <c r="I2552" s="336"/>
      <c r="J2552" s="336"/>
      <c r="K2552" s="337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100</v>
      </c>
      <c r="C2556" s="287" t="str">
        <f t="shared" si="1415"/>
        <v>LSN</v>
      </c>
      <c r="D2556" s="288">
        <f t="shared" si="1415"/>
        <v>5</v>
      </c>
      <c r="E2556" s="289" t="str">
        <f t="shared" si="1415"/>
        <v>STAPLER KENKO HD-10</v>
      </c>
      <c r="F2556" s="158"/>
      <c r="G2556" s="159"/>
      <c r="H2556" s="160">
        <f t="shared" ref="H2556:J2556" si="1416">H2518</f>
        <v>93000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8044500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8"/>
      <c r="K2573" s="33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40">
        <f>SUM(K2556:K2571)</f>
        <v>8044500</v>
      </c>
      <c r="K2574" s="341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2"/>
      <c r="K2575" s="34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39"/>
      <c r="K2577" s="33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3">
        <f>((J2574/1.11)+(K2576/1.11))*11%</f>
        <v>797202.70270270272</v>
      </c>
      <c r="K2578" s="34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39"/>
      <c r="K2579" s="33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8044500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2" t="str">
        <f>J2544</f>
        <v>NOVI / CONDRO</v>
      </c>
      <c r="K2582" s="313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2">
        <f>J2545</f>
        <v>0</v>
      </c>
      <c r="K2583" s="313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14" t="str">
        <f>H2548</f>
        <v>CV PELITA JAYA</v>
      </c>
      <c r="I2586" s="314"/>
      <c r="J2586" s="314"/>
      <c r="K2586" s="315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8" t="s">
        <v>3</v>
      </c>
      <c r="G2587" s="207"/>
      <c r="H2587" s="316"/>
      <c r="I2587" s="316"/>
      <c r="J2587" s="316"/>
      <c r="K2587" s="317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9">
        <f>D2550</f>
        <v>45156</v>
      </c>
      <c r="E2588" s="320"/>
      <c r="F2588" s="318"/>
      <c r="G2588" s="208"/>
      <c r="H2588" s="321" t="str">
        <f>H2550</f>
        <v>(ANUGERAH SEJAHTERA)</v>
      </c>
      <c r="I2588" s="321"/>
      <c r="J2588" s="321"/>
      <c r="K2588" s="322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8"/>
      <c r="G2589" s="208"/>
      <c r="H2589" s="323" t="str">
        <f>H2551</f>
        <v>PURWOKERTO</v>
      </c>
      <c r="I2589" s="323"/>
      <c r="J2589" s="323"/>
      <c r="K2589" s="324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3047</v>
      </c>
      <c r="E2590" s="199"/>
      <c r="F2590" s="210"/>
      <c r="G2590" s="211"/>
      <c r="H2590" s="325"/>
      <c r="I2590" s="325"/>
      <c r="J2590" s="325"/>
      <c r="K2590" s="326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100</v>
      </c>
      <c r="C2594" s="292" t="str">
        <f t="shared" si="1448"/>
        <v>LSN</v>
      </c>
      <c r="D2594" s="293">
        <f t="shared" si="1448"/>
        <v>5</v>
      </c>
      <c r="E2594" s="294" t="str">
        <f t="shared" si="1448"/>
        <v>STAPLER KENKO HD-10</v>
      </c>
      <c r="F2594" s="235"/>
      <c r="G2594" s="236"/>
      <c r="H2594" s="237">
        <f t="shared" ref="H2594:J2594" si="1449">H2556</f>
        <v>93000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8044500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7"/>
      <c r="K2611" s="307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8">
        <f>SUM(K2594:K2609)</f>
        <v>8044500</v>
      </c>
      <c r="K2612" s="329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6"/>
      <c r="K2613" s="30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7"/>
      <c r="K2615" s="307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8">
        <f>((J2612/1.11)+(K2614/1.11))*11%</f>
        <v>797202.70270270272</v>
      </c>
      <c r="K2616" s="309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7"/>
      <c r="K2617" s="307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8044500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10" t="str">
        <f>J2582</f>
        <v>NOVI / CONDRO</v>
      </c>
      <c r="K2620" s="311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10">
        <f>J2583</f>
        <v>0</v>
      </c>
      <c r="K2621" s="311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58" t="s">
        <v>37</v>
      </c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>
        <v>45156</v>
      </c>
      <c r="E2626" s="364"/>
      <c r="F2626" s="362"/>
      <c r="G2626" s="18"/>
      <c r="H2626" s="365" t="s">
        <v>38</v>
      </c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 t="s">
        <v>39</v>
      </c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135</v>
      </c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120</v>
      </c>
      <c r="C2632" s="46" t="s">
        <v>41</v>
      </c>
      <c r="D2632" s="93">
        <v>1</v>
      </c>
      <c r="E2632" s="110" t="s">
        <v>136</v>
      </c>
      <c r="F2632" s="48"/>
      <c r="G2632" s="49"/>
      <c r="H2632" s="50">
        <v>47000</v>
      </c>
      <c r="I2632" s="51">
        <v>0.125</v>
      </c>
      <c r="J2632" s="51"/>
      <c r="K2632" s="52">
        <f t="shared" ref="K2632:K2647" si="1481">(B2632*H2632-((B2632*H2632)*I2632))-((B2632*H2632-((B2632*H2632)*I2632))*J2632)</f>
        <v>4935000</v>
      </c>
      <c r="L2632" s="36"/>
    </row>
    <row r="2633" spans="1:12" s="10" customFormat="1" ht="14.1" customHeight="1" x14ac:dyDescent="0.25">
      <c r="A2633" s="45">
        <v>2</v>
      </c>
      <c r="B2633" s="46">
        <v>72</v>
      </c>
      <c r="C2633" s="46" t="s">
        <v>41</v>
      </c>
      <c r="D2633" s="93">
        <v>1</v>
      </c>
      <c r="E2633" s="110" t="s">
        <v>189</v>
      </c>
      <c r="F2633" s="48"/>
      <c r="G2633" s="49"/>
      <c r="H2633" s="50">
        <v>15800</v>
      </c>
      <c r="I2633" s="51">
        <v>0.125</v>
      </c>
      <c r="J2633" s="51"/>
      <c r="K2633" s="52">
        <f t="shared" si="1481"/>
        <v>995400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41</v>
      </c>
      <c r="D2634" s="93">
        <v>1</v>
      </c>
      <c r="E2634" s="110" t="s">
        <v>190</v>
      </c>
      <c r="F2634" s="48"/>
      <c r="G2634" s="49"/>
      <c r="H2634" s="50">
        <v>15800</v>
      </c>
      <c r="I2634" s="51">
        <v>0.125</v>
      </c>
      <c r="J2634" s="51"/>
      <c r="K2634" s="52">
        <f t="shared" si="1481"/>
        <v>995400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47</v>
      </c>
      <c r="D2635" s="93">
        <v>1</v>
      </c>
      <c r="E2635" s="110" t="s">
        <v>107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48</v>
      </c>
      <c r="C2636" s="46" t="s">
        <v>41</v>
      </c>
      <c r="D2636" s="93">
        <v>2</v>
      </c>
      <c r="E2636" s="110" t="s">
        <v>137</v>
      </c>
      <c r="F2636" s="48"/>
      <c r="G2636" s="49"/>
      <c r="H2636" s="50">
        <v>40000</v>
      </c>
      <c r="I2636" s="51">
        <v>0.125</v>
      </c>
      <c r="J2636" s="51"/>
      <c r="K2636" s="52">
        <f t="shared" si="1481"/>
        <v>1680000</v>
      </c>
      <c r="L2636" s="36"/>
    </row>
    <row r="2637" spans="1:12" s="10" customFormat="1" ht="14.1" customHeight="1" x14ac:dyDescent="0.25">
      <c r="A2637" s="45">
        <v>6</v>
      </c>
      <c r="B2637" s="46">
        <v>288</v>
      </c>
      <c r="C2637" s="46" t="s">
        <v>47</v>
      </c>
      <c r="D2637" s="93">
        <v>2</v>
      </c>
      <c r="E2637" s="110" t="s">
        <v>138</v>
      </c>
      <c r="F2637" s="48"/>
      <c r="G2637" s="49"/>
      <c r="H2637" s="50">
        <v>43200</v>
      </c>
      <c r="I2637" s="51">
        <v>0.125</v>
      </c>
      <c r="J2637" s="51"/>
      <c r="K2637" s="52">
        <f t="shared" si="1481"/>
        <v>10886400</v>
      </c>
      <c r="L2637" s="36"/>
    </row>
    <row r="2638" spans="1:12" s="10" customFormat="1" ht="14.1" customHeight="1" x14ac:dyDescent="0.25">
      <c r="A2638" s="45">
        <v>7</v>
      </c>
      <c r="B2638" s="46">
        <v>240</v>
      </c>
      <c r="C2638" s="46" t="s">
        <v>108</v>
      </c>
      <c r="D2638" s="93">
        <v>1</v>
      </c>
      <c r="E2638" s="110" t="s">
        <v>109</v>
      </c>
      <c r="F2638" s="48"/>
      <c r="G2638" s="49"/>
      <c r="H2638" s="50">
        <v>8800</v>
      </c>
      <c r="I2638" s="51">
        <v>0.125</v>
      </c>
      <c r="J2638" s="51"/>
      <c r="K2638" s="52">
        <f t="shared" si="1481"/>
        <v>1848000</v>
      </c>
      <c r="L2638" s="36"/>
    </row>
    <row r="2639" spans="1:12" s="10" customFormat="1" ht="14.1" customHeight="1" x14ac:dyDescent="0.25">
      <c r="A2639" s="45">
        <v>8</v>
      </c>
      <c r="B2639" s="46">
        <v>72</v>
      </c>
      <c r="C2639" s="46" t="s">
        <v>41</v>
      </c>
      <c r="D2639" s="93">
        <v>1</v>
      </c>
      <c r="E2639" s="110" t="s">
        <v>139</v>
      </c>
      <c r="F2639" s="48"/>
      <c r="G2639" s="49"/>
      <c r="H2639" s="50">
        <v>15800</v>
      </c>
      <c r="I2639" s="51">
        <v>0.125</v>
      </c>
      <c r="J2639" s="51"/>
      <c r="K2639" s="52">
        <f t="shared" si="1481"/>
        <v>995400</v>
      </c>
      <c r="L2639" s="36"/>
    </row>
    <row r="2640" spans="1:12" s="10" customFormat="1" ht="14.1" customHeight="1" x14ac:dyDescent="0.25">
      <c r="A2640" s="45">
        <v>9</v>
      </c>
      <c r="B2640" s="46">
        <v>72</v>
      </c>
      <c r="C2640" s="46" t="s">
        <v>41</v>
      </c>
      <c r="D2640" s="93">
        <v>1</v>
      </c>
      <c r="E2640" s="110" t="s">
        <v>140</v>
      </c>
      <c r="F2640" s="48"/>
      <c r="G2640" s="49"/>
      <c r="H2640" s="50">
        <v>15800</v>
      </c>
      <c r="I2640" s="51">
        <v>0.125</v>
      </c>
      <c r="J2640" s="51"/>
      <c r="K2640" s="52">
        <f t="shared" si="1481"/>
        <v>995400</v>
      </c>
      <c r="L2640" s="36"/>
    </row>
    <row r="2641" spans="1:12" s="10" customFormat="1" ht="14.1" customHeight="1" x14ac:dyDescent="0.25">
      <c r="A2641" s="45">
        <v>10</v>
      </c>
      <c r="B2641" s="46">
        <v>72</v>
      </c>
      <c r="C2641" s="46" t="s">
        <v>41</v>
      </c>
      <c r="D2641" s="93">
        <v>1</v>
      </c>
      <c r="E2641" s="110" t="s">
        <v>141</v>
      </c>
      <c r="F2641" s="48"/>
      <c r="G2641" s="49"/>
      <c r="H2641" s="50">
        <v>15800</v>
      </c>
      <c r="I2641" s="51">
        <v>0.125</v>
      </c>
      <c r="J2641" s="51"/>
      <c r="K2641" s="52">
        <f t="shared" si="1481"/>
        <v>995400</v>
      </c>
      <c r="L2641" s="36"/>
    </row>
    <row r="2642" spans="1:12" s="10" customFormat="1" ht="14.1" customHeight="1" x14ac:dyDescent="0.25">
      <c r="A2642" s="45">
        <v>11</v>
      </c>
      <c r="B2642" s="46">
        <v>72</v>
      </c>
      <c r="C2642" s="46" t="s">
        <v>41</v>
      </c>
      <c r="D2642" s="93">
        <v>1</v>
      </c>
      <c r="E2642" s="110" t="s">
        <v>142</v>
      </c>
      <c r="F2642" s="48"/>
      <c r="G2642" s="49"/>
      <c r="H2642" s="50">
        <v>15800</v>
      </c>
      <c r="I2642" s="51">
        <v>0.125</v>
      </c>
      <c r="J2642" s="51"/>
      <c r="K2642" s="52">
        <f t="shared" si="1481"/>
        <v>995400</v>
      </c>
      <c r="L2642" s="36"/>
    </row>
    <row r="2643" spans="1:12" s="10" customFormat="1" ht="14.1" customHeight="1" x14ac:dyDescent="0.25">
      <c r="A2643" s="45">
        <v>12</v>
      </c>
      <c r="B2643" s="46">
        <v>72</v>
      </c>
      <c r="C2643" s="46" t="s">
        <v>41</v>
      </c>
      <c r="D2643" s="93">
        <v>1</v>
      </c>
      <c r="E2643" s="110" t="s">
        <v>143</v>
      </c>
      <c r="F2643" s="48"/>
      <c r="G2643" s="49"/>
      <c r="H2643" s="50">
        <v>15800</v>
      </c>
      <c r="I2643" s="51">
        <v>0.125</v>
      </c>
      <c r="J2643" s="51"/>
      <c r="K2643" s="52">
        <f t="shared" si="1481"/>
        <v>995400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71"/>
      <c r="K2649" s="34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5">
        <f>SUM(K2632:K2647)</f>
        <v>28812000</v>
      </c>
      <c r="K2650" s="346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7"/>
      <c r="K2651" s="347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8"/>
      <c r="K2653" s="34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9">
        <f>((J2650/1.11)+(K2652/1.11))*11%</f>
        <v>2855243.2432432426</v>
      </c>
      <c r="K2654" s="350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8"/>
      <c r="K2655" s="34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28812000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51" t="s">
        <v>36</v>
      </c>
      <c r="K2658" s="352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51"/>
      <c r="K2659" s="352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3" t="str">
        <f>H2624</f>
        <v>LILY JULIAWATI</v>
      </c>
      <c r="I2662" s="353"/>
      <c r="J2662" s="353"/>
      <c r="K2662" s="354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7" t="s">
        <v>3</v>
      </c>
      <c r="G2663" s="130"/>
      <c r="H2663" s="355"/>
      <c r="I2663" s="355"/>
      <c r="J2663" s="355"/>
      <c r="K2663" s="356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30">
        <f>D2626</f>
        <v>45156</v>
      </c>
      <c r="E2664" s="331"/>
      <c r="F2664" s="357"/>
      <c r="G2664" s="131"/>
      <c r="H2664" s="332" t="str">
        <f>H2626</f>
        <v>(REJO AGUNG)</v>
      </c>
      <c r="I2664" s="332"/>
      <c r="J2664" s="332"/>
      <c r="K2664" s="333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7"/>
      <c r="G2665" s="131"/>
      <c r="H2665" s="334" t="str">
        <f>H2627</f>
        <v>JOMBANG</v>
      </c>
      <c r="I2665" s="334"/>
      <c r="J2665" s="334"/>
      <c r="K2665" s="335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3502</v>
      </c>
      <c r="E2666" s="122"/>
      <c r="F2666" s="133"/>
      <c r="G2666" s="134"/>
      <c r="H2666" s="336"/>
      <c r="I2666" s="336"/>
      <c r="J2666" s="336"/>
      <c r="K2666" s="337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120</v>
      </c>
      <c r="C2670" s="287" t="str">
        <f t="shared" si="1482"/>
        <v>PCS</v>
      </c>
      <c r="D2670" s="288">
        <f t="shared" si="1482"/>
        <v>1</v>
      </c>
      <c r="E2670" s="289" t="str">
        <f t="shared" si="1482"/>
        <v>CALCULATOR JOYKO CC-8CO WARNA</v>
      </c>
      <c r="F2670" s="158"/>
      <c r="G2670" s="159"/>
      <c r="H2670" s="160">
        <f t="shared" ref="H2670:J2670" si="1483">H2632</f>
        <v>47000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4935000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72</v>
      </c>
      <c r="C2671" s="287" t="str">
        <f t="shared" si="1485"/>
        <v>PCS</v>
      </c>
      <c r="D2671" s="288">
        <f t="shared" si="1485"/>
        <v>1</v>
      </c>
      <c r="E2671" s="289" t="str">
        <f t="shared" si="1485"/>
        <v>BINDER NOTE JOYKO A5-TSAF-F511 (ANIMAL FACE) -F</v>
      </c>
      <c r="F2671" s="158"/>
      <c r="G2671" s="159"/>
      <c r="H2671" s="160">
        <f t="shared" ref="H2671:J2671" si="1486">H2633</f>
        <v>15800</v>
      </c>
      <c r="I2671" s="161">
        <f t="shared" si="1486"/>
        <v>0.125</v>
      </c>
      <c r="J2671" s="161">
        <f t="shared" si="1486"/>
        <v>0</v>
      </c>
      <c r="K2671" s="162">
        <f t="shared" si="1484"/>
        <v>995400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PCS</v>
      </c>
      <c r="D2672" s="288">
        <f t="shared" si="1487"/>
        <v>1</v>
      </c>
      <c r="E2672" s="289" t="str">
        <f t="shared" si="1487"/>
        <v>BINDER NOTE JOYKO A5-TSAF-F512 (ANIMAL FACE) -F</v>
      </c>
      <c r="F2672" s="158"/>
      <c r="G2672" s="159"/>
      <c r="H2672" s="160">
        <f t="shared" ref="H2672:J2672" si="1488">H2634</f>
        <v>15800</v>
      </c>
      <c r="I2672" s="161">
        <f t="shared" si="1488"/>
        <v>0.125</v>
      </c>
      <c r="J2672" s="161">
        <f t="shared" si="1488"/>
        <v>0</v>
      </c>
      <c r="K2672" s="162">
        <f t="shared" si="1484"/>
        <v>995400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48</v>
      </c>
      <c r="C2674" s="287" t="str">
        <f t="shared" si="1491"/>
        <v>PCS</v>
      </c>
      <c r="D2674" s="288">
        <f t="shared" si="1491"/>
        <v>2</v>
      </c>
      <c r="E2674" s="289" t="str">
        <f t="shared" si="1491"/>
        <v>PUNCH JOYKO 85</v>
      </c>
      <c r="F2674" s="158"/>
      <c r="G2674" s="159"/>
      <c r="H2674" s="160">
        <f t="shared" ref="H2674:J2674" si="1492">H2636</f>
        <v>40000</v>
      </c>
      <c r="I2674" s="161">
        <f t="shared" si="1492"/>
        <v>0.125</v>
      </c>
      <c r="J2674" s="161">
        <f t="shared" si="1492"/>
        <v>0</v>
      </c>
      <c r="K2674" s="162">
        <f t="shared" si="1484"/>
        <v>1680000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288</v>
      </c>
      <c r="C2675" s="287" t="str">
        <f t="shared" si="1493"/>
        <v>LSN</v>
      </c>
      <c r="D2675" s="288">
        <f t="shared" si="1493"/>
        <v>2</v>
      </c>
      <c r="E2675" s="289" t="str">
        <f t="shared" si="1493"/>
        <v>GEL PEN JOYKO GP-237 X-TECH</v>
      </c>
      <c r="F2675" s="158"/>
      <c r="G2675" s="159"/>
      <c r="H2675" s="160">
        <f t="shared" ref="H2675:J2675" si="1494">H2637</f>
        <v>43200</v>
      </c>
      <c r="I2675" s="161">
        <f t="shared" si="1494"/>
        <v>0.125</v>
      </c>
      <c r="J2675" s="161">
        <f t="shared" si="1494"/>
        <v>0</v>
      </c>
      <c r="K2675" s="162">
        <f t="shared" si="1484"/>
        <v>10886400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240</v>
      </c>
      <c r="C2676" s="287" t="str">
        <f t="shared" si="1495"/>
        <v>SET</v>
      </c>
      <c r="D2676" s="288">
        <f t="shared" si="1495"/>
        <v>1</v>
      </c>
      <c r="E2676" s="289" t="str">
        <f t="shared" si="1495"/>
        <v>KUAS SET JOYKO BR-1</v>
      </c>
      <c r="F2676" s="158"/>
      <c r="G2676" s="159"/>
      <c r="H2676" s="160">
        <f t="shared" ref="H2676:J2676" si="1496">H2638</f>
        <v>8800</v>
      </c>
      <c r="I2676" s="161">
        <f t="shared" si="1496"/>
        <v>0.125</v>
      </c>
      <c r="J2676" s="161">
        <f t="shared" si="1496"/>
        <v>0</v>
      </c>
      <c r="K2676" s="162">
        <f t="shared" si="1484"/>
        <v>1848000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</v>
      </c>
      <c r="C2677" s="287" t="str">
        <f t="shared" si="1497"/>
        <v>PCS</v>
      </c>
      <c r="D2677" s="288">
        <f t="shared" si="1497"/>
        <v>1</v>
      </c>
      <c r="E2677" s="290" t="str">
        <f t="shared" si="1497"/>
        <v>BINDER NOTE JOYKO A5-TSBS-M376  (BASIC) -U</v>
      </c>
      <c r="F2677" s="158"/>
      <c r="G2677" s="159"/>
      <c r="H2677" s="160">
        <f t="shared" ref="H2677:J2677" si="1498">H2639</f>
        <v>15800</v>
      </c>
      <c r="I2677" s="161">
        <f t="shared" si="1498"/>
        <v>0.125</v>
      </c>
      <c r="J2677" s="161">
        <f t="shared" si="1498"/>
        <v>0</v>
      </c>
      <c r="K2677" s="162">
        <f t="shared" si="1484"/>
        <v>995400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</v>
      </c>
      <c r="C2678" s="287" t="str">
        <f t="shared" si="1499"/>
        <v>PCS</v>
      </c>
      <c r="D2678" s="288">
        <f t="shared" si="1499"/>
        <v>1</v>
      </c>
      <c r="E2678" s="289" t="str">
        <f t="shared" si="1499"/>
        <v>BINDER NOTE JOYKO A5-TSCS-M432 (CLASSIC) - U</v>
      </c>
      <c r="F2678" s="158"/>
      <c r="G2678" s="159"/>
      <c r="H2678" s="160">
        <f t="shared" ref="H2678:J2678" si="1500">H2640</f>
        <v>15800</v>
      </c>
      <c r="I2678" s="161">
        <f t="shared" si="1500"/>
        <v>0.125</v>
      </c>
      <c r="J2678" s="161">
        <f t="shared" si="1500"/>
        <v>0</v>
      </c>
      <c r="K2678" s="162">
        <f t="shared" si="1484"/>
        <v>995400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72</v>
      </c>
      <c r="C2679" s="287" t="str">
        <f t="shared" si="1501"/>
        <v>PCS</v>
      </c>
      <c r="D2679" s="288">
        <f t="shared" si="1501"/>
        <v>1</v>
      </c>
      <c r="E2679" s="289" t="str">
        <f t="shared" si="1501"/>
        <v>BINDER NOTE JOYKO A5-TSUN-M473 (UNIVERSITY) - U</v>
      </c>
      <c r="F2679" s="158"/>
      <c r="G2679" s="159"/>
      <c r="H2679" s="160">
        <f t="shared" ref="H2679:J2679" si="1502">H2641</f>
        <v>15800</v>
      </c>
      <c r="I2679" s="161">
        <f t="shared" si="1502"/>
        <v>0.125</v>
      </c>
      <c r="J2679" s="161">
        <f t="shared" si="1502"/>
        <v>0</v>
      </c>
      <c r="K2679" s="162">
        <f t="shared" si="1484"/>
        <v>995400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72</v>
      </c>
      <c r="C2680" s="287" t="str">
        <f t="shared" si="1503"/>
        <v>PCS</v>
      </c>
      <c r="D2680" s="288">
        <f t="shared" si="1503"/>
        <v>1</v>
      </c>
      <c r="E2680" s="289" t="str">
        <f t="shared" si="1503"/>
        <v>BINDER NOTE JOYKO A5-TSTP-513 (TEMPORARY) - U</v>
      </c>
      <c r="F2680" s="158"/>
      <c r="G2680" s="159"/>
      <c r="H2680" s="160">
        <f t="shared" ref="H2680:J2680" si="1504">H2642</f>
        <v>15800</v>
      </c>
      <c r="I2680" s="161">
        <f t="shared" si="1504"/>
        <v>0.125</v>
      </c>
      <c r="J2680" s="161">
        <f t="shared" si="1504"/>
        <v>0</v>
      </c>
      <c r="K2680" s="162">
        <f t="shared" si="1484"/>
        <v>995400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72</v>
      </c>
      <c r="C2681" s="287" t="str">
        <f t="shared" si="1505"/>
        <v>PCS</v>
      </c>
      <c r="D2681" s="288">
        <f t="shared" si="1505"/>
        <v>1</v>
      </c>
      <c r="E2681" s="289" t="str">
        <f t="shared" si="1505"/>
        <v>BINDER NOTE JOYKO A5-TSED-M477 (ACADEMY) - U</v>
      </c>
      <c r="F2681" s="158"/>
      <c r="G2681" s="159"/>
      <c r="H2681" s="160">
        <f t="shared" ref="H2681:J2681" si="1506">H2643</f>
        <v>15800</v>
      </c>
      <c r="I2681" s="161">
        <f t="shared" si="1506"/>
        <v>0.125</v>
      </c>
      <c r="J2681" s="161">
        <f t="shared" si="1506"/>
        <v>0</v>
      </c>
      <c r="K2681" s="162">
        <f t="shared" si="1484"/>
        <v>995400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8"/>
      <c r="K2687" s="33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40">
        <f>SUM(K2670:K2685)</f>
        <v>28812000</v>
      </c>
      <c r="K2688" s="341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2"/>
      <c r="K2689" s="34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39"/>
      <c r="K2691" s="33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3">
        <f>((J2688/1.11)+(K2690/1.11))*11%</f>
        <v>2855243.2432432426</v>
      </c>
      <c r="K2692" s="34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39"/>
      <c r="K2693" s="33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28812000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2" t="str">
        <f>J2658</f>
        <v>NOVI / CONDRO</v>
      </c>
      <c r="K2696" s="313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2">
        <f>J2659</f>
        <v>0</v>
      </c>
      <c r="K2697" s="313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14" t="str">
        <f>H2662</f>
        <v>LILY JULIAWATI</v>
      </c>
      <c r="I2700" s="314"/>
      <c r="J2700" s="314"/>
      <c r="K2700" s="315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8" t="s">
        <v>3</v>
      </c>
      <c r="G2701" s="207"/>
      <c r="H2701" s="316"/>
      <c r="I2701" s="316"/>
      <c r="J2701" s="316"/>
      <c r="K2701" s="317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9">
        <f>D2664</f>
        <v>45156</v>
      </c>
      <c r="E2702" s="320"/>
      <c r="F2702" s="318"/>
      <c r="G2702" s="208"/>
      <c r="H2702" s="321" t="str">
        <f>H2664</f>
        <v>(REJO AGUNG)</v>
      </c>
      <c r="I2702" s="321"/>
      <c r="J2702" s="321"/>
      <c r="K2702" s="322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8"/>
      <c r="G2703" s="208"/>
      <c r="H2703" s="323" t="str">
        <f>H2665</f>
        <v>JOMBANG</v>
      </c>
      <c r="I2703" s="323"/>
      <c r="J2703" s="323"/>
      <c r="K2703" s="324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3502</v>
      </c>
      <c r="E2704" s="199"/>
      <c r="F2704" s="210"/>
      <c r="G2704" s="211"/>
      <c r="H2704" s="325"/>
      <c r="I2704" s="325"/>
      <c r="J2704" s="325"/>
      <c r="K2704" s="326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120</v>
      </c>
      <c r="C2708" s="292" t="str">
        <f t="shared" si="1515"/>
        <v>PCS</v>
      </c>
      <c r="D2708" s="293">
        <f t="shared" si="1515"/>
        <v>1</v>
      </c>
      <c r="E2708" s="294" t="str">
        <f t="shared" si="1515"/>
        <v>CALCULATOR JOYKO CC-8CO WARNA</v>
      </c>
      <c r="F2708" s="235"/>
      <c r="G2708" s="236"/>
      <c r="H2708" s="237">
        <f t="shared" ref="H2708:J2708" si="1516">H2670</f>
        <v>47000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4935000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72</v>
      </c>
      <c r="C2709" s="292" t="str">
        <f t="shared" si="1518"/>
        <v>PCS</v>
      </c>
      <c r="D2709" s="293">
        <f t="shared" si="1518"/>
        <v>1</v>
      </c>
      <c r="E2709" s="294" t="str">
        <f t="shared" si="1518"/>
        <v>BINDER NOTE JOYKO A5-TSAF-F511 (ANIMAL FACE) -F</v>
      </c>
      <c r="F2709" s="235"/>
      <c r="G2709" s="236"/>
      <c r="H2709" s="237">
        <f t="shared" ref="H2709:J2709" si="1519">H2671</f>
        <v>15800</v>
      </c>
      <c r="I2709" s="238">
        <f t="shared" si="1519"/>
        <v>0.125</v>
      </c>
      <c r="J2709" s="238">
        <f t="shared" si="1519"/>
        <v>0</v>
      </c>
      <c r="K2709" s="239">
        <f t="shared" si="1517"/>
        <v>995400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PCS</v>
      </c>
      <c r="D2710" s="293">
        <f t="shared" si="1520"/>
        <v>1</v>
      </c>
      <c r="E2710" s="294" t="str">
        <f t="shared" si="1520"/>
        <v>BINDER NOTE JOYKO A5-TSAF-F512 (ANIMAL FACE) -F</v>
      </c>
      <c r="F2710" s="235"/>
      <c r="G2710" s="236"/>
      <c r="H2710" s="237">
        <f t="shared" ref="H2710:J2710" si="1521">H2672</f>
        <v>15800</v>
      </c>
      <c r="I2710" s="238">
        <f t="shared" si="1521"/>
        <v>0.125</v>
      </c>
      <c r="J2710" s="238">
        <f t="shared" si="1521"/>
        <v>0</v>
      </c>
      <c r="K2710" s="239">
        <f t="shared" si="1517"/>
        <v>995400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48</v>
      </c>
      <c r="C2712" s="292" t="str">
        <f t="shared" si="1524"/>
        <v>PCS</v>
      </c>
      <c r="D2712" s="293">
        <f t="shared" si="1524"/>
        <v>2</v>
      </c>
      <c r="E2712" s="294" t="str">
        <f t="shared" si="1524"/>
        <v>PUNCH JOYKO 85</v>
      </c>
      <c r="F2712" s="235"/>
      <c r="G2712" s="236"/>
      <c r="H2712" s="237">
        <f t="shared" ref="H2712:J2712" si="1525">H2674</f>
        <v>40000</v>
      </c>
      <c r="I2712" s="238">
        <f t="shared" si="1525"/>
        <v>0.125</v>
      </c>
      <c r="J2712" s="238">
        <f t="shared" si="1525"/>
        <v>0</v>
      </c>
      <c r="K2712" s="239">
        <f t="shared" si="1517"/>
        <v>1680000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288</v>
      </c>
      <c r="C2713" s="292" t="str">
        <f t="shared" si="1526"/>
        <v>LSN</v>
      </c>
      <c r="D2713" s="293">
        <f t="shared" si="1526"/>
        <v>2</v>
      </c>
      <c r="E2713" s="294" t="str">
        <f t="shared" si="1526"/>
        <v>GEL PEN JOYKO GP-237 X-TECH</v>
      </c>
      <c r="F2713" s="235"/>
      <c r="G2713" s="236"/>
      <c r="H2713" s="237">
        <f t="shared" ref="H2713:J2713" si="1527">H2675</f>
        <v>43200</v>
      </c>
      <c r="I2713" s="238">
        <f t="shared" si="1527"/>
        <v>0.125</v>
      </c>
      <c r="J2713" s="238">
        <f t="shared" si="1527"/>
        <v>0</v>
      </c>
      <c r="K2713" s="239">
        <f t="shared" si="1517"/>
        <v>10886400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240</v>
      </c>
      <c r="C2714" s="292" t="str">
        <f t="shared" si="1528"/>
        <v>SET</v>
      </c>
      <c r="D2714" s="293">
        <f t="shared" si="1528"/>
        <v>1</v>
      </c>
      <c r="E2714" s="294" t="str">
        <f t="shared" si="1528"/>
        <v>KUAS SET JOYKO BR-1</v>
      </c>
      <c r="F2714" s="235"/>
      <c r="G2714" s="236"/>
      <c r="H2714" s="237">
        <f t="shared" ref="H2714:J2714" si="1529">H2676</f>
        <v>8800</v>
      </c>
      <c r="I2714" s="238">
        <f t="shared" si="1529"/>
        <v>0.125</v>
      </c>
      <c r="J2714" s="238">
        <f t="shared" si="1529"/>
        <v>0</v>
      </c>
      <c r="K2714" s="239">
        <f t="shared" si="1517"/>
        <v>1848000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</v>
      </c>
      <c r="C2715" s="292" t="str">
        <f t="shared" si="1530"/>
        <v>PCS</v>
      </c>
      <c r="D2715" s="293">
        <f t="shared" si="1530"/>
        <v>1</v>
      </c>
      <c r="E2715" s="295" t="str">
        <f t="shared" si="1530"/>
        <v>BINDER NOTE JOYKO A5-TSBS-M376  (BASIC) -U</v>
      </c>
      <c r="F2715" s="235"/>
      <c r="G2715" s="236"/>
      <c r="H2715" s="237">
        <f t="shared" ref="H2715:J2715" si="1531">H2677</f>
        <v>15800</v>
      </c>
      <c r="I2715" s="238">
        <f t="shared" si="1531"/>
        <v>0.125</v>
      </c>
      <c r="J2715" s="238">
        <f t="shared" si="1531"/>
        <v>0</v>
      </c>
      <c r="K2715" s="239">
        <f t="shared" si="1517"/>
        <v>995400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</v>
      </c>
      <c r="C2716" s="292" t="str">
        <f t="shared" si="1532"/>
        <v>PCS</v>
      </c>
      <c r="D2716" s="293">
        <f t="shared" si="1532"/>
        <v>1</v>
      </c>
      <c r="E2716" s="294" t="str">
        <f t="shared" si="1532"/>
        <v>BINDER NOTE JOYKO A5-TSCS-M432 (CLASSIC) - U</v>
      </c>
      <c r="F2716" s="235"/>
      <c r="G2716" s="236"/>
      <c r="H2716" s="237">
        <f t="shared" ref="H2716:J2716" si="1533">H2678</f>
        <v>15800</v>
      </c>
      <c r="I2716" s="238">
        <f t="shared" si="1533"/>
        <v>0.125</v>
      </c>
      <c r="J2716" s="238">
        <f t="shared" si="1533"/>
        <v>0</v>
      </c>
      <c r="K2716" s="239">
        <f t="shared" si="1517"/>
        <v>995400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72</v>
      </c>
      <c r="C2717" s="292" t="str">
        <f t="shared" si="1534"/>
        <v>PCS</v>
      </c>
      <c r="D2717" s="293">
        <f t="shared" si="1534"/>
        <v>1</v>
      </c>
      <c r="E2717" s="294" t="str">
        <f t="shared" si="1534"/>
        <v>BINDER NOTE JOYKO A5-TSUN-M473 (UNIVERSITY) - U</v>
      </c>
      <c r="F2717" s="235"/>
      <c r="G2717" s="236"/>
      <c r="H2717" s="237">
        <f t="shared" ref="H2717:J2717" si="1535">H2679</f>
        <v>15800</v>
      </c>
      <c r="I2717" s="238">
        <f t="shared" si="1535"/>
        <v>0.125</v>
      </c>
      <c r="J2717" s="238">
        <f t="shared" si="1535"/>
        <v>0</v>
      </c>
      <c r="K2717" s="239">
        <f t="shared" si="1517"/>
        <v>995400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72</v>
      </c>
      <c r="C2718" s="292" t="str">
        <f t="shared" si="1536"/>
        <v>PCS</v>
      </c>
      <c r="D2718" s="293">
        <f t="shared" si="1536"/>
        <v>1</v>
      </c>
      <c r="E2718" s="294" t="str">
        <f t="shared" si="1536"/>
        <v>BINDER NOTE JOYKO A5-TSTP-513 (TEMPORARY) - U</v>
      </c>
      <c r="F2718" s="235"/>
      <c r="G2718" s="236"/>
      <c r="H2718" s="237">
        <f t="shared" ref="H2718:J2718" si="1537">H2680</f>
        <v>15800</v>
      </c>
      <c r="I2718" s="238">
        <f t="shared" si="1537"/>
        <v>0.125</v>
      </c>
      <c r="J2718" s="238">
        <f t="shared" si="1537"/>
        <v>0</v>
      </c>
      <c r="K2718" s="239">
        <f t="shared" si="1517"/>
        <v>995400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72</v>
      </c>
      <c r="C2719" s="292" t="str">
        <f t="shared" si="1538"/>
        <v>PCS</v>
      </c>
      <c r="D2719" s="293">
        <f t="shared" si="1538"/>
        <v>1</v>
      </c>
      <c r="E2719" s="294" t="str">
        <f t="shared" si="1538"/>
        <v>BINDER NOTE JOYKO A5-TSED-M477 (ACADEMY) - U</v>
      </c>
      <c r="F2719" s="235"/>
      <c r="G2719" s="236"/>
      <c r="H2719" s="237">
        <f t="shared" ref="H2719:J2719" si="1539">H2681</f>
        <v>15800</v>
      </c>
      <c r="I2719" s="238">
        <f t="shared" si="1539"/>
        <v>0.125</v>
      </c>
      <c r="J2719" s="238">
        <f t="shared" si="1539"/>
        <v>0</v>
      </c>
      <c r="K2719" s="239">
        <f t="shared" si="1517"/>
        <v>995400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7"/>
      <c r="K2725" s="307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8">
        <f>SUM(K2708:K2723)</f>
        <v>28812000</v>
      </c>
      <c r="K2726" s="329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6"/>
      <c r="K2727" s="30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7"/>
      <c r="K2729" s="307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8">
        <f>((J2726/1.11)+(K2728/1.11))*11%</f>
        <v>2855243.2432432426</v>
      </c>
      <c r="K2730" s="309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7"/>
      <c r="K2731" s="307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28812000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10" t="str">
        <f>J2696</f>
        <v>NOVI / CONDRO</v>
      </c>
      <c r="K2734" s="311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10">
        <f>J2697</f>
        <v>0</v>
      </c>
      <c r="K2735" s="311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58" t="s">
        <v>65</v>
      </c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>
        <v>45160</v>
      </c>
      <c r="E2740" s="364"/>
      <c r="F2740" s="362"/>
      <c r="G2740" s="18"/>
      <c r="H2740" s="365" t="s">
        <v>31</v>
      </c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 t="s">
        <v>66</v>
      </c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145</v>
      </c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156</v>
      </c>
      <c r="C2746" s="46" t="s">
        <v>80</v>
      </c>
      <c r="D2746" s="93"/>
      <c r="E2746" s="305" t="s">
        <v>71</v>
      </c>
      <c r="F2746" s="48"/>
      <c r="G2746" s="49"/>
      <c r="H2746" s="50">
        <v>7500</v>
      </c>
      <c r="I2746" s="51">
        <v>0.14499999999999999</v>
      </c>
      <c r="J2746" s="51"/>
      <c r="K2746" s="52">
        <f t="shared" ref="K2746:K2761" si="1548">(B2746*H2746-((B2746*H2746)*I2746))-((B2746*H2746-((B2746*H2746)*I2746))*J2746)</f>
        <v>1000350</v>
      </c>
      <c r="L2746" s="36"/>
    </row>
    <row r="2747" spans="1:12" s="10" customFormat="1" ht="14.1" customHeight="1" x14ac:dyDescent="0.25">
      <c r="A2747" s="45">
        <v>2</v>
      </c>
      <c r="B2747" s="46">
        <v>3</v>
      </c>
      <c r="C2747" s="46" t="s">
        <v>80</v>
      </c>
      <c r="D2747" s="93"/>
      <c r="E2747" s="63" t="s">
        <v>146</v>
      </c>
      <c r="F2747" s="48"/>
      <c r="G2747" s="49"/>
      <c r="H2747" s="50">
        <v>43500</v>
      </c>
      <c r="I2747" s="51">
        <v>0.14499999999999999</v>
      </c>
      <c r="J2747" s="51"/>
      <c r="K2747" s="52">
        <f t="shared" si="1548"/>
        <v>111577.5</v>
      </c>
      <c r="L2747" s="36"/>
    </row>
    <row r="2748" spans="1:12" s="10" customFormat="1" ht="14.1" customHeight="1" x14ac:dyDescent="0.25">
      <c r="A2748" s="45">
        <v>3</v>
      </c>
      <c r="B2748" s="46">
        <v>216</v>
      </c>
      <c r="C2748" s="46" t="s">
        <v>80</v>
      </c>
      <c r="D2748" s="93"/>
      <c r="E2748" s="63" t="s">
        <v>147</v>
      </c>
      <c r="F2748" s="48"/>
      <c r="G2748" s="49"/>
      <c r="H2748" s="50">
        <v>3150</v>
      </c>
      <c r="I2748" s="51">
        <v>0.14499999999999999</v>
      </c>
      <c r="J2748" s="51"/>
      <c r="K2748" s="52">
        <f t="shared" si="1548"/>
        <v>581742</v>
      </c>
      <c r="L2748" s="36"/>
    </row>
    <row r="2749" spans="1:12" s="10" customFormat="1" ht="14.1" customHeight="1" x14ac:dyDescent="0.25">
      <c r="A2749" s="45">
        <v>4</v>
      </c>
      <c r="B2749" s="46">
        <v>288</v>
      </c>
      <c r="C2749" s="46" t="s">
        <v>80</v>
      </c>
      <c r="D2749" s="93"/>
      <c r="E2749" s="302" t="s">
        <v>148</v>
      </c>
      <c r="F2749" s="48"/>
      <c r="G2749" s="49"/>
      <c r="H2749" s="50">
        <v>2750</v>
      </c>
      <c r="I2749" s="51">
        <v>0.14499999999999999</v>
      </c>
      <c r="J2749" s="51"/>
      <c r="K2749" s="52">
        <f t="shared" si="1548"/>
        <v>677160</v>
      </c>
      <c r="L2749" s="36"/>
    </row>
    <row r="2750" spans="1:12" s="10" customFormat="1" ht="14.1" customHeight="1" x14ac:dyDescent="0.25">
      <c r="A2750" s="45">
        <v>5</v>
      </c>
      <c r="B2750" s="46">
        <v>96</v>
      </c>
      <c r="C2750" s="46" t="s">
        <v>80</v>
      </c>
      <c r="D2750" s="93"/>
      <c r="E2750" s="302" t="s">
        <v>72</v>
      </c>
      <c r="F2750" s="48"/>
      <c r="G2750" s="49"/>
      <c r="H2750" s="50">
        <v>6200</v>
      </c>
      <c r="I2750" s="51">
        <v>0.14499999999999999</v>
      </c>
      <c r="J2750" s="51"/>
      <c r="K2750" s="52">
        <f t="shared" si="1548"/>
        <v>508896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71"/>
      <c r="K2763" s="34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5">
        <f>SUM(K2746:K2761)</f>
        <v>2879725.5</v>
      </c>
      <c r="K2764" s="346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7"/>
      <c r="K2765" s="347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8"/>
      <c r="K2767" s="34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9">
        <f>((J2764/1.11)+(K2766/1.11))*11%</f>
        <v>285378.20270270266</v>
      </c>
      <c r="K2768" s="350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8"/>
      <c r="K2769" s="34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2879725.5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51" t="s">
        <v>82</v>
      </c>
      <c r="K2772" s="352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51"/>
      <c r="K2773" s="352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3" t="str">
        <f>H2738</f>
        <v>CV RAINBOW NUSANTARA</v>
      </c>
      <c r="I2776" s="353"/>
      <c r="J2776" s="353"/>
      <c r="K2776" s="354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7" t="s">
        <v>3</v>
      </c>
      <c r="G2777" s="130"/>
      <c r="H2777" s="355"/>
      <c r="I2777" s="355"/>
      <c r="J2777" s="355"/>
      <c r="K2777" s="356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30">
        <f>D2740</f>
        <v>45160</v>
      </c>
      <c r="E2778" s="331"/>
      <c r="F2778" s="357"/>
      <c r="G2778" s="131"/>
      <c r="H2778" s="332" t="str">
        <f>H2740</f>
        <v/>
      </c>
      <c r="I2778" s="332"/>
      <c r="J2778" s="332"/>
      <c r="K2778" s="333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7"/>
      <c r="G2779" s="131"/>
      <c r="H2779" s="334" t="str">
        <f>H2741</f>
        <v>SIDOARJO</v>
      </c>
      <c r="I2779" s="334"/>
      <c r="J2779" s="334"/>
      <c r="K2779" s="335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1585</v>
      </c>
      <c r="E2780" s="122"/>
      <c r="F2780" s="133"/>
      <c r="G2780" s="134"/>
      <c r="H2780" s="336"/>
      <c r="I2780" s="336"/>
      <c r="J2780" s="336"/>
      <c r="K2780" s="337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156</v>
      </c>
      <c r="C2784" s="287" t="str">
        <f t="shared" si="1549"/>
        <v>PC</v>
      </c>
      <c r="D2784" s="288">
        <f t="shared" si="1549"/>
        <v>0</v>
      </c>
      <c r="E2784" s="289" t="str">
        <f t="shared" si="1549"/>
        <v>JANGKA (COMPASS SET) KENKO C-288 / MS-25</v>
      </c>
      <c r="F2784" s="158"/>
      <c r="G2784" s="159"/>
      <c r="H2784" s="160">
        <f t="shared" ref="H2784:J2784" si="1550">H2746</f>
        <v>7500</v>
      </c>
      <c r="I2784" s="161">
        <f t="shared" si="1550"/>
        <v>0.14499999999999999</v>
      </c>
      <c r="J2784" s="161">
        <f t="shared" si="1550"/>
        <v>0</v>
      </c>
      <c r="K2784" s="162">
        <f t="shared" ref="K2784:K2799" si="1551">(B2784*H2784-((B2784*H2784)*I2784))-((B2784*H2784-((B2784*H2784)*I2784))*J2784)</f>
        <v>1000350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3</v>
      </c>
      <c r="C2785" s="287" t="str">
        <f t="shared" si="1552"/>
        <v>PC</v>
      </c>
      <c r="D2785" s="288">
        <f t="shared" si="1552"/>
        <v>0</v>
      </c>
      <c r="E2785" s="289" t="str">
        <f t="shared" si="1552"/>
        <v>GARISAN BESI (STAINLESS STEEL) KENKO 100 CM / 1 M</v>
      </c>
      <c r="F2785" s="158"/>
      <c r="G2785" s="159"/>
      <c r="H2785" s="160">
        <f t="shared" ref="H2785:J2785" si="1553">H2747</f>
        <v>43500</v>
      </c>
      <c r="I2785" s="161">
        <f t="shared" si="1553"/>
        <v>0.14499999999999999</v>
      </c>
      <c r="J2785" s="161">
        <f t="shared" si="1553"/>
        <v>0</v>
      </c>
      <c r="K2785" s="162">
        <f t="shared" si="1551"/>
        <v>111577.5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216</v>
      </c>
      <c r="C2786" s="287" t="str">
        <f t="shared" si="1554"/>
        <v>PC</v>
      </c>
      <c r="D2786" s="288">
        <f t="shared" si="1554"/>
        <v>0</v>
      </c>
      <c r="E2786" s="289" t="str">
        <f t="shared" si="1554"/>
        <v>GARISAN BESI (STAINLESS STEEL) KENKO 15 CM</v>
      </c>
      <c r="F2786" s="158"/>
      <c r="G2786" s="159"/>
      <c r="H2786" s="160">
        <f t="shared" ref="H2786:J2786" si="1555">H2748</f>
        <v>3150</v>
      </c>
      <c r="I2786" s="161">
        <f t="shared" si="1555"/>
        <v>0.14499999999999999</v>
      </c>
      <c r="J2786" s="161">
        <f t="shared" si="1555"/>
        <v>0</v>
      </c>
      <c r="K2786" s="162">
        <f t="shared" si="1551"/>
        <v>581742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288</v>
      </c>
      <c r="C2787" s="287" t="str">
        <f t="shared" si="1556"/>
        <v>PC</v>
      </c>
      <c r="D2787" s="288">
        <f t="shared" si="1556"/>
        <v>0</v>
      </c>
      <c r="E2787" s="289" t="str">
        <f t="shared" si="1556"/>
        <v>PUSH PIN KENKO PN-30</v>
      </c>
      <c r="F2787" s="158"/>
      <c r="G2787" s="159"/>
      <c r="H2787" s="160">
        <f t="shared" ref="H2787:J2787" si="1557">H2749</f>
        <v>2750</v>
      </c>
      <c r="I2787" s="161">
        <f t="shared" si="1557"/>
        <v>0.14499999999999999</v>
      </c>
      <c r="J2787" s="161">
        <f t="shared" si="1557"/>
        <v>0</v>
      </c>
      <c r="K2787" s="162">
        <f t="shared" si="1551"/>
        <v>677160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96</v>
      </c>
      <c r="C2788" s="287" t="str">
        <f t="shared" si="1558"/>
        <v>PC</v>
      </c>
      <c r="D2788" s="288">
        <f t="shared" si="1558"/>
        <v>0</v>
      </c>
      <c r="E2788" s="289" t="str">
        <f t="shared" si="1558"/>
        <v>DATE STAMP KENKO D-4 (Cap Tanggal 4 Mm)</v>
      </c>
      <c r="F2788" s="158"/>
      <c r="G2788" s="159"/>
      <c r="H2788" s="160">
        <f t="shared" ref="H2788:J2788" si="1559">H2750</f>
        <v>6200</v>
      </c>
      <c r="I2788" s="161">
        <f t="shared" si="1559"/>
        <v>0.14499999999999999</v>
      </c>
      <c r="J2788" s="161">
        <f t="shared" si="1559"/>
        <v>0</v>
      </c>
      <c r="K2788" s="162">
        <f t="shared" si="1551"/>
        <v>508896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8"/>
      <c r="K2801" s="33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40">
        <f>SUM(K2784:K2799)</f>
        <v>2879725.5</v>
      </c>
      <c r="K2802" s="341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2"/>
      <c r="K2803" s="34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39"/>
      <c r="K2805" s="33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3">
        <f>((J2802/1.11)+(K2804/1.11))*11%</f>
        <v>285378.20270270266</v>
      </c>
      <c r="K2806" s="34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39"/>
      <c r="K2807" s="33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2879725.5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2" t="str">
        <f>J2772</f>
        <v>NOVI / YO</v>
      </c>
      <c r="K2810" s="313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2">
        <f>J2773</f>
        <v>0</v>
      </c>
      <c r="K2811" s="313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14" t="str">
        <f>H2776</f>
        <v>CV RAINBOW NUSANTARA</v>
      </c>
      <c r="I2814" s="314"/>
      <c r="J2814" s="314"/>
      <c r="K2814" s="315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8" t="s">
        <v>3</v>
      </c>
      <c r="G2815" s="207"/>
      <c r="H2815" s="316"/>
      <c r="I2815" s="316"/>
      <c r="J2815" s="316"/>
      <c r="K2815" s="317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9">
        <f>D2778</f>
        <v>45160</v>
      </c>
      <c r="E2816" s="320"/>
      <c r="F2816" s="318"/>
      <c r="G2816" s="208"/>
      <c r="H2816" s="321" t="str">
        <f>H2778</f>
        <v/>
      </c>
      <c r="I2816" s="321"/>
      <c r="J2816" s="321"/>
      <c r="K2816" s="322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8"/>
      <c r="G2817" s="208"/>
      <c r="H2817" s="323" t="str">
        <f>H2779</f>
        <v>SIDOARJO</v>
      </c>
      <c r="I2817" s="323"/>
      <c r="J2817" s="323"/>
      <c r="K2817" s="324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1585</v>
      </c>
      <c r="E2818" s="199"/>
      <c r="F2818" s="210"/>
      <c r="G2818" s="211"/>
      <c r="H2818" s="325"/>
      <c r="I2818" s="325"/>
      <c r="J2818" s="325"/>
      <c r="K2818" s="326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156</v>
      </c>
      <c r="C2822" s="292" t="str">
        <f t="shared" si="1582"/>
        <v>PC</v>
      </c>
      <c r="D2822" s="293">
        <f t="shared" si="1582"/>
        <v>0</v>
      </c>
      <c r="E2822" s="294" t="str">
        <f t="shared" si="1582"/>
        <v>JANGKA (COMPASS SET) KENKO C-288 / MS-25</v>
      </c>
      <c r="F2822" s="235"/>
      <c r="G2822" s="236"/>
      <c r="H2822" s="237">
        <f t="shared" ref="H2822:J2822" si="1583">H2784</f>
        <v>7500</v>
      </c>
      <c r="I2822" s="238">
        <f t="shared" si="1583"/>
        <v>0.14499999999999999</v>
      </c>
      <c r="J2822" s="238">
        <f t="shared" si="1583"/>
        <v>0</v>
      </c>
      <c r="K2822" s="239">
        <f t="shared" ref="K2822:K2837" si="1584">(B2822*H2822-((B2822*H2822)*I2822))-((B2822*H2822-((B2822*H2822)*I2822))*J2822)</f>
        <v>1000350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3</v>
      </c>
      <c r="C2823" s="292" t="str">
        <f t="shared" si="1585"/>
        <v>PC</v>
      </c>
      <c r="D2823" s="293">
        <f t="shared" si="1585"/>
        <v>0</v>
      </c>
      <c r="E2823" s="294" t="str">
        <f t="shared" si="1585"/>
        <v>GARISAN BESI (STAINLESS STEEL) KENKO 100 CM / 1 M</v>
      </c>
      <c r="F2823" s="235"/>
      <c r="G2823" s="236"/>
      <c r="H2823" s="237">
        <f t="shared" ref="H2823:J2823" si="1586">H2785</f>
        <v>43500</v>
      </c>
      <c r="I2823" s="238">
        <f t="shared" si="1586"/>
        <v>0.14499999999999999</v>
      </c>
      <c r="J2823" s="238">
        <f t="shared" si="1586"/>
        <v>0</v>
      </c>
      <c r="K2823" s="239">
        <f t="shared" si="1584"/>
        <v>111577.5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216</v>
      </c>
      <c r="C2824" s="292" t="str">
        <f t="shared" si="1587"/>
        <v>PC</v>
      </c>
      <c r="D2824" s="293">
        <f t="shared" si="1587"/>
        <v>0</v>
      </c>
      <c r="E2824" s="294" t="str">
        <f t="shared" si="1587"/>
        <v>GARISAN BESI (STAINLESS STEEL) KENKO 15 CM</v>
      </c>
      <c r="F2824" s="235"/>
      <c r="G2824" s="236"/>
      <c r="H2824" s="237">
        <f t="shared" ref="H2824:J2824" si="1588">H2786</f>
        <v>3150</v>
      </c>
      <c r="I2824" s="238">
        <f t="shared" si="1588"/>
        <v>0.14499999999999999</v>
      </c>
      <c r="J2824" s="238">
        <f t="shared" si="1588"/>
        <v>0</v>
      </c>
      <c r="K2824" s="239">
        <f t="shared" si="1584"/>
        <v>581742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288</v>
      </c>
      <c r="C2825" s="292" t="str">
        <f t="shared" si="1589"/>
        <v>PC</v>
      </c>
      <c r="D2825" s="293">
        <f t="shared" si="1589"/>
        <v>0</v>
      </c>
      <c r="E2825" s="294" t="str">
        <f t="shared" si="1589"/>
        <v>PUSH PIN KENKO PN-30</v>
      </c>
      <c r="F2825" s="235"/>
      <c r="G2825" s="236"/>
      <c r="H2825" s="237">
        <f t="shared" ref="H2825:J2825" si="1590">H2787</f>
        <v>2750</v>
      </c>
      <c r="I2825" s="238">
        <f t="shared" si="1590"/>
        <v>0.14499999999999999</v>
      </c>
      <c r="J2825" s="238">
        <f t="shared" si="1590"/>
        <v>0</v>
      </c>
      <c r="K2825" s="239">
        <f t="shared" si="1584"/>
        <v>677160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96</v>
      </c>
      <c r="C2826" s="292" t="str">
        <f t="shared" si="1591"/>
        <v>PC</v>
      </c>
      <c r="D2826" s="293">
        <f t="shared" si="1591"/>
        <v>0</v>
      </c>
      <c r="E2826" s="294" t="str">
        <f t="shared" si="1591"/>
        <v>DATE STAMP KENKO D-4 (Cap Tanggal 4 Mm)</v>
      </c>
      <c r="F2826" s="235"/>
      <c r="G2826" s="236"/>
      <c r="H2826" s="237">
        <f t="shared" ref="H2826:J2826" si="1592">H2788</f>
        <v>6200</v>
      </c>
      <c r="I2826" s="238">
        <f t="shared" si="1592"/>
        <v>0.14499999999999999</v>
      </c>
      <c r="J2826" s="238">
        <f t="shared" si="1592"/>
        <v>0</v>
      </c>
      <c r="K2826" s="239">
        <f t="shared" si="1584"/>
        <v>508896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7"/>
      <c r="K2839" s="307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8">
        <f>SUM(K2822:K2837)</f>
        <v>2879725.5</v>
      </c>
      <c r="K2840" s="329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6"/>
      <c r="K2841" s="30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7"/>
      <c r="K2843" s="307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8">
        <f>((J2840/1.11)+(K2842/1.11))*11%</f>
        <v>285378.20270270266</v>
      </c>
      <c r="K2844" s="309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7"/>
      <c r="K2845" s="307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2879725.5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10" t="str">
        <f>J2810</f>
        <v>NOVI / YO</v>
      </c>
      <c r="K2848" s="311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10">
        <f>J2811</f>
        <v>0</v>
      </c>
      <c r="K2849" s="311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58" t="s">
        <v>121</v>
      </c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>
        <v>45161</v>
      </c>
      <c r="E2854" s="364"/>
      <c r="F2854" s="362"/>
      <c r="G2854" s="18"/>
      <c r="H2854" s="365" t="s">
        <v>122</v>
      </c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 t="s">
        <v>123</v>
      </c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151</v>
      </c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34</v>
      </c>
      <c r="D2860" s="93">
        <v>2</v>
      </c>
      <c r="E2860" s="63" t="s">
        <v>152</v>
      </c>
      <c r="F2860" s="48"/>
      <c r="G2860" s="49"/>
      <c r="H2860" s="50">
        <v>17000</v>
      </c>
      <c r="I2860" s="51">
        <v>0.14000000000000001</v>
      </c>
      <c r="J2860" s="51"/>
      <c r="K2860" s="52">
        <f t="shared" ref="K2860:K2875" si="1615">(B2860*H2860-((B2860*H2860)*I2860))-((B2860*H2860-((B2860*H2860)*I2860))*J2860)</f>
        <v>1462000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71"/>
      <c r="K2877" s="34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5">
        <f>SUM(K2860:K2875)</f>
        <v>1462000</v>
      </c>
      <c r="K2878" s="346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7"/>
      <c r="K2879" s="347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8"/>
      <c r="K2881" s="34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9">
        <f>((J2878/1.11)+(K2880/1.11))*11%</f>
        <v>144882.88288288287</v>
      </c>
      <c r="K2882" s="350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8"/>
      <c r="K2883" s="34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1462000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51" t="s">
        <v>102</v>
      </c>
      <c r="K2886" s="352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51"/>
      <c r="K2887" s="352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3" t="str">
        <f>H2852</f>
        <v>HARNOYO</v>
      </c>
      <c r="I2890" s="353"/>
      <c r="J2890" s="353"/>
      <c r="K2890" s="354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7" t="s">
        <v>3</v>
      </c>
      <c r="G2891" s="130"/>
      <c r="H2891" s="355"/>
      <c r="I2891" s="355"/>
      <c r="J2891" s="355"/>
      <c r="K2891" s="356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30">
        <f>D2854</f>
        <v>45161</v>
      </c>
      <c r="E2892" s="331"/>
      <c r="F2892" s="357"/>
      <c r="G2892" s="131"/>
      <c r="H2892" s="332" t="str">
        <f>H2854</f>
        <v>(BENDAN)</v>
      </c>
      <c r="I2892" s="332"/>
      <c r="J2892" s="332"/>
      <c r="K2892" s="333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7"/>
      <c r="G2893" s="131"/>
      <c r="H2893" s="334" t="str">
        <f>H2855</f>
        <v>PEKALONGAN</v>
      </c>
      <c r="I2893" s="334"/>
      <c r="J2893" s="334"/>
      <c r="K2893" s="335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3516</v>
      </c>
      <c r="E2894" s="122"/>
      <c r="F2894" s="133"/>
      <c r="G2894" s="134"/>
      <c r="H2894" s="336"/>
      <c r="I2894" s="336"/>
      <c r="J2894" s="336"/>
      <c r="K2894" s="337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PAK</v>
      </c>
      <c r="D2898" s="288">
        <f t="shared" si="1616"/>
        <v>2</v>
      </c>
      <c r="E2898" s="289" t="str">
        <f t="shared" si="1616"/>
        <v>PAPER TRIGONAL CLIP KENKO NO. 1</v>
      </c>
      <c r="F2898" s="158"/>
      <c r="G2898" s="159"/>
      <c r="H2898" s="160">
        <f t="shared" ref="H2898:J2898" si="1617">H2860</f>
        <v>17000</v>
      </c>
      <c r="I2898" s="161">
        <f t="shared" si="1617"/>
        <v>0.14000000000000001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1462000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8"/>
      <c r="K2915" s="33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40">
        <f>SUM(K2898:K2913)</f>
        <v>1462000</v>
      </c>
      <c r="K2916" s="341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2"/>
      <c r="K2917" s="34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39"/>
      <c r="K2919" s="33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3">
        <f>((J2916/1.11)+(K2918/1.11))*11%</f>
        <v>144882.88288288287</v>
      </c>
      <c r="K2920" s="34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39"/>
      <c r="K2921" s="33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1462000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2" t="str">
        <f>J2886</f>
        <v>LENA / YO</v>
      </c>
      <c r="K2924" s="313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2">
        <f>J2887</f>
        <v>0</v>
      </c>
      <c r="K2925" s="313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14" t="str">
        <f>H2890</f>
        <v>HARNOYO</v>
      </c>
      <c r="I2928" s="314"/>
      <c r="J2928" s="314"/>
      <c r="K2928" s="315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8" t="s">
        <v>3</v>
      </c>
      <c r="G2929" s="207"/>
      <c r="H2929" s="316"/>
      <c r="I2929" s="316"/>
      <c r="J2929" s="316"/>
      <c r="K2929" s="317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9">
        <f>D2892</f>
        <v>45161</v>
      </c>
      <c r="E2930" s="320"/>
      <c r="F2930" s="318"/>
      <c r="G2930" s="208"/>
      <c r="H2930" s="321" t="str">
        <f>H2892</f>
        <v>(BENDAN)</v>
      </c>
      <c r="I2930" s="321"/>
      <c r="J2930" s="321"/>
      <c r="K2930" s="322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8"/>
      <c r="G2931" s="208"/>
      <c r="H2931" s="323" t="str">
        <f>H2893</f>
        <v>PEKALONGAN</v>
      </c>
      <c r="I2931" s="323"/>
      <c r="J2931" s="323"/>
      <c r="K2931" s="324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3516</v>
      </c>
      <c r="E2932" s="199"/>
      <c r="F2932" s="210"/>
      <c r="G2932" s="211"/>
      <c r="H2932" s="325"/>
      <c r="I2932" s="325"/>
      <c r="J2932" s="325"/>
      <c r="K2932" s="326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PAK</v>
      </c>
      <c r="D2936" s="293">
        <f t="shared" si="1649"/>
        <v>2</v>
      </c>
      <c r="E2936" s="294" t="str">
        <f t="shared" si="1649"/>
        <v>PAPER TRIGONAL CLIP KENKO NO. 1</v>
      </c>
      <c r="F2936" s="235"/>
      <c r="G2936" s="236"/>
      <c r="H2936" s="237">
        <f t="shared" ref="H2936:J2936" si="1650">H2898</f>
        <v>17000</v>
      </c>
      <c r="I2936" s="238">
        <f t="shared" si="1650"/>
        <v>0.14000000000000001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1462000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7"/>
      <c r="K2953" s="307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8">
        <f>SUM(K2936:K2951)</f>
        <v>1462000</v>
      </c>
      <c r="K2954" s="329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6"/>
      <c r="K2955" s="30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7"/>
      <c r="K2957" s="307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8">
        <f>((J2954/1.11)+(K2956/1.11))*11%</f>
        <v>144882.88288288287</v>
      </c>
      <c r="K2958" s="309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7"/>
      <c r="K2959" s="307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1462000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10" t="str">
        <f>J2924</f>
        <v>LENA / YO</v>
      </c>
      <c r="K2962" s="311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10">
        <f>J2925</f>
        <v>0</v>
      </c>
      <c r="K2963" s="311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58" t="s">
        <v>50</v>
      </c>
      <c r="I2966" s="358"/>
      <c r="J2966" s="358"/>
      <c r="K2966" s="3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2" t="s">
        <v>3</v>
      </c>
      <c r="G2967" s="17"/>
      <c r="H2967" s="360"/>
      <c r="I2967" s="360"/>
      <c r="J2967" s="360"/>
      <c r="K2967" s="3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3">
        <v>45161</v>
      </c>
      <c r="E2968" s="364"/>
      <c r="F2968" s="362"/>
      <c r="G2968" s="18"/>
      <c r="H2968" s="365" t="s">
        <v>51</v>
      </c>
      <c r="I2968" s="365"/>
      <c r="J2968" s="365"/>
      <c r="K2968" s="36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2"/>
      <c r="G2969" s="18"/>
      <c r="H2969" s="367" t="s">
        <v>32</v>
      </c>
      <c r="I2969" s="367"/>
      <c r="J2969" s="367"/>
      <c r="K2969" s="36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153</v>
      </c>
      <c r="E2970" s="9"/>
      <c r="F2970" s="21"/>
      <c r="G2970" s="22"/>
      <c r="H2970" s="369"/>
      <c r="I2970" s="369"/>
      <c r="J2970" s="369"/>
      <c r="K2970" s="37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144</v>
      </c>
      <c r="C2974" s="46" t="s">
        <v>86</v>
      </c>
      <c r="D2974" s="93">
        <v>2</v>
      </c>
      <c r="E2974" s="63" t="s">
        <v>154</v>
      </c>
      <c r="F2974" s="48"/>
      <c r="G2974" s="49"/>
      <c r="H2974" s="50">
        <v>47100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5866776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71"/>
      <c r="K2991" s="34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5">
        <f>SUM(K2974:K2989)</f>
        <v>5866776</v>
      </c>
      <c r="K2992" s="346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7"/>
      <c r="K2993" s="347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8"/>
      <c r="K2995" s="34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9">
        <f>((J2992/1.11)+(K2994/1.11))*11%</f>
        <v>581392.21621621621</v>
      </c>
      <c r="K2996" s="350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8"/>
      <c r="K2997" s="34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5866776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51" t="s">
        <v>102</v>
      </c>
      <c r="K3000" s="352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51"/>
      <c r="K3001" s="352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3" t="str">
        <f>H2966</f>
        <v>CV PELITA JAYA</v>
      </c>
      <c r="I3004" s="353"/>
      <c r="J3004" s="353"/>
      <c r="K3004" s="354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7" t="s">
        <v>3</v>
      </c>
      <c r="G3005" s="130"/>
      <c r="H3005" s="355"/>
      <c r="I3005" s="355"/>
      <c r="J3005" s="355"/>
      <c r="K3005" s="356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30">
        <f>D2968</f>
        <v>45161</v>
      </c>
      <c r="E3006" s="331"/>
      <c r="F3006" s="357"/>
      <c r="G3006" s="131"/>
      <c r="H3006" s="332" t="str">
        <f>H2968</f>
        <v>(ANUGERAH SEJAHTERA)</v>
      </c>
      <c r="I3006" s="332"/>
      <c r="J3006" s="332"/>
      <c r="K3006" s="333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7"/>
      <c r="G3007" s="131"/>
      <c r="H3007" s="334" t="str">
        <f>H2969</f>
        <v>PURWOKERTO</v>
      </c>
      <c r="I3007" s="334"/>
      <c r="J3007" s="334"/>
      <c r="K3007" s="335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3520</v>
      </c>
      <c r="E3008" s="122"/>
      <c r="F3008" s="133"/>
      <c r="G3008" s="134"/>
      <c r="H3008" s="336"/>
      <c r="I3008" s="336"/>
      <c r="J3008" s="336"/>
      <c r="K3008" s="337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144</v>
      </c>
      <c r="C3012" s="287" t="str">
        <f t="shared" si="1683"/>
        <v>LS</v>
      </c>
      <c r="D3012" s="288">
        <f t="shared" si="1683"/>
        <v>2</v>
      </c>
      <c r="E3012" s="289" t="str">
        <f t="shared" si="1683"/>
        <v>CORRECTION FLUID KENKO KE-108</v>
      </c>
      <c r="F3012" s="158"/>
      <c r="G3012" s="159"/>
      <c r="H3012" s="160">
        <f t="shared" ref="H3012:J3012" si="1684">H2974</f>
        <v>47100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5866776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8"/>
      <c r="K3029" s="33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40">
        <f>SUM(K3012:K3027)</f>
        <v>5866776</v>
      </c>
      <c r="K3030" s="341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2"/>
      <c r="K3031" s="34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39"/>
      <c r="K3033" s="33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3">
        <f>((J3030/1.11)+(K3032/1.11))*11%</f>
        <v>581392.21621621621</v>
      </c>
      <c r="K3034" s="34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39"/>
      <c r="K3035" s="33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5866776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2" t="str">
        <f>J3000</f>
        <v>LENA / YO</v>
      </c>
      <c r="K3038" s="313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2">
        <f>J3001</f>
        <v>0</v>
      </c>
      <c r="K3039" s="313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14" t="str">
        <f>H3004</f>
        <v>CV PELITA JAYA</v>
      </c>
      <c r="I3042" s="314"/>
      <c r="J3042" s="314"/>
      <c r="K3042" s="315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8" t="s">
        <v>3</v>
      </c>
      <c r="G3043" s="207"/>
      <c r="H3043" s="316"/>
      <c r="I3043" s="316"/>
      <c r="J3043" s="316"/>
      <c r="K3043" s="317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9">
        <f>D3006</f>
        <v>45161</v>
      </c>
      <c r="E3044" s="320"/>
      <c r="F3044" s="318"/>
      <c r="G3044" s="208"/>
      <c r="H3044" s="321" t="str">
        <f>H3006</f>
        <v>(ANUGERAH SEJAHTERA)</v>
      </c>
      <c r="I3044" s="321"/>
      <c r="J3044" s="321"/>
      <c r="K3044" s="322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8"/>
      <c r="G3045" s="208"/>
      <c r="H3045" s="323" t="str">
        <f>H3007</f>
        <v>PURWOKERTO</v>
      </c>
      <c r="I3045" s="323"/>
      <c r="J3045" s="323"/>
      <c r="K3045" s="324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3520</v>
      </c>
      <c r="E3046" s="199"/>
      <c r="F3046" s="210"/>
      <c r="G3046" s="211"/>
      <c r="H3046" s="325"/>
      <c r="I3046" s="325"/>
      <c r="J3046" s="325"/>
      <c r="K3046" s="326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144</v>
      </c>
      <c r="C3050" s="292" t="str">
        <f t="shared" si="1716"/>
        <v>LS</v>
      </c>
      <c r="D3050" s="293">
        <f t="shared" si="1716"/>
        <v>2</v>
      </c>
      <c r="E3050" s="294" t="str">
        <f t="shared" si="1716"/>
        <v>CORRECTION FLUID KENKO KE-108</v>
      </c>
      <c r="F3050" s="235"/>
      <c r="G3050" s="236"/>
      <c r="H3050" s="237">
        <f t="shared" ref="H3050:J3050" si="1717">H3012</f>
        <v>47100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5866776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7"/>
      <c r="K3067" s="307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8">
        <f>SUM(K3050:K3065)</f>
        <v>5866776</v>
      </c>
      <c r="K3068" s="329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6"/>
      <c r="K3069" s="30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7"/>
      <c r="K3071" s="307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8">
        <f>((J3068/1.11)+(K3070/1.11))*11%</f>
        <v>581392.21621621621</v>
      </c>
      <c r="K3072" s="309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7"/>
      <c r="K3073" s="307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5866776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10" t="str">
        <f>J3038</f>
        <v>LENA / YO</v>
      </c>
      <c r="K3076" s="311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10">
        <f>J3039</f>
        <v>0</v>
      </c>
      <c r="K3077" s="311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58" t="s">
        <v>37</v>
      </c>
      <c r="I3080" s="358"/>
      <c r="J3080" s="358"/>
      <c r="K3080" s="3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2" t="s">
        <v>3</v>
      </c>
      <c r="G3081" s="17"/>
      <c r="H3081" s="360"/>
      <c r="I3081" s="360"/>
      <c r="J3081" s="360"/>
      <c r="K3081" s="3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3">
        <v>45166</v>
      </c>
      <c r="E3082" s="364"/>
      <c r="F3082" s="362"/>
      <c r="G3082" s="18"/>
      <c r="H3082" s="365" t="s">
        <v>38</v>
      </c>
      <c r="I3082" s="365"/>
      <c r="J3082" s="365"/>
      <c r="K3082" s="36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2"/>
      <c r="G3083" s="18"/>
      <c r="H3083" s="367" t="s">
        <v>39</v>
      </c>
      <c r="I3083" s="367"/>
      <c r="J3083" s="367"/>
      <c r="K3083" s="36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162</v>
      </c>
      <c r="E3084" s="9"/>
      <c r="F3084" s="21"/>
      <c r="G3084" s="22"/>
      <c r="H3084" s="369"/>
      <c r="I3084" s="369"/>
      <c r="J3084" s="369"/>
      <c r="K3084" s="37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80</v>
      </c>
      <c r="C3088" s="46" t="s">
        <v>80</v>
      </c>
      <c r="D3088" s="93">
        <v>1</v>
      </c>
      <c r="E3088" s="110" t="s">
        <v>163</v>
      </c>
      <c r="F3088" s="48"/>
      <c r="G3088" s="49"/>
      <c r="H3088" s="50">
        <v>56000</v>
      </c>
      <c r="I3088" s="51">
        <v>0.125</v>
      </c>
      <c r="J3088" s="51"/>
      <c r="K3088" s="52">
        <f t="shared" ref="K3088:K3103" si="1749">(B3088*H3088-((B3088*H3088)*I3088))-((B3088*H3088-((B3088*H3088)*I3088))*J3088)</f>
        <v>3920000</v>
      </c>
      <c r="L3088" s="36"/>
    </row>
    <row r="3089" spans="1:12" s="10" customFormat="1" ht="14.1" customHeight="1" x14ac:dyDescent="0.25">
      <c r="A3089" s="45">
        <v>2</v>
      </c>
      <c r="B3089" s="46">
        <v>60</v>
      </c>
      <c r="C3089" s="46" t="s">
        <v>86</v>
      </c>
      <c r="D3089" s="93">
        <v>3</v>
      </c>
      <c r="E3089" s="63" t="s">
        <v>164</v>
      </c>
      <c r="F3089" s="48"/>
      <c r="G3089" s="49"/>
      <c r="H3089" s="50">
        <v>147600</v>
      </c>
      <c r="I3089" s="51">
        <v>0.125</v>
      </c>
      <c r="J3089" s="51"/>
      <c r="K3089" s="52">
        <f t="shared" si="1749"/>
        <v>7749000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71"/>
      <c r="K3105" s="34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5">
        <f>SUM(K3088:K3103)</f>
        <v>11669000</v>
      </c>
      <c r="K3106" s="346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7"/>
      <c r="K3107" s="347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8"/>
      <c r="K3109" s="34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9">
        <f>((J3106/1.11)+(K3108/1.11))*11%</f>
        <v>1156387.3873873875</v>
      </c>
      <c r="K3110" s="350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8"/>
      <c r="K3111" s="34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11669000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51" t="s">
        <v>82</v>
      </c>
      <c r="K3114" s="352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51"/>
      <c r="K3115" s="352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3" t="str">
        <f>H3080</f>
        <v>LILY JULIAWATI</v>
      </c>
      <c r="I3118" s="353"/>
      <c r="J3118" s="353"/>
      <c r="K3118" s="354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7" t="s">
        <v>3</v>
      </c>
      <c r="G3119" s="130"/>
      <c r="H3119" s="355"/>
      <c r="I3119" s="355"/>
      <c r="J3119" s="355"/>
      <c r="K3119" s="356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30">
        <f>D3082</f>
        <v>45166</v>
      </c>
      <c r="E3120" s="331"/>
      <c r="F3120" s="357"/>
      <c r="G3120" s="131"/>
      <c r="H3120" s="332" t="str">
        <f>H3082</f>
        <v>(REJO AGUNG)</v>
      </c>
      <c r="I3120" s="332"/>
      <c r="J3120" s="332"/>
      <c r="K3120" s="333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7"/>
      <c r="G3121" s="131"/>
      <c r="H3121" s="334" t="str">
        <f>H3083</f>
        <v>JOMBANG</v>
      </c>
      <c r="I3121" s="334"/>
      <c r="J3121" s="334"/>
      <c r="K3121" s="335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G 3589</v>
      </c>
      <c r="E3122" s="122"/>
      <c r="F3122" s="133"/>
      <c r="G3122" s="134"/>
      <c r="H3122" s="336"/>
      <c r="I3122" s="336"/>
      <c r="J3122" s="336"/>
      <c r="K3122" s="337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80</v>
      </c>
      <c r="C3126" s="287" t="str">
        <f t="shared" si="1750"/>
        <v>PC</v>
      </c>
      <c r="D3126" s="288">
        <f t="shared" si="1750"/>
        <v>1</v>
      </c>
      <c r="E3126" s="289" t="str">
        <f t="shared" si="1750"/>
        <v>CALCULATOR JOYKO CC-12CO</v>
      </c>
      <c r="F3126" s="158"/>
      <c r="G3126" s="159"/>
      <c r="H3126" s="160">
        <f t="shared" ref="H3126:J3126" si="1751">H3088</f>
        <v>56000</v>
      </c>
      <c r="I3126" s="161">
        <f t="shared" si="1751"/>
        <v>0.125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3920000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60</v>
      </c>
      <c r="C3127" s="287" t="str">
        <f t="shared" si="1753"/>
        <v>LS</v>
      </c>
      <c r="D3127" s="288">
        <f t="shared" si="1753"/>
        <v>3</v>
      </c>
      <c r="E3127" s="289" t="str">
        <f t="shared" si="1753"/>
        <v>CUTTER 18 MM KENKO L-500 (BESAR)</v>
      </c>
      <c r="F3127" s="158"/>
      <c r="G3127" s="159"/>
      <c r="H3127" s="160">
        <f t="shared" ref="H3127:J3127" si="1754">H3089</f>
        <v>147600</v>
      </c>
      <c r="I3127" s="161">
        <f t="shared" si="1754"/>
        <v>0.125</v>
      </c>
      <c r="J3127" s="161">
        <f t="shared" si="1754"/>
        <v>0</v>
      </c>
      <c r="K3127" s="162">
        <f t="shared" si="1752"/>
        <v>7749000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8"/>
      <c r="K3143" s="33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40">
        <f>SUM(K3126:K3141)</f>
        <v>11669000</v>
      </c>
      <c r="K3144" s="341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2"/>
      <c r="K3145" s="34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39"/>
      <c r="K3147" s="33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3">
        <f>((J3144/1.11)+(K3146/1.11))*11%</f>
        <v>1156387.3873873875</v>
      </c>
      <c r="K3148" s="34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39"/>
      <c r="K3149" s="33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11669000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2" t="str">
        <f>J3114</f>
        <v>NOVI / YO</v>
      </c>
      <c r="K3152" s="313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2">
        <f>J3115</f>
        <v>0</v>
      </c>
      <c r="K3153" s="313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14" t="str">
        <f>H3118</f>
        <v>LILY JULIAWATI</v>
      </c>
      <c r="I3156" s="314"/>
      <c r="J3156" s="314"/>
      <c r="K3156" s="315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8" t="s">
        <v>3</v>
      </c>
      <c r="G3157" s="207"/>
      <c r="H3157" s="316"/>
      <c r="I3157" s="316"/>
      <c r="J3157" s="316"/>
      <c r="K3157" s="317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9">
        <f>D3120</f>
        <v>45166</v>
      </c>
      <c r="E3158" s="320"/>
      <c r="F3158" s="318"/>
      <c r="G3158" s="208"/>
      <c r="H3158" s="321" t="str">
        <f>H3120</f>
        <v>(REJO AGUNG)</v>
      </c>
      <c r="I3158" s="321"/>
      <c r="J3158" s="321"/>
      <c r="K3158" s="322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8"/>
      <c r="G3159" s="208"/>
      <c r="H3159" s="323" t="str">
        <f>H3121</f>
        <v>JOMBANG</v>
      </c>
      <c r="I3159" s="323"/>
      <c r="J3159" s="323"/>
      <c r="K3159" s="324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G 3589</v>
      </c>
      <c r="E3160" s="199"/>
      <c r="F3160" s="210"/>
      <c r="G3160" s="211"/>
      <c r="H3160" s="325"/>
      <c r="I3160" s="325"/>
      <c r="J3160" s="325"/>
      <c r="K3160" s="326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80</v>
      </c>
      <c r="C3164" s="292" t="str">
        <f t="shared" si="1783"/>
        <v>PC</v>
      </c>
      <c r="D3164" s="293">
        <f t="shared" si="1783"/>
        <v>1</v>
      </c>
      <c r="E3164" s="294" t="str">
        <f t="shared" si="1783"/>
        <v>CALCULATOR JOYKO CC-12CO</v>
      </c>
      <c r="F3164" s="235"/>
      <c r="G3164" s="236"/>
      <c r="H3164" s="237">
        <f t="shared" ref="H3164:J3164" si="1784">H3126</f>
        <v>56000</v>
      </c>
      <c r="I3164" s="238">
        <f t="shared" si="1784"/>
        <v>0.125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3920000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60</v>
      </c>
      <c r="C3165" s="292" t="str">
        <f t="shared" si="1786"/>
        <v>LS</v>
      </c>
      <c r="D3165" s="293">
        <f t="shared" si="1786"/>
        <v>3</v>
      </c>
      <c r="E3165" s="294" t="str">
        <f t="shared" si="1786"/>
        <v>CUTTER 18 MM KENKO L-500 (BESAR)</v>
      </c>
      <c r="F3165" s="235"/>
      <c r="G3165" s="236"/>
      <c r="H3165" s="237">
        <f t="shared" ref="H3165:J3165" si="1787">H3127</f>
        <v>147600</v>
      </c>
      <c r="I3165" s="238">
        <f t="shared" si="1787"/>
        <v>0.125</v>
      </c>
      <c r="J3165" s="238">
        <f t="shared" si="1787"/>
        <v>0</v>
      </c>
      <c r="K3165" s="239">
        <f t="shared" si="1785"/>
        <v>7749000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7"/>
      <c r="K3181" s="307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8">
        <f>SUM(K3164:K3179)</f>
        <v>11669000</v>
      </c>
      <c r="K3182" s="329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6"/>
      <c r="K3183" s="30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7"/>
      <c r="K3185" s="307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8">
        <f>((J3182/1.11)+(K3184/1.11))*11%</f>
        <v>1156387.3873873875</v>
      </c>
      <c r="K3186" s="309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7"/>
      <c r="K3187" s="307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11669000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10" t="str">
        <f>J3152</f>
        <v>NOVI / YO</v>
      </c>
      <c r="K3190" s="311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10">
        <f>J3153</f>
        <v>0</v>
      </c>
      <c r="K3191" s="311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58" t="s">
        <v>127</v>
      </c>
      <c r="I3194" s="358"/>
      <c r="J3194" s="358"/>
      <c r="K3194" s="3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2" t="s">
        <v>3</v>
      </c>
      <c r="G3195" s="17"/>
      <c r="H3195" s="360"/>
      <c r="I3195" s="360"/>
      <c r="J3195" s="360"/>
      <c r="K3195" s="3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3">
        <v>45162</v>
      </c>
      <c r="E3196" s="364"/>
      <c r="F3196" s="362"/>
      <c r="G3196" s="18"/>
      <c r="H3196" s="365" t="s">
        <v>31</v>
      </c>
      <c r="I3196" s="365"/>
      <c r="J3196" s="365"/>
      <c r="K3196" s="36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2"/>
      <c r="G3197" s="18"/>
      <c r="H3197" s="367" t="s">
        <v>76</v>
      </c>
      <c r="I3197" s="367"/>
      <c r="J3197" s="367"/>
      <c r="K3197" s="36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155</v>
      </c>
      <c r="E3198" s="9"/>
      <c r="F3198" s="21"/>
      <c r="G3198" s="22"/>
      <c r="H3198" s="369"/>
      <c r="I3198" s="369"/>
      <c r="J3198" s="369"/>
      <c r="K3198" s="37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</v>
      </c>
      <c r="C3202" s="46" t="s">
        <v>47</v>
      </c>
      <c r="D3202" s="93" t="s">
        <v>31</v>
      </c>
      <c r="E3202" s="110" t="s">
        <v>156</v>
      </c>
      <c r="F3202" s="48"/>
      <c r="G3202" s="49"/>
      <c r="H3202" s="50">
        <v>54300</v>
      </c>
      <c r="I3202" s="51">
        <v>0.1</v>
      </c>
      <c r="J3202" s="51"/>
      <c r="K3202" s="52">
        <f t="shared" ref="K3202:K3217" si="1816">(B3202*H3202-((B3202*H3202)*I3202))-((B3202*H3202-((B3202*H3202)*I3202))*J3202)</f>
        <v>293220</v>
      </c>
      <c r="L3202" s="36"/>
    </row>
    <row r="3203" spans="1:12" s="10" customFormat="1" ht="14.1" customHeight="1" x14ac:dyDescent="0.25">
      <c r="A3203" s="45">
        <v>2</v>
      </c>
      <c r="B3203" s="46">
        <v>6</v>
      </c>
      <c r="C3203" s="46" t="s">
        <v>47</v>
      </c>
      <c r="D3203" s="93" t="s">
        <v>31</v>
      </c>
      <c r="E3203" s="110" t="s">
        <v>157</v>
      </c>
      <c r="F3203" s="48"/>
      <c r="G3203" s="49"/>
      <c r="H3203" s="50">
        <v>60000</v>
      </c>
      <c r="I3203" s="51">
        <v>0.1</v>
      </c>
      <c r="J3203" s="51"/>
      <c r="K3203" s="52">
        <f t="shared" si="1816"/>
        <v>324000</v>
      </c>
      <c r="L3203" s="36"/>
    </row>
    <row r="3204" spans="1:12" s="10" customFormat="1" ht="14.1" customHeight="1" x14ac:dyDescent="0.25">
      <c r="A3204" s="45">
        <v>3</v>
      </c>
      <c r="B3204" s="46">
        <v>12</v>
      </c>
      <c r="C3204" s="46" t="s">
        <v>47</v>
      </c>
      <c r="D3204" s="93" t="s">
        <v>31</v>
      </c>
      <c r="E3204" s="110" t="s">
        <v>158</v>
      </c>
      <c r="F3204" s="48"/>
      <c r="G3204" s="49"/>
      <c r="H3204" s="50">
        <v>39600</v>
      </c>
      <c r="I3204" s="51">
        <v>0.1</v>
      </c>
      <c r="J3204" s="51"/>
      <c r="K3204" s="52">
        <f t="shared" si="1816"/>
        <v>427680</v>
      </c>
      <c r="L3204" s="36"/>
    </row>
    <row r="3205" spans="1:12" s="10" customFormat="1" ht="14.1" customHeight="1" x14ac:dyDescent="0.25">
      <c r="A3205" s="45">
        <v>4</v>
      </c>
      <c r="B3205" s="46">
        <v>12</v>
      </c>
      <c r="C3205" s="46" t="s">
        <v>47</v>
      </c>
      <c r="D3205" s="93" t="s">
        <v>31</v>
      </c>
      <c r="E3205" s="110" t="s">
        <v>159</v>
      </c>
      <c r="F3205" s="48"/>
      <c r="G3205" s="49"/>
      <c r="H3205" s="50">
        <v>21600</v>
      </c>
      <c r="I3205" s="51">
        <v>0.1</v>
      </c>
      <c r="J3205" s="51"/>
      <c r="K3205" s="52">
        <f t="shared" si="1816"/>
        <v>233280</v>
      </c>
      <c r="L3205" s="36"/>
    </row>
    <row r="3206" spans="1:12" s="10" customFormat="1" ht="14.1" customHeight="1" x14ac:dyDescent="0.25">
      <c r="A3206" s="45">
        <v>5</v>
      </c>
      <c r="B3206" s="46">
        <v>6</v>
      </c>
      <c r="C3206" s="46" t="s">
        <v>47</v>
      </c>
      <c r="D3206" s="93" t="s">
        <v>31</v>
      </c>
      <c r="E3206" s="110" t="s">
        <v>148</v>
      </c>
      <c r="F3206" s="48"/>
      <c r="G3206" s="49"/>
      <c r="H3206" s="50">
        <v>33000</v>
      </c>
      <c r="I3206" s="51">
        <v>0.1</v>
      </c>
      <c r="J3206" s="51"/>
      <c r="K3206" s="52">
        <f t="shared" si="1816"/>
        <v>178200</v>
      </c>
      <c r="L3206" s="36"/>
    </row>
    <row r="3207" spans="1:12" s="10" customFormat="1" ht="14.1" customHeight="1" x14ac:dyDescent="0.25">
      <c r="A3207" s="45">
        <v>6</v>
      </c>
      <c r="B3207" s="46">
        <v>6</v>
      </c>
      <c r="C3207" s="46" t="s">
        <v>47</v>
      </c>
      <c r="D3207" s="93" t="s">
        <v>31</v>
      </c>
      <c r="E3207" s="110" t="s">
        <v>160</v>
      </c>
      <c r="F3207" s="48"/>
      <c r="G3207" s="49"/>
      <c r="H3207" s="50">
        <v>41400</v>
      </c>
      <c r="I3207" s="51">
        <v>0.1</v>
      </c>
      <c r="J3207" s="51"/>
      <c r="K3207" s="52">
        <f t="shared" si="1816"/>
        <v>223560</v>
      </c>
      <c r="L3207" s="36"/>
    </row>
    <row r="3208" spans="1:12" s="10" customFormat="1" ht="14.1" customHeight="1" x14ac:dyDescent="0.25">
      <c r="A3208" s="45">
        <v>7</v>
      </c>
      <c r="B3208" s="46">
        <v>2</v>
      </c>
      <c r="C3208" s="46" t="s">
        <v>47</v>
      </c>
      <c r="D3208" s="93" t="s">
        <v>31</v>
      </c>
      <c r="E3208" s="110" t="s">
        <v>73</v>
      </c>
      <c r="F3208" s="48"/>
      <c r="G3208" s="49"/>
      <c r="H3208" s="50">
        <v>348000</v>
      </c>
      <c r="I3208" s="51">
        <v>0.1</v>
      </c>
      <c r="J3208" s="51"/>
      <c r="K3208" s="52">
        <f t="shared" si="1816"/>
        <v>626400</v>
      </c>
      <c r="L3208" s="36"/>
    </row>
    <row r="3209" spans="1:12" s="10" customFormat="1" ht="14.1" customHeight="1" x14ac:dyDescent="0.25">
      <c r="A3209" s="45">
        <v>8</v>
      </c>
      <c r="B3209" s="46">
        <v>50</v>
      </c>
      <c r="C3209" s="46" t="s">
        <v>85</v>
      </c>
      <c r="D3209" s="93">
        <v>1</v>
      </c>
      <c r="E3209" s="110" t="s">
        <v>161</v>
      </c>
      <c r="F3209" s="48"/>
      <c r="G3209" s="49"/>
      <c r="H3209" s="50">
        <v>28800</v>
      </c>
      <c r="I3209" s="51">
        <v>0.1</v>
      </c>
      <c r="J3209" s="51"/>
      <c r="K3209" s="52">
        <f t="shared" si="1816"/>
        <v>1296000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71"/>
      <c r="K3219" s="34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5">
        <f>SUM(K3202:K3217)</f>
        <v>3602340</v>
      </c>
      <c r="K3220" s="346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7"/>
      <c r="K3221" s="347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8"/>
      <c r="K3223" s="34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9">
        <f>((J3220/1.11)+(K3222/1.11))*11%</f>
        <v>356988.64864864864</v>
      </c>
      <c r="K3224" s="350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8"/>
      <c r="K3225" s="34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3602340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51" t="s">
        <v>36</v>
      </c>
      <c r="K3228" s="352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51"/>
      <c r="K3229" s="352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3" t="str">
        <f>H3194</f>
        <v>CV DWI JAYA</v>
      </c>
      <c r="I3232" s="353"/>
      <c r="J3232" s="353"/>
      <c r="K3232" s="354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7" t="s">
        <v>3</v>
      </c>
      <c r="G3233" s="130"/>
      <c r="H3233" s="355"/>
      <c r="I3233" s="355"/>
      <c r="J3233" s="355"/>
      <c r="K3233" s="356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30">
        <f>D3196</f>
        <v>45162</v>
      </c>
      <c r="E3234" s="331"/>
      <c r="F3234" s="357"/>
      <c r="G3234" s="131"/>
      <c r="H3234" s="332" t="str">
        <f>H3196</f>
        <v/>
      </c>
      <c r="I3234" s="332"/>
      <c r="J3234" s="332"/>
      <c r="K3234" s="333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7"/>
      <c r="G3235" s="131"/>
      <c r="H3235" s="334" t="str">
        <f>H3197</f>
        <v>YOGYAKARTA</v>
      </c>
      <c r="I3235" s="334"/>
      <c r="J3235" s="334"/>
      <c r="K3235" s="335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3572</v>
      </c>
      <c r="E3236" s="122"/>
      <c r="F3236" s="133"/>
      <c r="G3236" s="134"/>
      <c r="H3236" s="336"/>
      <c r="I3236" s="336"/>
      <c r="J3236" s="336"/>
      <c r="K3236" s="337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6</v>
      </c>
      <c r="C3240" s="287" t="str">
        <f t="shared" si="1817"/>
        <v>LSN</v>
      </c>
      <c r="D3240" s="288" t="str">
        <f t="shared" si="1817"/>
        <v/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293220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6</v>
      </c>
      <c r="C3241" s="287" t="str">
        <f t="shared" si="1820"/>
        <v>LSN</v>
      </c>
      <c r="D3241" s="288" t="str">
        <f t="shared" si="1820"/>
        <v/>
      </c>
      <c r="E3241" s="289" t="str">
        <f t="shared" si="1820"/>
        <v>CORRECTION TAPE KENKO CT-902 (12M x 5MM)</v>
      </c>
      <c r="F3241" s="158"/>
      <c r="G3241" s="159"/>
      <c r="H3241" s="160">
        <f t="shared" ref="H3241:J3241" si="1821">H3203</f>
        <v>60000</v>
      </c>
      <c r="I3241" s="161">
        <f t="shared" si="1821"/>
        <v>0.1</v>
      </c>
      <c r="J3241" s="161">
        <f t="shared" si="1821"/>
        <v>0</v>
      </c>
      <c r="K3241" s="162">
        <f t="shared" si="1819"/>
        <v>324000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12</v>
      </c>
      <c r="C3242" s="287" t="str">
        <f t="shared" si="1822"/>
        <v>LSN</v>
      </c>
      <c r="D3242" s="288" t="str">
        <f t="shared" si="1822"/>
        <v/>
      </c>
      <c r="E3242" s="289" t="str">
        <f t="shared" si="1822"/>
        <v>GEL PEN KENKO K-1 HITAM</v>
      </c>
      <c r="F3242" s="158"/>
      <c r="G3242" s="159"/>
      <c r="H3242" s="160">
        <f t="shared" ref="H3242:J3242" si="1823">H3204</f>
        <v>39600</v>
      </c>
      <c r="I3242" s="161">
        <f t="shared" si="1823"/>
        <v>0.1</v>
      </c>
      <c r="J3242" s="161">
        <f t="shared" si="1823"/>
        <v>0</v>
      </c>
      <c r="K3242" s="162">
        <f t="shared" si="1819"/>
        <v>427680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12</v>
      </c>
      <c r="C3243" s="287" t="str">
        <f t="shared" si="1824"/>
        <v>LSN</v>
      </c>
      <c r="D3243" s="288" t="str">
        <f t="shared" si="1824"/>
        <v/>
      </c>
      <c r="E3243" s="289" t="str">
        <f t="shared" si="1824"/>
        <v>GEL PEN KENKO KE-303 T-GEL TRIANGULAR HITAM</v>
      </c>
      <c r="F3243" s="158"/>
      <c r="G3243" s="159"/>
      <c r="H3243" s="160">
        <f t="shared" ref="H3243:J3243" si="1825">H3205</f>
        <v>21600</v>
      </c>
      <c r="I3243" s="161">
        <f t="shared" si="1825"/>
        <v>0.1</v>
      </c>
      <c r="J3243" s="161">
        <f t="shared" si="1825"/>
        <v>0</v>
      </c>
      <c r="K3243" s="162">
        <f t="shared" si="1819"/>
        <v>233280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6</v>
      </c>
      <c r="C3244" s="287" t="str">
        <f t="shared" si="1826"/>
        <v>LSN</v>
      </c>
      <c r="D3244" s="288" t="str">
        <f t="shared" si="1826"/>
        <v/>
      </c>
      <c r="E3244" s="289" t="str">
        <f t="shared" si="1826"/>
        <v>PUSH PIN KENKO PN-30</v>
      </c>
      <c r="F3244" s="158"/>
      <c r="G3244" s="159"/>
      <c r="H3244" s="160">
        <f t="shared" ref="H3244:J3244" si="1827">H3206</f>
        <v>33000</v>
      </c>
      <c r="I3244" s="161">
        <f t="shared" si="1827"/>
        <v>0.1</v>
      </c>
      <c r="J3244" s="161">
        <f t="shared" si="1827"/>
        <v>0</v>
      </c>
      <c r="K3244" s="162">
        <f t="shared" si="1819"/>
        <v>178200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6</v>
      </c>
      <c r="C3245" s="287" t="str">
        <f t="shared" si="1828"/>
        <v>LSN</v>
      </c>
      <c r="D3245" s="288" t="str">
        <f t="shared" si="1828"/>
        <v/>
      </c>
      <c r="E3245" s="289" t="str">
        <f t="shared" si="1828"/>
        <v>PAPER CLIP WARNA KENKO 3100</v>
      </c>
      <c r="F3245" s="158"/>
      <c r="G3245" s="159"/>
      <c r="H3245" s="160">
        <f t="shared" ref="H3245:J3245" si="1829">H3207</f>
        <v>41400</v>
      </c>
      <c r="I3245" s="161">
        <f t="shared" si="1829"/>
        <v>0.1</v>
      </c>
      <c r="J3245" s="161">
        <f t="shared" si="1829"/>
        <v>0</v>
      </c>
      <c r="K3245" s="162">
        <f t="shared" si="1819"/>
        <v>223560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2</v>
      </c>
      <c r="C3246" s="287" t="str">
        <f t="shared" si="1830"/>
        <v>LSN</v>
      </c>
      <c r="D3246" s="288" t="str">
        <f t="shared" si="1830"/>
        <v/>
      </c>
      <c r="E3246" s="289" t="str">
        <f t="shared" si="1830"/>
        <v>DESK SET KENKO K-8312 ORGANIZER</v>
      </c>
      <c r="F3246" s="158"/>
      <c r="G3246" s="159"/>
      <c r="H3246" s="160">
        <f t="shared" ref="H3246:J3246" si="1831">H3208</f>
        <v>348000</v>
      </c>
      <c r="I3246" s="161">
        <f t="shared" si="1831"/>
        <v>0.1</v>
      </c>
      <c r="J3246" s="161">
        <f t="shared" si="1831"/>
        <v>0</v>
      </c>
      <c r="K3246" s="162">
        <f t="shared" si="1819"/>
        <v>626400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50</v>
      </c>
      <c r="C3247" s="287" t="str">
        <f t="shared" si="1832"/>
        <v>GRS</v>
      </c>
      <c r="D3247" s="288">
        <f t="shared" si="1832"/>
        <v>1</v>
      </c>
      <c r="E3247" s="290" t="str">
        <f t="shared" si="1832"/>
        <v>BINDER CLIP KENKO NO. 105</v>
      </c>
      <c r="F3247" s="158"/>
      <c r="G3247" s="159"/>
      <c r="H3247" s="160">
        <f t="shared" ref="H3247:J3247" si="1833">H3209</f>
        <v>28800</v>
      </c>
      <c r="I3247" s="161">
        <f t="shared" si="1833"/>
        <v>0.1</v>
      </c>
      <c r="J3247" s="161">
        <f t="shared" si="1833"/>
        <v>0</v>
      </c>
      <c r="K3247" s="162">
        <f t="shared" si="1819"/>
        <v>1296000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8"/>
      <c r="K3257" s="33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40">
        <f>SUM(K3240:K3255)</f>
        <v>3602340</v>
      </c>
      <c r="K3258" s="341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2"/>
      <c r="K3259" s="34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39"/>
      <c r="K3261" s="33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3">
        <f>((J3258/1.11)+(K3260/1.11))*11%</f>
        <v>356988.64864864864</v>
      </c>
      <c r="K3262" s="34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39"/>
      <c r="K3263" s="33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3602340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2" t="str">
        <f>J3228</f>
        <v>NOVI / CONDRO</v>
      </c>
      <c r="K3266" s="313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2">
        <f>J3229</f>
        <v>0</v>
      </c>
      <c r="K3267" s="313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14" t="str">
        <f>H3232</f>
        <v>CV DWI JAYA</v>
      </c>
      <c r="I3270" s="314"/>
      <c r="J3270" s="314"/>
      <c r="K3270" s="315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8" t="s">
        <v>3</v>
      </c>
      <c r="G3271" s="207"/>
      <c r="H3271" s="316"/>
      <c r="I3271" s="316"/>
      <c r="J3271" s="316"/>
      <c r="K3271" s="317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9">
        <f>D3234</f>
        <v>45162</v>
      </c>
      <c r="E3272" s="320"/>
      <c r="F3272" s="318"/>
      <c r="G3272" s="208"/>
      <c r="H3272" s="321" t="str">
        <f>H3234</f>
        <v/>
      </c>
      <c r="I3272" s="321"/>
      <c r="J3272" s="321"/>
      <c r="K3272" s="322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8"/>
      <c r="G3273" s="208"/>
      <c r="H3273" s="323" t="str">
        <f>H3235</f>
        <v>YOGYAKARTA</v>
      </c>
      <c r="I3273" s="323"/>
      <c r="J3273" s="323"/>
      <c r="K3273" s="324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3572</v>
      </c>
      <c r="E3274" s="199"/>
      <c r="F3274" s="210"/>
      <c r="G3274" s="211"/>
      <c r="H3274" s="325"/>
      <c r="I3274" s="325"/>
      <c r="J3274" s="325"/>
      <c r="K3274" s="326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6</v>
      </c>
      <c r="C3278" s="292" t="str">
        <f t="shared" si="1850"/>
        <v>LSN</v>
      </c>
      <c r="D3278" s="293" t="str">
        <f t="shared" si="1850"/>
        <v/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293220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6</v>
      </c>
      <c r="C3279" s="292" t="str">
        <f t="shared" si="1853"/>
        <v>LSN</v>
      </c>
      <c r="D3279" s="293" t="str">
        <f t="shared" si="1853"/>
        <v/>
      </c>
      <c r="E3279" s="294" t="str">
        <f t="shared" si="1853"/>
        <v>CORRECTION TAPE KENKO CT-902 (12M x 5MM)</v>
      </c>
      <c r="F3279" s="235"/>
      <c r="G3279" s="236"/>
      <c r="H3279" s="237">
        <f t="shared" ref="H3279:J3279" si="1854">H3241</f>
        <v>60000</v>
      </c>
      <c r="I3279" s="238">
        <f t="shared" si="1854"/>
        <v>0.1</v>
      </c>
      <c r="J3279" s="238">
        <f t="shared" si="1854"/>
        <v>0</v>
      </c>
      <c r="K3279" s="239">
        <f t="shared" si="1852"/>
        <v>324000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12</v>
      </c>
      <c r="C3280" s="292" t="str">
        <f t="shared" si="1855"/>
        <v>LSN</v>
      </c>
      <c r="D3280" s="293" t="str">
        <f t="shared" si="1855"/>
        <v/>
      </c>
      <c r="E3280" s="294" t="str">
        <f t="shared" si="1855"/>
        <v>GEL PEN KENKO K-1 HITAM</v>
      </c>
      <c r="F3280" s="235"/>
      <c r="G3280" s="236"/>
      <c r="H3280" s="237">
        <f t="shared" ref="H3280:J3280" si="1856">H3242</f>
        <v>39600</v>
      </c>
      <c r="I3280" s="238">
        <f t="shared" si="1856"/>
        <v>0.1</v>
      </c>
      <c r="J3280" s="238">
        <f t="shared" si="1856"/>
        <v>0</v>
      </c>
      <c r="K3280" s="239">
        <f t="shared" si="1852"/>
        <v>427680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12</v>
      </c>
      <c r="C3281" s="292" t="str">
        <f t="shared" si="1857"/>
        <v>LSN</v>
      </c>
      <c r="D3281" s="293" t="str">
        <f t="shared" si="1857"/>
        <v/>
      </c>
      <c r="E3281" s="294" t="str">
        <f t="shared" si="1857"/>
        <v>GEL PEN KENKO KE-303 T-GEL TRIANGULAR HITAM</v>
      </c>
      <c r="F3281" s="235"/>
      <c r="G3281" s="236"/>
      <c r="H3281" s="237">
        <f t="shared" ref="H3281:J3281" si="1858">H3243</f>
        <v>21600</v>
      </c>
      <c r="I3281" s="238">
        <f t="shared" si="1858"/>
        <v>0.1</v>
      </c>
      <c r="J3281" s="238">
        <f t="shared" si="1858"/>
        <v>0</v>
      </c>
      <c r="K3281" s="239">
        <f t="shared" si="1852"/>
        <v>233280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6</v>
      </c>
      <c r="C3282" s="292" t="str">
        <f t="shared" si="1859"/>
        <v>LSN</v>
      </c>
      <c r="D3282" s="293" t="str">
        <f t="shared" si="1859"/>
        <v/>
      </c>
      <c r="E3282" s="294" t="str">
        <f t="shared" si="1859"/>
        <v>PUSH PIN KENKO PN-30</v>
      </c>
      <c r="F3282" s="235"/>
      <c r="G3282" s="236"/>
      <c r="H3282" s="237">
        <f t="shared" ref="H3282:J3282" si="1860">H3244</f>
        <v>33000</v>
      </c>
      <c r="I3282" s="238">
        <f t="shared" si="1860"/>
        <v>0.1</v>
      </c>
      <c r="J3282" s="238">
        <f t="shared" si="1860"/>
        <v>0</v>
      </c>
      <c r="K3282" s="239">
        <f t="shared" si="1852"/>
        <v>178200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6</v>
      </c>
      <c r="C3283" s="292" t="str">
        <f t="shared" si="1861"/>
        <v>LSN</v>
      </c>
      <c r="D3283" s="293" t="str">
        <f t="shared" si="1861"/>
        <v/>
      </c>
      <c r="E3283" s="294" t="str">
        <f t="shared" si="1861"/>
        <v>PAPER CLIP WARNA KENKO 3100</v>
      </c>
      <c r="F3283" s="235"/>
      <c r="G3283" s="236"/>
      <c r="H3283" s="237">
        <f t="shared" ref="H3283:J3283" si="1862">H3245</f>
        <v>41400</v>
      </c>
      <c r="I3283" s="238">
        <f t="shared" si="1862"/>
        <v>0.1</v>
      </c>
      <c r="J3283" s="238">
        <f t="shared" si="1862"/>
        <v>0</v>
      </c>
      <c r="K3283" s="239">
        <f t="shared" si="1852"/>
        <v>223560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2</v>
      </c>
      <c r="C3284" s="292" t="str">
        <f t="shared" si="1863"/>
        <v>LSN</v>
      </c>
      <c r="D3284" s="293" t="str">
        <f t="shared" si="1863"/>
        <v/>
      </c>
      <c r="E3284" s="294" t="str">
        <f t="shared" si="1863"/>
        <v>DESK SET KENKO K-8312 ORGANIZER</v>
      </c>
      <c r="F3284" s="235"/>
      <c r="G3284" s="236"/>
      <c r="H3284" s="237">
        <f t="shared" ref="H3284:J3284" si="1864">H3246</f>
        <v>348000</v>
      </c>
      <c r="I3284" s="238">
        <f t="shared" si="1864"/>
        <v>0.1</v>
      </c>
      <c r="J3284" s="238">
        <f t="shared" si="1864"/>
        <v>0</v>
      </c>
      <c r="K3284" s="239">
        <f t="shared" si="1852"/>
        <v>626400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50</v>
      </c>
      <c r="C3285" s="292" t="str">
        <f t="shared" si="1865"/>
        <v>GRS</v>
      </c>
      <c r="D3285" s="293">
        <f t="shared" si="1865"/>
        <v>1</v>
      </c>
      <c r="E3285" s="295" t="str">
        <f t="shared" si="1865"/>
        <v>BINDER CLIP KENKO NO. 105</v>
      </c>
      <c r="F3285" s="235"/>
      <c r="G3285" s="236"/>
      <c r="H3285" s="237">
        <f t="shared" ref="H3285:J3285" si="1866">H3247</f>
        <v>28800</v>
      </c>
      <c r="I3285" s="238">
        <f t="shared" si="1866"/>
        <v>0.1</v>
      </c>
      <c r="J3285" s="238">
        <f t="shared" si="1866"/>
        <v>0</v>
      </c>
      <c r="K3285" s="239">
        <f t="shared" si="1852"/>
        <v>1296000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7"/>
      <c r="K3295" s="307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8">
        <f>SUM(K3278:K3293)</f>
        <v>3602340</v>
      </c>
      <c r="K3296" s="329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6"/>
      <c r="K3297" s="30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7"/>
      <c r="K3299" s="307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8">
        <f>((J3296/1.11)+(K3298/1.11))*11%</f>
        <v>356988.64864864864</v>
      </c>
      <c r="K3300" s="309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7"/>
      <c r="K3301" s="307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3602340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10" t="str">
        <f>J3266</f>
        <v>NOVI / CONDRO</v>
      </c>
      <c r="K3304" s="311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10">
        <f>J3267</f>
        <v>0</v>
      </c>
      <c r="K3305" s="311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58" t="s">
        <v>50</v>
      </c>
      <c r="I3308" s="358"/>
      <c r="J3308" s="358"/>
      <c r="K3308" s="3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2" t="s">
        <v>3</v>
      </c>
      <c r="G3309" s="17"/>
      <c r="H3309" s="360"/>
      <c r="I3309" s="360"/>
      <c r="J3309" s="360"/>
      <c r="K3309" s="3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3">
        <v>45166</v>
      </c>
      <c r="E3310" s="364"/>
      <c r="F3310" s="362"/>
      <c r="G3310" s="18"/>
      <c r="H3310" s="365" t="s">
        <v>51</v>
      </c>
      <c r="I3310" s="365"/>
      <c r="J3310" s="365"/>
      <c r="K3310" s="36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2"/>
      <c r="G3311" s="18"/>
      <c r="H3311" s="367" t="s">
        <v>32</v>
      </c>
      <c r="I3311" s="367"/>
      <c r="J3311" s="367"/>
      <c r="K3311" s="36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165</v>
      </c>
      <c r="E3312" s="9"/>
      <c r="F3312" s="21"/>
      <c r="G3312" s="22"/>
      <c r="H3312" s="369"/>
      <c r="I3312" s="369"/>
      <c r="J3312" s="369"/>
      <c r="K3312" s="37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86</v>
      </c>
      <c r="D3316" s="93">
        <v>2</v>
      </c>
      <c r="E3316" s="63" t="s">
        <v>166</v>
      </c>
      <c r="F3316" s="48"/>
      <c r="G3316" s="49"/>
      <c r="H3316" s="50">
        <v>124200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5156784</v>
      </c>
      <c r="L3316" s="36"/>
    </row>
    <row r="3317" spans="1:12" s="10" customFormat="1" ht="14.1" customHeight="1" x14ac:dyDescent="0.25">
      <c r="A3317" s="45">
        <v>2</v>
      </c>
      <c r="B3317" s="46">
        <v>10</v>
      </c>
      <c r="C3317" s="46" t="s">
        <v>86</v>
      </c>
      <c r="D3317" s="93"/>
      <c r="E3317" s="305" t="s">
        <v>167</v>
      </c>
      <c r="F3317" s="48"/>
      <c r="G3317" s="49"/>
      <c r="H3317" s="50">
        <v>99600</v>
      </c>
      <c r="I3317" s="51">
        <v>0.13500000000000001</v>
      </c>
      <c r="J3317" s="51"/>
      <c r="K3317" s="52">
        <f t="shared" si="1883"/>
        <v>861540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71"/>
      <c r="K3333" s="34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5">
        <f>SUM(K3316:K3331)</f>
        <v>6018324</v>
      </c>
      <c r="K3334" s="346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7"/>
      <c r="K3335" s="347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8"/>
      <c r="K3337" s="34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9">
        <f>((J3334/1.11)+(K3336/1.11))*11%</f>
        <v>596410.48648648639</v>
      </c>
      <c r="K3338" s="350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8"/>
      <c r="K3339" s="34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6018324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51" t="s">
        <v>82</v>
      </c>
      <c r="K3342" s="352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51"/>
      <c r="K3343" s="352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3" t="str">
        <f>H3308</f>
        <v>CV PELITA JAYA</v>
      </c>
      <c r="I3346" s="353"/>
      <c r="J3346" s="353"/>
      <c r="K3346" s="354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7" t="s">
        <v>3</v>
      </c>
      <c r="G3347" s="130"/>
      <c r="H3347" s="355"/>
      <c r="I3347" s="355"/>
      <c r="J3347" s="355"/>
      <c r="K3347" s="356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30">
        <f>D3310</f>
        <v>45166</v>
      </c>
      <c r="E3348" s="331"/>
      <c r="F3348" s="357"/>
      <c r="G3348" s="131"/>
      <c r="H3348" s="332" t="str">
        <f>H3310</f>
        <v>(ANUGERAH SEJAHTERA)</v>
      </c>
      <c r="I3348" s="332"/>
      <c r="J3348" s="332"/>
      <c r="K3348" s="333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7"/>
      <c r="G3349" s="131"/>
      <c r="H3349" s="334" t="str">
        <f>H3311</f>
        <v>PURWOKERTO</v>
      </c>
      <c r="I3349" s="334"/>
      <c r="J3349" s="334"/>
      <c r="K3349" s="335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3591</v>
      </c>
      <c r="E3350" s="122"/>
      <c r="F3350" s="133"/>
      <c r="G3350" s="134"/>
      <c r="H3350" s="336"/>
      <c r="I3350" s="336"/>
      <c r="J3350" s="336"/>
      <c r="K3350" s="337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</v>
      </c>
      <c r="D3354" s="288">
        <f t="shared" si="1884"/>
        <v>2</v>
      </c>
      <c r="E3354" s="289" t="str">
        <f t="shared" si="1884"/>
        <v>PENSIL WARNA KENKO CP-12F CLASSIC (PANJANG)</v>
      </c>
      <c r="F3354" s="158"/>
      <c r="G3354" s="159"/>
      <c r="H3354" s="160">
        <f t="shared" ref="H3354:J3354" si="1885">H3316</f>
        <v>124200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5156784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10</v>
      </c>
      <c r="C3355" s="287" t="str">
        <f t="shared" si="1887"/>
        <v>LS</v>
      </c>
      <c r="D3355" s="288">
        <f t="shared" si="1887"/>
        <v>0</v>
      </c>
      <c r="E3355" s="289" t="str">
        <f t="shared" si="1887"/>
        <v>STAMP PLATE DATER KENKO S-68 (Cap Lunas)</v>
      </c>
      <c r="F3355" s="158"/>
      <c r="G3355" s="159"/>
      <c r="H3355" s="160">
        <f t="shared" ref="H3355:J3355" si="1888">H3317</f>
        <v>99600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861540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8"/>
      <c r="K3371" s="33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40">
        <f>SUM(K3354:K3369)</f>
        <v>6018324</v>
      </c>
      <c r="K3372" s="341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2"/>
      <c r="K3373" s="34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39"/>
      <c r="K3375" s="33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3">
        <f>((J3372/1.11)+(K3374/1.11))*11%</f>
        <v>596410.48648648639</v>
      </c>
      <c r="K3376" s="34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39"/>
      <c r="K3377" s="33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6018324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2" t="str">
        <f>J3342</f>
        <v>NOVI / YO</v>
      </c>
      <c r="K3380" s="313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2">
        <f>J3343</f>
        <v>0</v>
      </c>
      <c r="K3381" s="313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14" t="str">
        <f>H3346</f>
        <v>CV PELITA JAYA</v>
      </c>
      <c r="I3384" s="314"/>
      <c r="J3384" s="314"/>
      <c r="K3384" s="315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8" t="s">
        <v>3</v>
      </c>
      <c r="G3385" s="207"/>
      <c r="H3385" s="316"/>
      <c r="I3385" s="316"/>
      <c r="J3385" s="316"/>
      <c r="K3385" s="317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9">
        <f>D3348</f>
        <v>45166</v>
      </c>
      <c r="E3386" s="320"/>
      <c r="F3386" s="318"/>
      <c r="G3386" s="208"/>
      <c r="H3386" s="321" t="str">
        <f>H3348</f>
        <v>(ANUGERAH SEJAHTERA)</v>
      </c>
      <c r="I3386" s="321"/>
      <c r="J3386" s="321"/>
      <c r="K3386" s="322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8"/>
      <c r="G3387" s="208"/>
      <c r="H3387" s="323" t="str">
        <f>H3349</f>
        <v>PURWOKERTO</v>
      </c>
      <c r="I3387" s="323"/>
      <c r="J3387" s="323"/>
      <c r="K3387" s="324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3591</v>
      </c>
      <c r="E3388" s="199"/>
      <c r="F3388" s="210"/>
      <c r="G3388" s="211"/>
      <c r="H3388" s="325"/>
      <c r="I3388" s="325"/>
      <c r="J3388" s="325"/>
      <c r="K3388" s="326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</v>
      </c>
      <c r="D3392" s="293">
        <f t="shared" si="1917"/>
        <v>2</v>
      </c>
      <c r="E3392" s="294" t="str">
        <f t="shared" si="1917"/>
        <v>PENSIL WARNA KENKO CP-12F CLASSIC (PANJANG)</v>
      </c>
      <c r="F3392" s="235"/>
      <c r="G3392" s="236"/>
      <c r="H3392" s="237">
        <f t="shared" ref="H3392:J3392" si="1918">H3354</f>
        <v>124200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5156784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10</v>
      </c>
      <c r="C3393" s="292" t="str">
        <f t="shared" si="1920"/>
        <v>LS</v>
      </c>
      <c r="D3393" s="293">
        <f t="shared" si="1920"/>
        <v>0</v>
      </c>
      <c r="E3393" s="294" t="str">
        <f t="shared" si="1920"/>
        <v>STAMP PLATE DATER KENKO S-68 (Cap Lunas)</v>
      </c>
      <c r="F3393" s="235"/>
      <c r="G3393" s="236"/>
      <c r="H3393" s="237">
        <f t="shared" ref="H3393:J3393" si="1921">H3355</f>
        <v>99600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861540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7"/>
      <c r="K3409" s="307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8">
        <f>SUM(K3392:K3407)</f>
        <v>6018324</v>
      </c>
      <c r="K3410" s="329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6"/>
      <c r="K3411" s="30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7"/>
      <c r="K3413" s="307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8">
        <f>((J3410/1.11)+(K3412/1.11))*11%</f>
        <v>596410.48648648639</v>
      </c>
      <c r="K3414" s="309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7"/>
      <c r="K3415" s="307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6018324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10" t="str">
        <f>J3380</f>
        <v>NOVI / YO</v>
      </c>
      <c r="K3418" s="311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10">
        <f>J3381</f>
        <v>0</v>
      </c>
      <c r="K3419" s="311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58" t="s">
        <v>168</v>
      </c>
      <c r="I3422" s="358"/>
      <c r="J3422" s="358"/>
      <c r="K3422" s="3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2" t="s">
        <v>3</v>
      </c>
      <c r="G3423" s="17"/>
      <c r="H3423" s="360"/>
      <c r="I3423" s="360"/>
      <c r="J3423" s="360"/>
      <c r="K3423" s="3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3">
        <v>45167</v>
      </c>
      <c r="E3424" s="364"/>
      <c r="F3424" s="362"/>
      <c r="G3424" s="18"/>
      <c r="H3424" s="365" t="s">
        <v>31</v>
      </c>
      <c r="I3424" s="365"/>
      <c r="J3424" s="365"/>
      <c r="K3424" s="36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2"/>
      <c r="G3425" s="18"/>
      <c r="H3425" s="367" t="s">
        <v>169</v>
      </c>
      <c r="I3425" s="367"/>
      <c r="J3425" s="367"/>
      <c r="K3425" s="36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170</v>
      </c>
      <c r="E3426" s="9"/>
      <c r="F3426" s="21"/>
      <c r="G3426" s="22"/>
      <c r="H3426" s="369"/>
      <c r="I3426" s="369"/>
      <c r="J3426" s="369"/>
      <c r="K3426" s="37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</v>
      </c>
      <c r="C3430" s="46" t="s">
        <v>47</v>
      </c>
      <c r="D3430" s="93" t="s">
        <v>31</v>
      </c>
      <c r="E3430" s="110" t="s">
        <v>71</v>
      </c>
      <c r="F3430" s="48"/>
      <c r="G3430" s="49"/>
      <c r="H3430" s="50">
        <v>90000</v>
      </c>
      <c r="I3430" s="51">
        <v>0.1</v>
      </c>
      <c r="J3430" s="51"/>
      <c r="K3430" s="52">
        <f t="shared" ref="K3430:K3445" si="1950">(B3430*H3430-((B3430*H3430)*I3430))-((B3430*H3430-((B3430*H3430)*I3430))*J3430)</f>
        <v>81000</v>
      </c>
      <c r="L3430" s="36"/>
    </row>
    <row r="3431" spans="1:12" s="10" customFormat="1" ht="14.1" customHeight="1" x14ac:dyDescent="0.25">
      <c r="A3431" s="45">
        <v>2</v>
      </c>
      <c r="B3431" s="46">
        <v>1</v>
      </c>
      <c r="C3431" s="46" t="s">
        <v>85</v>
      </c>
      <c r="D3431" s="93" t="s">
        <v>31</v>
      </c>
      <c r="E3431" s="110" t="s">
        <v>171</v>
      </c>
      <c r="F3431" s="48"/>
      <c r="G3431" s="49"/>
      <c r="H3431" s="50">
        <v>120000</v>
      </c>
      <c r="I3431" s="51">
        <v>0.1</v>
      </c>
      <c r="J3431" s="51"/>
      <c r="K3431" s="52">
        <f t="shared" si="1950"/>
        <v>108000</v>
      </c>
      <c r="L3431" s="36"/>
    </row>
    <row r="3432" spans="1:12" s="10" customFormat="1" ht="14.1" customHeight="1" x14ac:dyDescent="0.25">
      <c r="A3432" s="45">
        <v>3</v>
      </c>
      <c r="B3432" s="46">
        <v>1</v>
      </c>
      <c r="C3432" s="46" t="s">
        <v>47</v>
      </c>
      <c r="D3432" s="93" t="s">
        <v>31</v>
      </c>
      <c r="E3432" s="110" t="s">
        <v>172</v>
      </c>
      <c r="F3432" s="48" t="s">
        <v>173</v>
      </c>
      <c r="G3432" s="49"/>
      <c r="H3432" s="50">
        <v>158400</v>
      </c>
      <c r="I3432" s="51">
        <v>0.1</v>
      </c>
      <c r="J3432" s="51"/>
      <c r="K3432" s="52">
        <f t="shared" si="1950"/>
        <v>142560</v>
      </c>
      <c r="L3432" s="36"/>
    </row>
    <row r="3433" spans="1:12" s="10" customFormat="1" ht="14.1" customHeight="1" x14ac:dyDescent="0.25">
      <c r="A3433" s="45">
        <v>4</v>
      </c>
      <c r="B3433" s="46">
        <v>3</v>
      </c>
      <c r="C3433" s="46" t="s">
        <v>47</v>
      </c>
      <c r="D3433" s="93" t="s">
        <v>31</v>
      </c>
      <c r="E3433" s="110" t="s">
        <v>174</v>
      </c>
      <c r="F3433" s="48"/>
      <c r="G3433" s="49"/>
      <c r="H3433" s="50">
        <v>26400</v>
      </c>
      <c r="I3433" s="51">
        <v>0.1</v>
      </c>
      <c r="J3433" s="51"/>
      <c r="K3433" s="52">
        <f t="shared" si="1950"/>
        <v>71280</v>
      </c>
      <c r="L3433" s="36"/>
    </row>
    <row r="3434" spans="1:12" s="10" customFormat="1" ht="14.1" customHeight="1" x14ac:dyDescent="0.25">
      <c r="A3434" s="45">
        <v>5</v>
      </c>
      <c r="B3434" s="46">
        <v>48</v>
      </c>
      <c r="C3434" s="46" t="s">
        <v>41</v>
      </c>
      <c r="D3434" s="93" t="s">
        <v>31</v>
      </c>
      <c r="E3434" s="110" t="s">
        <v>175</v>
      </c>
      <c r="F3434" s="48"/>
      <c r="G3434" s="49"/>
      <c r="H3434" s="50">
        <v>10000</v>
      </c>
      <c r="I3434" s="51">
        <v>0.1</v>
      </c>
      <c r="J3434" s="51"/>
      <c r="K3434" s="52">
        <f t="shared" si="1950"/>
        <v>432000</v>
      </c>
      <c r="L3434" s="36"/>
    </row>
    <row r="3435" spans="1:12" s="10" customFormat="1" ht="14.1" customHeight="1" x14ac:dyDescent="0.25">
      <c r="A3435" s="45">
        <v>6</v>
      </c>
      <c r="B3435" s="46">
        <v>1</v>
      </c>
      <c r="C3435" s="46" t="s">
        <v>47</v>
      </c>
      <c r="D3435" s="93" t="s">
        <v>31</v>
      </c>
      <c r="E3435" s="110" t="s">
        <v>176</v>
      </c>
      <c r="F3435" s="48"/>
      <c r="G3435" s="49"/>
      <c r="H3435" s="50">
        <v>120000</v>
      </c>
      <c r="I3435" s="51"/>
      <c r="J3435" s="51"/>
      <c r="K3435" s="52">
        <f t="shared" si="1950"/>
        <v>120000</v>
      </c>
      <c r="L3435" s="36"/>
    </row>
    <row r="3436" spans="1:12" s="10" customFormat="1" ht="14.1" customHeight="1" x14ac:dyDescent="0.25">
      <c r="A3436" s="45">
        <v>7</v>
      </c>
      <c r="B3436" s="46">
        <v>3</v>
      </c>
      <c r="C3436" s="46" t="s">
        <v>47</v>
      </c>
      <c r="D3436" s="93" t="s">
        <v>31</v>
      </c>
      <c r="E3436" s="110" t="s">
        <v>177</v>
      </c>
      <c r="F3436" s="48"/>
      <c r="G3436" s="49"/>
      <c r="H3436" s="50">
        <v>24600</v>
      </c>
      <c r="I3436" s="51">
        <v>0.1</v>
      </c>
      <c r="J3436" s="51"/>
      <c r="K3436" s="52">
        <f t="shared" si="1950"/>
        <v>66420</v>
      </c>
      <c r="L3436" s="36"/>
    </row>
    <row r="3437" spans="1:12" s="10" customFormat="1" ht="14.1" customHeight="1" x14ac:dyDescent="0.25">
      <c r="A3437" s="45">
        <v>8</v>
      </c>
      <c r="B3437" s="46">
        <v>1</v>
      </c>
      <c r="C3437" s="46" t="s">
        <v>47</v>
      </c>
      <c r="D3437" s="93" t="s">
        <v>31</v>
      </c>
      <c r="E3437" s="110" t="s">
        <v>178</v>
      </c>
      <c r="F3437" s="48"/>
      <c r="G3437" s="49"/>
      <c r="H3437" s="50">
        <v>42600</v>
      </c>
      <c r="I3437" s="51">
        <v>0.1</v>
      </c>
      <c r="J3437" s="51"/>
      <c r="K3437" s="52">
        <f t="shared" si="1950"/>
        <v>38340</v>
      </c>
      <c r="L3437" s="36"/>
    </row>
    <row r="3438" spans="1:12" s="10" customFormat="1" ht="14.1" customHeight="1" x14ac:dyDescent="0.25">
      <c r="A3438" s="45">
        <v>9</v>
      </c>
      <c r="B3438" s="46">
        <v>1</v>
      </c>
      <c r="C3438" s="46" t="s">
        <v>47</v>
      </c>
      <c r="D3438" s="93" t="s">
        <v>31</v>
      </c>
      <c r="E3438" s="110" t="s">
        <v>179</v>
      </c>
      <c r="F3438" s="48"/>
      <c r="G3438" s="49"/>
      <c r="H3438" s="50">
        <v>67200</v>
      </c>
      <c r="I3438" s="51">
        <v>0.1</v>
      </c>
      <c r="J3438" s="51"/>
      <c r="K3438" s="52">
        <f t="shared" si="1950"/>
        <v>60480</v>
      </c>
      <c r="L3438" s="36"/>
    </row>
    <row r="3439" spans="1:12" s="10" customFormat="1" ht="14.1" customHeight="1" x14ac:dyDescent="0.25">
      <c r="A3439" s="45">
        <v>10</v>
      </c>
      <c r="B3439" s="46">
        <v>10</v>
      </c>
      <c r="C3439" s="46" t="s">
        <v>41</v>
      </c>
      <c r="D3439" s="93" t="s">
        <v>31</v>
      </c>
      <c r="E3439" s="110" t="s">
        <v>180</v>
      </c>
      <c r="F3439" s="48"/>
      <c r="G3439" s="49"/>
      <c r="H3439" s="50">
        <v>9500</v>
      </c>
      <c r="I3439" s="51"/>
      <c r="J3439" s="51"/>
      <c r="K3439" s="52">
        <f t="shared" si="1950"/>
        <v>95000</v>
      </c>
      <c r="L3439" s="36"/>
    </row>
    <row r="3440" spans="1:12" s="10" customFormat="1" ht="14.1" customHeight="1" x14ac:dyDescent="0.25">
      <c r="A3440" s="45">
        <v>11</v>
      </c>
      <c r="B3440" s="46">
        <v>10</v>
      </c>
      <c r="C3440" s="46" t="s">
        <v>41</v>
      </c>
      <c r="D3440" s="93" t="s">
        <v>31</v>
      </c>
      <c r="E3440" s="110" t="s">
        <v>181</v>
      </c>
      <c r="F3440" s="48"/>
      <c r="G3440" s="49"/>
      <c r="H3440" s="50">
        <v>18500</v>
      </c>
      <c r="I3440" s="51"/>
      <c r="J3440" s="51"/>
      <c r="K3440" s="52">
        <f t="shared" si="1950"/>
        <v>185000</v>
      </c>
      <c r="L3440" s="36"/>
    </row>
    <row r="3441" spans="1:12" s="10" customFormat="1" ht="14.1" customHeight="1" x14ac:dyDescent="0.25">
      <c r="A3441" s="45">
        <v>12</v>
      </c>
      <c r="B3441" s="46">
        <v>2</v>
      </c>
      <c r="C3441" s="46" t="s">
        <v>47</v>
      </c>
      <c r="D3441" s="93" t="s">
        <v>31</v>
      </c>
      <c r="E3441" s="110" t="s">
        <v>160</v>
      </c>
      <c r="F3441" s="48"/>
      <c r="G3441" s="49"/>
      <c r="H3441" s="50">
        <v>41400</v>
      </c>
      <c r="I3441" s="51">
        <v>0.1</v>
      </c>
      <c r="J3441" s="51"/>
      <c r="K3441" s="52">
        <f t="shared" si="1950"/>
        <v>74520</v>
      </c>
      <c r="L3441" s="36"/>
    </row>
    <row r="3442" spans="1:12" s="10" customFormat="1" ht="14.1" customHeight="1" x14ac:dyDescent="0.25">
      <c r="A3442" s="45">
        <v>13</v>
      </c>
      <c r="B3442" s="46">
        <v>2</v>
      </c>
      <c r="C3442" s="46" t="s">
        <v>85</v>
      </c>
      <c r="D3442" s="93" t="s">
        <v>31</v>
      </c>
      <c r="E3442" s="110" t="s">
        <v>161</v>
      </c>
      <c r="F3442" s="48"/>
      <c r="G3442" s="49"/>
      <c r="H3442" s="50">
        <v>28800</v>
      </c>
      <c r="I3442" s="51">
        <v>0.1</v>
      </c>
      <c r="J3442" s="51"/>
      <c r="K3442" s="52">
        <f t="shared" si="1950"/>
        <v>51840</v>
      </c>
      <c r="L3442" s="36"/>
    </row>
    <row r="3443" spans="1:12" s="10" customFormat="1" ht="14.1" customHeight="1" x14ac:dyDescent="0.25">
      <c r="A3443" s="45">
        <v>14</v>
      </c>
      <c r="B3443" s="46">
        <v>2</v>
      </c>
      <c r="C3443" s="46" t="s">
        <v>47</v>
      </c>
      <c r="D3443" s="93" t="s">
        <v>31</v>
      </c>
      <c r="E3443" s="111" t="s">
        <v>182</v>
      </c>
      <c r="F3443" s="48"/>
      <c r="G3443" s="49"/>
      <c r="H3443" s="50">
        <v>19800</v>
      </c>
      <c r="I3443" s="51">
        <v>0.1</v>
      </c>
      <c r="J3443" s="51"/>
      <c r="K3443" s="52">
        <f t="shared" si="1950"/>
        <v>35640</v>
      </c>
      <c r="L3443" s="36"/>
    </row>
    <row r="3444" spans="1:12" s="10" customFormat="1" ht="14.1" customHeight="1" x14ac:dyDescent="0.25">
      <c r="A3444" s="45">
        <v>15</v>
      </c>
      <c r="B3444" s="46">
        <v>25</v>
      </c>
      <c r="C3444" s="46" t="s">
        <v>34</v>
      </c>
      <c r="D3444" s="93" t="s">
        <v>31</v>
      </c>
      <c r="E3444" s="111" t="s">
        <v>183</v>
      </c>
      <c r="F3444" s="48"/>
      <c r="G3444" s="49"/>
      <c r="H3444" s="50">
        <v>5700</v>
      </c>
      <c r="I3444" s="51">
        <v>0.1</v>
      </c>
      <c r="J3444" s="51"/>
      <c r="K3444" s="52">
        <f t="shared" si="1950"/>
        <v>128250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71"/>
      <c r="K3447" s="34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5">
        <f>SUM(K3430:K3445)</f>
        <v>1690330</v>
      </c>
      <c r="K3448" s="346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7"/>
      <c r="K3449" s="347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8"/>
      <c r="K3451" s="34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9">
        <f>((J3448/1.11)+(K3450/1.11))*11%</f>
        <v>167510.18018018015</v>
      </c>
      <c r="K3452" s="350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8"/>
      <c r="K3453" s="34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1690330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51" t="s">
        <v>36</v>
      </c>
      <c r="K3456" s="352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51"/>
      <c r="K3457" s="352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3" t="str">
        <f>H3422</f>
        <v>CV SINAR CAHAYA NIRMALA</v>
      </c>
      <c r="I3460" s="353"/>
      <c r="J3460" s="353"/>
      <c r="K3460" s="354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7" t="s">
        <v>3</v>
      </c>
      <c r="G3461" s="130"/>
      <c r="H3461" s="355"/>
      <c r="I3461" s="355"/>
      <c r="J3461" s="355"/>
      <c r="K3461" s="356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30">
        <f>D3424</f>
        <v>45167</v>
      </c>
      <c r="E3462" s="331"/>
      <c r="F3462" s="357"/>
      <c r="G3462" s="131"/>
      <c r="H3462" s="332" t="str">
        <f>H3424</f>
        <v/>
      </c>
      <c r="I3462" s="332"/>
      <c r="J3462" s="332"/>
      <c r="K3462" s="333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7"/>
      <c r="G3463" s="131"/>
      <c r="H3463" s="334" t="str">
        <f>H3425</f>
        <v>BREBES</v>
      </c>
      <c r="I3463" s="334"/>
      <c r="J3463" s="334"/>
      <c r="K3463" s="335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3599</v>
      </c>
      <c r="E3464" s="122"/>
      <c r="F3464" s="133"/>
      <c r="G3464" s="134"/>
      <c r="H3464" s="336"/>
      <c r="I3464" s="336"/>
      <c r="J3464" s="336"/>
      <c r="K3464" s="337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1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JANGKA (COMPASS SET) KENKO C-288 / MS-25</v>
      </c>
      <c r="F3468" s="158"/>
      <c r="G3468" s="159"/>
      <c r="H3468" s="160">
        <f t="shared" ref="H3468:J3468" si="1952">H3430</f>
        <v>90000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81000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</v>
      </c>
      <c r="C3469" s="287" t="str">
        <f t="shared" si="1954"/>
        <v>GRS</v>
      </c>
      <c r="D3469" s="288" t="str">
        <f t="shared" si="1954"/>
        <v/>
      </c>
      <c r="E3469" s="289" t="str">
        <f t="shared" si="1954"/>
        <v>PENSIL KENKO 2B-6393 FLUORESCENT</v>
      </c>
      <c r="F3469" s="158"/>
      <c r="G3469" s="159"/>
      <c r="H3469" s="160">
        <f t="shared" ref="H3469:J3469" si="1955">H3431</f>
        <v>120000</v>
      </c>
      <c r="I3469" s="161">
        <f t="shared" si="1955"/>
        <v>0.1</v>
      </c>
      <c r="J3469" s="161">
        <f t="shared" si="1955"/>
        <v>0</v>
      </c>
      <c r="K3469" s="162">
        <f t="shared" si="1953"/>
        <v>108000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1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PUNCH KENKO NO. 30NP</v>
      </c>
      <c r="F3470" s="158"/>
      <c r="G3470" s="159"/>
      <c r="H3470" s="160">
        <f t="shared" ref="H3470:J3470" si="1957">H3432</f>
        <v>158400</v>
      </c>
      <c r="I3470" s="161">
        <f t="shared" si="1957"/>
        <v>0.1</v>
      </c>
      <c r="J3470" s="161">
        <f t="shared" si="1957"/>
        <v>0</v>
      </c>
      <c r="K3470" s="162">
        <f t="shared" si="1953"/>
        <v>142560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3</v>
      </c>
      <c r="C3471" s="287" t="str">
        <f t="shared" si="1958"/>
        <v>LSN</v>
      </c>
      <c r="D3471" s="288" t="str">
        <f t="shared" si="1958"/>
        <v/>
      </c>
      <c r="E3471" s="289" t="str">
        <f t="shared" si="1958"/>
        <v>GEL PEN JOYKO GP-218</v>
      </c>
      <c r="F3471" s="158"/>
      <c r="G3471" s="159"/>
      <c r="H3471" s="160">
        <f t="shared" ref="H3471:J3471" si="1959">H3433</f>
        <v>26400</v>
      </c>
      <c r="I3471" s="161">
        <f t="shared" si="1959"/>
        <v>0.1</v>
      </c>
      <c r="J3471" s="161">
        <f t="shared" si="1959"/>
        <v>0</v>
      </c>
      <c r="K3471" s="162">
        <f t="shared" si="1953"/>
        <v>71280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48</v>
      </c>
      <c r="C3472" s="287" t="str">
        <f t="shared" si="1960"/>
        <v>PCS</v>
      </c>
      <c r="D3472" s="288" t="str">
        <f t="shared" si="1960"/>
        <v/>
      </c>
      <c r="E3472" s="289" t="str">
        <f t="shared" si="1960"/>
        <v>PLAKBAND BENING 80 M KENKO 48 MM RED CORE</v>
      </c>
      <c r="F3472" s="158"/>
      <c r="G3472" s="159"/>
      <c r="H3472" s="160">
        <f t="shared" ref="H3472:J3472" si="1961">H3434</f>
        <v>10000</v>
      </c>
      <c r="I3472" s="161">
        <f t="shared" si="1961"/>
        <v>0.1</v>
      </c>
      <c r="J3472" s="161">
        <f t="shared" si="1961"/>
        <v>0</v>
      </c>
      <c r="K3472" s="162">
        <f t="shared" si="1953"/>
        <v>432000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1</v>
      </c>
      <c r="C3473" s="287" t="str">
        <f t="shared" si="1962"/>
        <v>LSN</v>
      </c>
      <c r="D3473" s="288" t="str">
        <f t="shared" si="1962"/>
        <v/>
      </c>
      <c r="E3473" s="289" t="str">
        <f t="shared" si="1962"/>
        <v>TAPE DISPENSER POLAR BEAR MN-305</v>
      </c>
      <c r="F3473" s="158"/>
      <c r="G3473" s="159"/>
      <c r="H3473" s="160">
        <f t="shared" ref="H3473:J3473" si="1963">H3435</f>
        <v>120000</v>
      </c>
      <c r="I3473" s="161">
        <f t="shared" si="1963"/>
        <v>0</v>
      </c>
      <c r="J3473" s="161">
        <f t="shared" si="1963"/>
        <v>0</v>
      </c>
      <c r="K3473" s="162">
        <f t="shared" si="1953"/>
        <v>120000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3</v>
      </c>
      <c r="C3474" s="287" t="str">
        <f t="shared" si="1964"/>
        <v>LSN</v>
      </c>
      <c r="D3474" s="288" t="str">
        <f t="shared" si="1964"/>
        <v/>
      </c>
      <c r="E3474" s="289" t="str">
        <f t="shared" si="1964"/>
        <v>GEL PEN JOYKO GP-243 WHIZ GEL HITAM</v>
      </c>
      <c r="F3474" s="158"/>
      <c r="G3474" s="159"/>
      <c r="H3474" s="160">
        <f t="shared" ref="H3474:J3474" si="1965">H3436</f>
        <v>24600</v>
      </c>
      <c r="I3474" s="161">
        <f t="shared" si="1965"/>
        <v>0.1</v>
      </c>
      <c r="J3474" s="161">
        <f t="shared" si="1965"/>
        <v>0</v>
      </c>
      <c r="K3474" s="162">
        <f t="shared" si="1953"/>
        <v>66420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1</v>
      </c>
      <c r="C3475" s="287" t="str">
        <f t="shared" si="1966"/>
        <v>LSN</v>
      </c>
      <c r="D3475" s="288" t="str">
        <f t="shared" si="1966"/>
        <v/>
      </c>
      <c r="E3475" s="290" t="str">
        <f t="shared" si="1966"/>
        <v>BALLPEN JOYKO BP-288 QUACO 3 (4 WARNA)</v>
      </c>
      <c r="F3475" s="158"/>
      <c r="G3475" s="159"/>
      <c r="H3475" s="160">
        <f t="shared" ref="H3475:J3475" si="1967">H3437</f>
        <v>42600</v>
      </c>
      <c r="I3475" s="161">
        <f t="shared" si="1967"/>
        <v>0.1</v>
      </c>
      <c r="J3475" s="161">
        <f t="shared" si="1967"/>
        <v>0</v>
      </c>
      <c r="K3475" s="162">
        <f t="shared" si="1953"/>
        <v>38340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1</v>
      </c>
      <c r="C3476" s="287" t="str">
        <f t="shared" si="1968"/>
        <v>LSN</v>
      </c>
      <c r="D3476" s="288" t="str">
        <f t="shared" si="1968"/>
        <v/>
      </c>
      <c r="E3476" s="289" t="str">
        <f t="shared" si="1968"/>
        <v>STAPLER KENKO HD-10MP (MINI PLASTIK)</v>
      </c>
      <c r="F3476" s="158"/>
      <c r="G3476" s="159"/>
      <c r="H3476" s="160">
        <f t="shared" ref="H3476:J3476" si="1969">H3438</f>
        <v>67200</v>
      </c>
      <c r="I3476" s="161">
        <f t="shared" si="1969"/>
        <v>0.1</v>
      </c>
      <c r="J3476" s="161">
        <f t="shared" si="1969"/>
        <v>0</v>
      </c>
      <c r="K3476" s="162">
        <f t="shared" si="1953"/>
        <v>60480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10</v>
      </c>
      <c r="C3477" s="287" t="str">
        <f t="shared" si="1970"/>
        <v>PCS</v>
      </c>
      <c r="D3477" s="288" t="str">
        <f t="shared" si="1970"/>
        <v/>
      </c>
      <c r="E3477" s="289" t="str">
        <f t="shared" si="1970"/>
        <v>BUKU KAS KWARTO</v>
      </c>
      <c r="F3477" s="158"/>
      <c r="G3477" s="159"/>
      <c r="H3477" s="160">
        <f t="shared" ref="H3477:J3477" si="1971">H3439</f>
        <v>9500</v>
      </c>
      <c r="I3477" s="161">
        <f t="shared" si="1971"/>
        <v>0</v>
      </c>
      <c r="J3477" s="161">
        <f t="shared" si="1971"/>
        <v>0</v>
      </c>
      <c r="K3477" s="162">
        <f t="shared" si="1953"/>
        <v>95000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10</v>
      </c>
      <c r="C3478" s="287" t="str">
        <f t="shared" si="1972"/>
        <v>PCS</v>
      </c>
      <c r="D3478" s="288" t="str">
        <f t="shared" si="1972"/>
        <v/>
      </c>
      <c r="E3478" s="289" t="str">
        <f t="shared" si="1972"/>
        <v>BUKU KAS FOLIO</v>
      </c>
      <c r="F3478" s="158"/>
      <c r="G3478" s="159"/>
      <c r="H3478" s="160">
        <f t="shared" ref="H3478:J3478" si="1973">H3440</f>
        <v>18500</v>
      </c>
      <c r="I3478" s="161">
        <f t="shared" si="1973"/>
        <v>0</v>
      </c>
      <c r="J3478" s="161">
        <f t="shared" si="1973"/>
        <v>0</v>
      </c>
      <c r="K3478" s="162">
        <f t="shared" si="1953"/>
        <v>185000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2</v>
      </c>
      <c r="C3479" s="287" t="str">
        <f t="shared" si="1974"/>
        <v>LSN</v>
      </c>
      <c r="D3479" s="288" t="str">
        <f t="shared" si="1974"/>
        <v/>
      </c>
      <c r="E3479" s="289" t="str">
        <f t="shared" si="1974"/>
        <v>PAPER CLIP WARNA KENKO 3100</v>
      </c>
      <c r="F3479" s="158"/>
      <c r="G3479" s="159"/>
      <c r="H3479" s="160">
        <f t="shared" ref="H3479:J3479" si="1975">H3441</f>
        <v>41400</v>
      </c>
      <c r="I3479" s="161">
        <f t="shared" si="1975"/>
        <v>0.1</v>
      </c>
      <c r="J3479" s="161">
        <f t="shared" si="1975"/>
        <v>0</v>
      </c>
      <c r="K3479" s="162">
        <f t="shared" si="1953"/>
        <v>74520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2</v>
      </c>
      <c r="C3480" s="287" t="str">
        <f t="shared" si="1976"/>
        <v>GRS</v>
      </c>
      <c r="D3480" s="288" t="str">
        <f t="shared" si="1976"/>
        <v/>
      </c>
      <c r="E3480" s="289" t="str">
        <f t="shared" si="1976"/>
        <v>BINDER CLIP KENKO NO. 105</v>
      </c>
      <c r="F3480" s="158"/>
      <c r="G3480" s="159"/>
      <c r="H3480" s="160">
        <f t="shared" ref="H3480:J3480" si="1977">H3442</f>
        <v>28800</v>
      </c>
      <c r="I3480" s="161">
        <f t="shared" si="1977"/>
        <v>0.1</v>
      </c>
      <c r="J3480" s="161">
        <f t="shared" si="1977"/>
        <v>0</v>
      </c>
      <c r="K3480" s="162">
        <f t="shared" si="1953"/>
        <v>51840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2</v>
      </c>
      <c r="C3481" s="287" t="str">
        <f t="shared" si="1978"/>
        <v>LSN</v>
      </c>
      <c r="D3481" s="288" t="str">
        <f t="shared" si="1978"/>
        <v/>
      </c>
      <c r="E3481" s="289" t="str">
        <f t="shared" si="1978"/>
        <v>LEM CAIR 35 ML KENKO LG-35</v>
      </c>
      <c r="F3481" s="158"/>
      <c r="G3481" s="159"/>
      <c r="H3481" s="160">
        <f t="shared" ref="H3481:J3481" si="1979">H3443</f>
        <v>19800</v>
      </c>
      <c r="I3481" s="161">
        <f t="shared" si="1979"/>
        <v>0.1</v>
      </c>
      <c r="J3481" s="161">
        <f t="shared" si="1979"/>
        <v>0</v>
      </c>
      <c r="K3481" s="162">
        <f t="shared" si="1953"/>
        <v>35640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25</v>
      </c>
      <c r="C3482" s="287" t="str">
        <f t="shared" si="1980"/>
        <v>PAK</v>
      </c>
      <c r="D3482" s="288" t="str">
        <f t="shared" si="1980"/>
        <v/>
      </c>
      <c r="E3482" s="289" t="str">
        <f t="shared" si="1980"/>
        <v>LOOSE LEAF JOYART B5-2670 (50S)</v>
      </c>
      <c r="F3482" s="158"/>
      <c r="G3482" s="159"/>
      <c r="H3482" s="160">
        <f t="shared" ref="H3482:J3482" si="1981">H3444</f>
        <v>5700</v>
      </c>
      <c r="I3482" s="161">
        <f t="shared" si="1981"/>
        <v>0.1</v>
      </c>
      <c r="J3482" s="161">
        <f t="shared" si="1981"/>
        <v>0</v>
      </c>
      <c r="K3482" s="162">
        <f t="shared" si="1953"/>
        <v>128250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8"/>
      <c r="K3485" s="33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40">
        <f>SUM(K3468:K3483)</f>
        <v>1690330</v>
      </c>
      <c r="K3486" s="341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2"/>
      <c r="K3487" s="34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39"/>
      <c r="K3489" s="33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3">
        <f>((J3486/1.11)+(K3488/1.11))*11%</f>
        <v>167510.18018018015</v>
      </c>
      <c r="K3490" s="34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39"/>
      <c r="K3491" s="33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1690330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2" t="str">
        <f>J3456</f>
        <v>NOVI / CONDRO</v>
      </c>
      <c r="K3494" s="313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2">
        <f>J3457</f>
        <v>0</v>
      </c>
      <c r="K3495" s="313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14" t="str">
        <f>H3460</f>
        <v>CV SINAR CAHAYA NIRMALA</v>
      </c>
      <c r="I3498" s="314"/>
      <c r="J3498" s="314"/>
      <c r="K3498" s="315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8" t="s">
        <v>3</v>
      </c>
      <c r="G3499" s="207"/>
      <c r="H3499" s="316"/>
      <c r="I3499" s="316"/>
      <c r="J3499" s="316"/>
      <c r="K3499" s="317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9">
        <f>D3462</f>
        <v>45167</v>
      </c>
      <c r="E3500" s="320"/>
      <c r="F3500" s="318"/>
      <c r="G3500" s="208"/>
      <c r="H3500" s="321" t="str">
        <f>H3462</f>
        <v/>
      </c>
      <c r="I3500" s="321"/>
      <c r="J3500" s="321"/>
      <c r="K3500" s="322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8"/>
      <c r="G3501" s="208"/>
      <c r="H3501" s="323" t="str">
        <f>H3463</f>
        <v>BREBES</v>
      </c>
      <c r="I3501" s="323"/>
      <c r="J3501" s="323"/>
      <c r="K3501" s="324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3599</v>
      </c>
      <c r="E3502" s="199"/>
      <c r="F3502" s="210"/>
      <c r="G3502" s="211"/>
      <c r="H3502" s="325"/>
      <c r="I3502" s="325"/>
      <c r="J3502" s="325"/>
      <c r="K3502" s="326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1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JANGKA (COMPASS SET) KENKO C-288 / MS-25</v>
      </c>
      <c r="F3506" s="235"/>
      <c r="G3506" s="236"/>
      <c r="H3506" s="237">
        <f t="shared" ref="H3506:J3506" si="1985">H3468</f>
        <v>90000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81000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</v>
      </c>
      <c r="C3507" s="292" t="str">
        <f t="shared" si="1987"/>
        <v>GRS</v>
      </c>
      <c r="D3507" s="293" t="str">
        <f t="shared" si="1987"/>
        <v/>
      </c>
      <c r="E3507" s="294" t="str">
        <f t="shared" si="1987"/>
        <v>PENSIL KENKO 2B-6393 FLUORESCENT</v>
      </c>
      <c r="F3507" s="235"/>
      <c r="G3507" s="236"/>
      <c r="H3507" s="237">
        <f t="shared" ref="H3507:J3507" si="1988">H3469</f>
        <v>120000</v>
      </c>
      <c r="I3507" s="238">
        <f t="shared" si="1988"/>
        <v>0.1</v>
      </c>
      <c r="J3507" s="238">
        <f t="shared" si="1988"/>
        <v>0</v>
      </c>
      <c r="K3507" s="239">
        <f t="shared" si="1986"/>
        <v>108000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1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PUNCH KENKO NO. 30NP</v>
      </c>
      <c r="F3508" s="235"/>
      <c r="G3508" s="236"/>
      <c r="H3508" s="237">
        <f t="shared" ref="H3508:J3508" si="1990">H3470</f>
        <v>158400</v>
      </c>
      <c r="I3508" s="238">
        <f t="shared" si="1990"/>
        <v>0.1</v>
      </c>
      <c r="J3508" s="238">
        <f t="shared" si="1990"/>
        <v>0</v>
      </c>
      <c r="K3508" s="239">
        <f t="shared" si="1986"/>
        <v>142560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3</v>
      </c>
      <c r="C3509" s="292" t="str">
        <f t="shared" si="1991"/>
        <v>LSN</v>
      </c>
      <c r="D3509" s="293" t="str">
        <f t="shared" si="1991"/>
        <v/>
      </c>
      <c r="E3509" s="294" t="str">
        <f t="shared" si="1991"/>
        <v>GEL PEN JOYKO GP-218</v>
      </c>
      <c r="F3509" s="235"/>
      <c r="G3509" s="236"/>
      <c r="H3509" s="237">
        <f t="shared" ref="H3509:J3509" si="1992">H3471</f>
        <v>26400</v>
      </c>
      <c r="I3509" s="238">
        <f t="shared" si="1992"/>
        <v>0.1</v>
      </c>
      <c r="J3509" s="238">
        <f t="shared" si="1992"/>
        <v>0</v>
      </c>
      <c r="K3509" s="239">
        <f t="shared" si="1986"/>
        <v>71280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48</v>
      </c>
      <c r="C3510" s="292" t="str">
        <f t="shared" si="1993"/>
        <v>PCS</v>
      </c>
      <c r="D3510" s="293" t="str">
        <f t="shared" si="1993"/>
        <v/>
      </c>
      <c r="E3510" s="294" t="str">
        <f t="shared" si="1993"/>
        <v>PLAKBAND BENING 80 M KENKO 48 MM RED CORE</v>
      </c>
      <c r="F3510" s="235"/>
      <c r="G3510" s="236"/>
      <c r="H3510" s="237">
        <f t="shared" ref="H3510:J3510" si="1994">H3472</f>
        <v>10000</v>
      </c>
      <c r="I3510" s="238">
        <f t="shared" si="1994"/>
        <v>0.1</v>
      </c>
      <c r="J3510" s="238">
        <f t="shared" si="1994"/>
        <v>0</v>
      </c>
      <c r="K3510" s="239">
        <f t="shared" si="1986"/>
        <v>432000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1</v>
      </c>
      <c r="C3511" s="292" t="str">
        <f t="shared" si="1995"/>
        <v>LSN</v>
      </c>
      <c r="D3511" s="293" t="str">
        <f t="shared" si="1995"/>
        <v/>
      </c>
      <c r="E3511" s="294" t="str">
        <f t="shared" si="1995"/>
        <v>TAPE DISPENSER POLAR BEAR MN-305</v>
      </c>
      <c r="F3511" s="235"/>
      <c r="G3511" s="236"/>
      <c r="H3511" s="237">
        <f t="shared" ref="H3511:J3511" si="1996">H3473</f>
        <v>120000</v>
      </c>
      <c r="I3511" s="238">
        <f t="shared" si="1996"/>
        <v>0</v>
      </c>
      <c r="J3511" s="238">
        <f t="shared" si="1996"/>
        <v>0</v>
      </c>
      <c r="K3511" s="239">
        <f t="shared" si="1986"/>
        <v>120000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3</v>
      </c>
      <c r="C3512" s="292" t="str">
        <f t="shared" si="1997"/>
        <v>LSN</v>
      </c>
      <c r="D3512" s="293" t="str">
        <f t="shared" si="1997"/>
        <v/>
      </c>
      <c r="E3512" s="294" t="str">
        <f t="shared" si="1997"/>
        <v>GEL PEN JOYKO GP-243 WHIZ GEL HITAM</v>
      </c>
      <c r="F3512" s="235"/>
      <c r="G3512" s="236"/>
      <c r="H3512" s="237">
        <f t="shared" ref="H3512:J3512" si="1998">H3474</f>
        <v>24600</v>
      </c>
      <c r="I3512" s="238">
        <f t="shared" si="1998"/>
        <v>0.1</v>
      </c>
      <c r="J3512" s="238">
        <f t="shared" si="1998"/>
        <v>0</v>
      </c>
      <c r="K3512" s="239">
        <f t="shared" si="1986"/>
        <v>66420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1</v>
      </c>
      <c r="C3513" s="292" t="str">
        <f t="shared" si="1999"/>
        <v>LSN</v>
      </c>
      <c r="D3513" s="293" t="str">
        <f t="shared" si="1999"/>
        <v/>
      </c>
      <c r="E3513" s="295" t="str">
        <f t="shared" si="1999"/>
        <v>BALLPEN JOYKO BP-288 QUACO 3 (4 WARNA)</v>
      </c>
      <c r="F3513" s="235"/>
      <c r="G3513" s="236"/>
      <c r="H3513" s="237">
        <f t="shared" ref="H3513:J3513" si="2000">H3475</f>
        <v>42600</v>
      </c>
      <c r="I3513" s="238">
        <f t="shared" si="2000"/>
        <v>0.1</v>
      </c>
      <c r="J3513" s="238">
        <f t="shared" si="2000"/>
        <v>0</v>
      </c>
      <c r="K3513" s="239">
        <f t="shared" si="1986"/>
        <v>38340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1</v>
      </c>
      <c r="C3514" s="292" t="str">
        <f t="shared" si="2001"/>
        <v>LSN</v>
      </c>
      <c r="D3514" s="293" t="str">
        <f t="shared" si="2001"/>
        <v/>
      </c>
      <c r="E3514" s="294" t="str">
        <f t="shared" si="2001"/>
        <v>STAPLER KENKO HD-10MP (MINI PLASTIK)</v>
      </c>
      <c r="F3514" s="235"/>
      <c r="G3514" s="236"/>
      <c r="H3514" s="237">
        <f t="shared" ref="H3514:J3514" si="2002">H3476</f>
        <v>67200</v>
      </c>
      <c r="I3514" s="238">
        <f t="shared" si="2002"/>
        <v>0.1</v>
      </c>
      <c r="J3514" s="238">
        <f t="shared" si="2002"/>
        <v>0</v>
      </c>
      <c r="K3514" s="239">
        <f t="shared" si="1986"/>
        <v>60480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10</v>
      </c>
      <c r="C3515" s="292" t="str">
        <f t="shared" si="2003"/>
        <v>PCS</v>
      </c>
      <c r="D3515" s="293" t="str">
        <f t="shared" si="2003"/>
        <v/>
      </c>
      <c r="E3515" s="294" t="str">
        <f t="shared" si="2003"/>
        <v>BUKU KAS KWARTO</v>
      </c>
      <c r="F3515" s="235"/>
      <c r="G3515" s="236"/>
      <c r="H3515" s="237">
        <f t="shared" ref="H3515:J3515" si="2004">H3477</f>
        <v>9500</v>
      </c>
      <c r="I3515" s="238">
        <f t="shared" si="2004"/>
        <v>0</v>
      </c>
      <c r="J3515" s="238">
        <f t="shared" si="2004"/>
        <v>0</v>
      </c>
      <c r="K3515" s="239">
        <f t="shared" si="1986"/>
        <v>95000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10</v>
      </c>
      <c r="C3516" s="292" t="str">
        <f t="shared" si="2005"/>
        <v>PCS</v>
      </c>
      <c r="D3516" s="293" t="str">
        <f t="shared" si="2005"/>
        <v/>
      </c>
      <c r="E3516" s="294" t="str">
        <f t="shared" si="2005"/>
        <v>BUKU KAS FOLIO</v>
      </c>
      <c r="F3516" s="235"/>
      <c r="G3516" s="236"/>
      <c r="H3516" s="237">
        <f t="shared" ref="H3516:J3516" si="2006">H3478</f>
        <v>18500</v>
      </c>
      <c r="I3516" s="238">
        <f t="shared" si="2006"/>
        <v>0</v>
      </c>
      <c r="J3516" s="238">
        <f t="shared" si="2006"/>
        <v>0</v>
      </c>
      <c r="K3516" s="239">
        <f t="shared" si="1986"/>
        <v>185000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2</v>
      </c>
      <c r="C3517" s="292" t="str">
        <f t="shared" si="2007"/>
        <v>LSN</v>
      </c>
      <c r="D3517" s="293" t="str">
        <f t="shared" si="2007"/>
        <v/>
      </c>
      <c r="E3517" s="294" t="str">
        <f t="shared" si="2007"/>
        <v>PAPER CLIP WARNA KENKO 3100</v>
      </c>
      <c r="F3517" s="235"/>
      <c r="G3517" s="236"/>
      <c r="H3517" s="237">
        <f t="shared" ref="H3517:J3517" si="2008">H3479</f>
        <v>41400</v>
      </c>
      <c r="I3517" s="238">
        <f t="shared" si="2008"/>
        <v>0.1</v>
      </c>
      <c r="J3517" s="238">
        <f t="shared" si="2008"/>
        <v>0</v>
      </c>
      <c r="K3517" s="239">
        <f t="shared" si="1986"/>
        <v>74520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2</v>
      </c>
      <c r="C3518" s="292" t="str">
        <f t="shared" si="2009"/>
        <v>GRS</v>
      </c>
      <c r="D3518" s="293" t="str">
        <f t="shared" si="2009"/>
        <v/>
      </c>
      <c r="E3518" s="294" t="str">
        <f t="shared" si="2009"/>
        <v>BINDER CLIP KENKO NO. 105</v>
      </c>
      <c r="F3518" s="235"/>
      <c r="G3518" s="236"/>
      <c r="H3518" s="237">
        <f t="shared" ref="H3518:J3518" si="2010">H3480</f>
        <v>28800</v>
      </c>
      <c r="I3518" s="238">
        <f t="shared" si="2010"/>
        <v>0.1</v>
      </c>
      <c r="J3518" s="238">
        <f t="shared" si="2010"/>
        <v>0</v>
      </c>
      <c r="K3518" s="239">
        <f t="shared" si="1986"/>
        <v>51840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2</v>
      </c>
      <c r="C3519" s="292" t="str">
        <f t="shared" si="2011"/>
        <v>LSN</v>
      </c>
      <c r="D3519" s="293" t="str">
        <f t="shared" si="2011"/>
        <v/>
      </c>
      <c r="E3519" s="294" t="str">
        <f t="shared" si="2011"/>
        <v>LEM CAIR 35 ML KENKO LG-35</v>
      </c>
      <c r="F3519" s="235"/>
      <c r="G3519" s="236"/>
      <c r="H3519" s="237">
        <f t="shared" ref="H3519:J3519" si="2012">H3481</f>
        <v>19800</v>
      </c>
      <c r="I3519" s="238">
        <f t="shared" si="2012"/>
        <v>0.1</v>
      </c>
      <c r="J3519" s="238">
        <f t="shared" si="2012"/>
        <v>0</v>
      </c>
      <c r="K3519" s="239">
        <f t="shared" si="1986"/>
        <v>35640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25</v>
      </c>
      <c r="C3520" s="292" t="str">
        <f t="shared" si="2013"/>
        <v>PAK</v>
      </c>
      <c r="D3520" s="293" t="str">
        <f t="shared" si="2013"/>
        <v/>
      </c>
      <c r="E3520" s="294" t="str">
        <f t="shared" si="2013"/>
        <v>LOOSE LEAF JOYART B5-2670 (50S)</v>
      </c>
      <c r="F3520" s="235"/>
      <c r="G3520" s="236"/>
      <c r="H3520" s="237">
        <f t="shared" ref="H3520:J3520" si="2014">H3482</f>
        <v>5700</v>
      </c>
      <c r="I3520" s="238">
        <f t="shared" si="2014"/>
        <v>0.1</v>
      </c>
      <c r="J3520" s="238">
        <f t="shared" si="2014"/>
        <v>0</v>
      </c>
      <c r="K3520" s="239">
        <f t="shared" si="1986"/>
        <v>128250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7"/>
      <c r="K3523" s="307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8">
        <f>SUM(K3506:K3521)</f>
        <v>1690330</v>
      </c>
      <c r="K3524" s="329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6"/>
      <c r="K3525" s="30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7"/>
      <c r="K3527" s="307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8">
        <f>((J3524/1.11)+(K3526/1.11))*11%</f>
        <v>167510.18018018015</v>
      </c>
      <c r="K3528" s="309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7"/>
      <c r="K3529" s="307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1690330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10" t="str">
        <f>J3494</f>
        <v>NOVI / CONDRO</v>
      </c>
      <c r="K3532" s="311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10">
        <f>J3495</f>
        <v>0</v>
      </c>
      <c r="K3533" s="311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58" t="s">
        <v>121</v>
      </c>
      <c r="I3536" s="358"/>
      <c r="J3536" s="358"/>
      <c r="K3536" s="3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2" t="s">
        <v>3</v>
      </c>
      <c r="G3537" s="17"/>
      <c r="H3537" s="360"/>
      <c r="I3537" s="360"/>
      <c r="J3537" s="360"/>
      <c r="K3537" s="3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3">
        <v>45169</v>
      </c>
      <c r="E3538" s="364"/>
      <c r="F3538" s="362"/>
      <c r="G3538" s="18"/>
      <c r="H3538" s="365" t="s">
        <v>122</v>
      </c>
      <c r="I3538" s="365"/>
      <c r="J3538" s="365"/>
      <c r="K3538" s="36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2"/>
      <c r="G3539" s="18"/>
      <c r="H3539" s="367" t="s">
        <v>123</v>
      </c>
      <c r="I3539" s="367"/>
      <c r="J3539" s="367"/>
      <c r="K3539" s="36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184</v>
      </c>
      <c r="E3540" s="9"/>
      <c r="F3540" s="21"/>
      <c r="G3540" s="22"/>
      <c r="H3540" s="369"/>
      <c r="I3540" s="369"/>
      <c r="J3540" s="369"/>
      <c r="K3540" s="37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20</v>
      </c>
      <c r="C3544" s="46" t="s">
        <v>47</v>
      </c>
      <c r="D3544" s="93">
        <v>1</v>
      </c>
      <c r="E3544" s="110" t="s">
        <v>164</v>
      </c>
      <c r="F3544" s="48"/>
      <c r="G3544" s="49"/>
      <c r="H3544" s="50">
        <v>147600</v>
      </c>
      <c r="I3544" s="51">
        <v>0.14000000000000001</v>
      </c>
      <c r="J3544" s="51"/>
      <c r="K3544" s="52">
        <f t="shared" ref="K3544:K3559" si="2017">(B3544*H3544-((B3544*H3544)*I3544))-((B3544*H3544-((B3544*H3544)*I3544))*J3544)</f>
        <v>2538720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71"/>
      <c r="K3561" s="34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5">
        <f>SUM(K3544:K3559)</f>
        <v>2538720</v>
      </c>
      <c r="K3562" s="346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7"/>
      <c r="K3563" s="347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8"/>
      <c r="K3565" s="34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9">
        <f>((J3562/1.11)+(K3564/1.11))*11%</f>
        <v>251584.86486486488</v>
      </c>
      <c r="K3566" s="350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8"/>
      <c r="K3567" s="34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2538720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51" t="s">
        <v>36</v>
      </c>
      <c r="K3570" s="352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51"/>
      <c r="K3571" s="352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3" t="str">
        <f>H3536</f>
        <v>HARNOYO</v>
      </c>
      <c r="I3574" s="353"/>
      <c r="J3574" s="353"/>
      <c r="K3574" s="354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7" t="s">
        <v>3</v>
      </c>
      <c r="G3575" s="130"/>
      <c r="H3575" s="355"/>
      <c r="I3575" s="355"/>
      <c r="J3575" s="355"/>
      <c r="K3575" s="356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30">
        <f>D3538</f>
        <v>45169</v>
      </c>
      <c r="E3576" s="331"/>
      <c r="F3576" s="357"/>
      <c r="G3576" s="131"/>
      <c r="H3576" s="332" t="str">
        <f>H3538</f>
        <v>(BENDAN)</v>
      </c>
      <c r="I3576" s="332"/>
      <c r="J3576" s="332"/>
      <c r="K3576" s="333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7"/>
      <c r="G3577" s="131"/>
      <c r="H3577" s="334" t="str">
        <f>H3539</f>
        <v>PEKALONGAN</v>
      </c>
      <c r="I3577" s="334"/>
      <c r="J3577" s="334"/>
      <c r="K3577" s="335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3605</v>
      </c>
      <c r="E3578" s="122"/>
      <c r="F3578" s="133"/>
      <c r="G3578" s="134"/>
      <c r="H3578" s="336"/>
      <c r="I3578" s="336"/>
      <c r="J3578" s="336"/>
      <c r="K3578" s="337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20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CUTTER 18 MM KENKO L-500 (BESAR)</v>
      </c>
      <c r="F3582" s="158"/>
      <c r="G3582" s="159"/>
      <c r="H3582" s="160">
        <f t="shared" ref="H3582:J3582" si="2019">H3544</f>
        <v>147600</v>
      </c>
      <c r="I3582" s="161">
        <f t="shared" si="2019"/>
        <v>0.14000000000000001</v>
      </c>
      <c r="J3582" s="161">
        <f t="shared" si="2019"/>
        <v>0</v>
      </c>
      <c r="K3582" s="162">
        <f t="shared" ref="K3582:K3597" si="2020">(B3582*H3582-((B3582*H3582)*I3582))-((B3582*H3582-((B3582*H3582)*I3582))*J3582)</f>
        <v>2538720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8"/>
      <c r="K3599" s="33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40">
        <f>SUM(K3582:K3597)</f>
        <v>2538720</v>
      </c>
      <c r="K3600" s="341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2"/>
      <c r="K3601" s="34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39"/>
      <c r="K3603" s="33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3">
        <f>((J3600/1.11)+(K3602/1.11))*11%</f>
        <v>251584.86486486488</v>
      </c>
      <c r="K3604" s="34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39"/>
      <c r="K3605" s="33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2538720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2" t="str">
        <f>J3570</f>
        <v>NOVI / CONDRO</v>
      </c>
      <c r="K3608" s="313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2">
        <f>J3571</f>
        <v>0</v>
      </c>
      <c r="K3609" s="313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14" t="str">
        <f>H3574</f>
        <v>HARNOYO</v>
      </c>
      <c r="I3612" s="314"/>
      <c r="J3612" s="314"/>
      <c r="K3612" s="315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8" t="s">
        <v>3</v>
      </c>
      <c r="G3613" s="207"/>
      <c r="H3613" s="316"/>
      <c r="I3613" s="316"/>
      <c r="J3613" s="316"/>
      <c r="K3613" s="317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9">
        <f>D3576</f>
        <v>45169</v>
      </c>
      <c r="E3614" s="320"/>
      <c r="F3614" s="318"/>
      <c r="G3614" s="208"/>
      <c r="H3614" s="321" t="str">
        <f>H3576</f>
        <v>(BENDAN)</v>
      </c>
      <c r="I3614" s="321"/>
      <c r="J3614" s="321"/>
      <c r="K3614" s="322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8"/>
      <c r="G3615" s="208"/>
      <c r="H3615" s="323" t="str">
        <f>H3577</f>
        <v>PEKALONGAN</v>
      </c>
      <c r="I3615" s="323"/>
      <c r="J3615" s="323"/>
      <c r="K3615" s="324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3605</v>
      </c>
      <c r="E3616" s="199"/>
      <c r="F3616" s="210"/>
      <c r="G3616" s="211"/>
      <c r="H3616" s="325"/>
      <c r="I3616" s="325"/>
      <c r="J3616" s="325"/>
      <c r="K3616" s="326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20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CUTTER 18 MM KENKO L-500 (BESAR)</v>
      </c>
      <c r="F3620" s="235"/>
      <c r="G3620" s="236"/>
      <c r="H3620" s="237">
        <f t="shared" ref="H3620:J3620" si="2052">H3582</f>
        <v>147600</v>
      </c>
      <c r="I3620" s="238">
        <f t="shared" si="2052"/>
        <v>0.14000000000000001</v>
      </c>
      <c r="J3620" s="238">
        <f t="shared" si="2052"/>
        <v>0</v>
      </c>
      <c r="K3620" s="239">
        <f t="shared" ref="K3620:K3635" si="2053">(B3620*H3620-((B3620*H3620)*I3620))-((B3620*H3620-((B3620*H3620)*I3620))*J3620)</f>
        <v>2538720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7"/>
      <c r="K3637" s="307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8">
        <f>SUM(K3620:K3635)</f>
        <v>2538720</v>
      </c>
      <c r="K3638" s="329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6"/>
      <c r="K3639" s="30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7"/>
      <c r="K3641" s="307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8">
        <f>((J3638/1.11)+(K3640/1.11))*11%</f>
        <v>251584.86486486488</v>
      </c>
      <c r="K3642" s="309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7"/>
      <c r="K3643" s="307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2538720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10" t="str">
        <f>J3608</f>
        <v>NOVI / CONDRO</v>
      </c>
      <c r="K3646" s="311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10">
        <f>J3609</f>
        <v>0</v>
      </c>
      <c r="K3647" s="311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58" t="s">
        <v>50</v>
      </c>
      <c r="I3650" s="358"/>
      <c r="J3650" s="358"/>
      <c r="K3650" s="3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2" t="s">
        <v>3</v>
      </c>
      <c r="G3651" s="17"/>
      <c r="H3651" s="360"/>
      <c r="I3651" s="360"/>
      <c r="J3651" s="360"/>
      <c r="K3651" s="3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3">
        <v>45169</v>
      </c>
      <c r="E3652" s="364"/>
      <c r="F3652" s="362"/>
      <c r="G3652" s="18"/>
      <c r="H3652" s="365" t="s">
        <v>51</v>
      </c>
      <c r="I3652" s="365"/>
      <c r="J3652" s="365"/>
      <c r="K3652" s="36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2"/>
      <c r="G3653" s="18"/>
      <c r="H3653" s="367" t="s">
        <v>32</v>
      </c>
      <c r="I3653" s="367"/>
      <c r="J3653" s="367"/>
      <c r="K3653" s="36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185</v>
      </c>
      <c r="E3654" s="9"/>
      <c r="F3654" s="21"/>
      <c r="G3654" s="22"/>
      <c r="H3654" s="369"/>
      <c r="I3654" s="369"/>
      <c r="J3654" s="369"/>
      <c r="K3654" s="37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36</v>
      </c>
      <c r="C3658" s="46" t="s">
        <v>52</v>
      </c>
      <c r="D3658" s="93">
        <v>1</v>
      </c>
      <c r="E3658" s="110" t="s">
        <v>186</v>
      </c>
      <c r="F3658" s="48"/>
      <c r="G3658" s="49"/>
      <c r="H3658" s="50">
        <v>72000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2242080</v>
      </c>
      <c r="L3658" s="36"/>
    </row>
    <row r="3659" spans="1:12" s="10" customFormat="1" ht="14.1" customHeight="1" x14ac:dyDescent="0.25">
      <c r="A3659" s="45">
        <v>2</v>
      </c>
      <c r="B3659" s="46">
        <v>48</v>
      </c>
      <c r="C3659" s="46" t="s">
        <v>47</v>
      </c>
      <c r="D3659" s="93">
        <v>2</v>
      </c>
      <c r="E3659" s="110" t="s">
        <v>187</v>
      </c>
      <c r="F3659" s="48"/>
      <c r="G3659" s="49"/>
      <c r="H3659" s="50">
        <v>80400</v>
      </c>
      <c r="I3659" s="51">
        <v>0.13500000000000001</v>
      </c>
      <c r="J3659" s="51"/>
      <c r="K3659" s="52">
        <f t="shared" si="2084"/>
        <v>3338208</v>
      </c>
      <c r="L3659" s="36"/>
    </row>
    <row r="3660" spans="1:12" s="10" customFormat="1" ht="14.1" customHeight="1" x14ac:dyDescent="0.25">
      <c r="A3660" s="45">
        <v>3</v>
      </c>
      <c r="B3660" s="46">
        <v>240</v>
      </c>
      <c r="C3660" s="46" t="s">
        <v>47</v>
      </c>
      <c r="D3660" s="93">
        <v>4</v>
      </c>
      <c r="E3660" s="110" t="s">
        <v>188</v>
      </c>
      <c r="F3660" s="48" t="s">
        <v>173</v>
      </c>
      <c r="G3660" s="49"/>
      <c r="H3660" s="50">
        <v>64800</v>
      </c>
      <c r="I3660" s="51">
        <v>0.13500000000000001</v>
      </c>
      <c r="J3660" s="51"/>
      <c r="K3660" s="52">
        <f t="shared" si="2084"/>
        <v>13452480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71"/>
      <c r="K3675" s="348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5">
        <f>SUM(K3658:K3673)</f>
        <v>19032768</v>
      </c>
      <c r="K3676" s="346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7"/>
      <c r="K3677" s="347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8"/>
      <c r="K3679" s="348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9">
        <f>((J3676/1.11)+(K3678/1.11))*11%</f>
        <v>1886130.1621621621</v>
      </c>
      <c r="K3680" s="350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8"/>
      <c r="K3681" s="348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19032768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51" t="s">
        <v>36</v>
      </c>
      <c r="K3684" s="352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51"/>
      <c r="K3685" s="352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3" t="str">
        <f>H3650</f>
        <v>CV PELITA JAYA</v>
      </c>
      <c r="I3688" s="353"/>
      <c r="J3688" s="353"/>
      <c r="K3688" s="354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7" t="s">
        <v>3</v>
      </c>
      <c r="G3689" s="130"/>
      <c r="H3689" s="355"/>
      <c r="I3689" s="355"/>
      <c r="J3689" s="355"/>
      <c r="K3689" s="356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30">
        <f>D3652</f>
        <v>45169</v>
      </c>
      <c r="E3690" s="331"/>
      <c r="F3690" s="357"/>
      <c r="G3690" s="131"/>
      <c r="H3690" s="332" t="str">
        <f>H3652</f>
        <v>(ANUGERAH SEJAHTERA)</v>
      </c>
      <c r="I3690" s="332"/>
      <c r="J3690" s="332"/>
      <c r="K3690" s="333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7"/>
      <c r="G3691" s="131"/>
      <c r="H3691" s="334" t="str">
        <f>H3653</f>
        <v>PURWOKERTO</v>
      </c>
      <c r="I3691" s="334"/>
      <c r="J3691" s="334"/>
      <c r="K3691" s="335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3615</v>
      </c>
      <c r="E3692" s="122"/>
      <c r="F3692" s="133"/>
      <c r="G3692" s="134"/>
      <c r="H3692" s="336"/>
      <c r="I3692" s="336"/>
      <c r="J3692" s="336"/>
      <c r="K3692" s="337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36</v>
      </c>
      <c r="C3696" s="287" t="str">
        <f t="shared" si="2085"/>
        <v>BOX</v>
      </c>
      <c r="D3696" s="288">
        <f t="shared" si="2085"/>
        <v>1</v>
      </c>
      <c r="E3696" s="289" t="str">
        <f t="shared" si="2085"/>
        <v>LEM STICK KENKO 15 GR (TANGGUNG) isi 20 pc</v>
      </c>
      <c r="F3696" s="158"/>
      <c r="G3696" s="159"/>
      <c r="H3696" s="160">
        <f t="shared" ref="H3696:J3696" si="2086">H3658</f>
        <v>72000</v>
      </c>
      <c r="I3696" s="161">
        <f t="shared" si="2086"/>
        <v>0.13500000000000001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2242080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48</v>
      </c>
      <c r="C3697" s="287" t="str">
        <f t="shared" si="2088"/>
        <v>LSN</v>
      </c>
      <c r="D3697" s="288">
        <f t="shared" si="2088"/>
        <v>2</v>
      </c>
      <c r="E3697" s="289" t="str">
        <f t="shared" si="2088"/>
        <v>PENSIL WARNA JOYKO CP-S12 MINI (PENDEK)</v>
      </c>
      <c r="F3697" s="158"/>
      <c r="G3697" s="159"/>
      <c r="H3697" s="160">
        <f t="shared" ref="H3697:J3697" si="2089">H3659</f>
        <v>80400</v>
      </c>
      <c r="I3697" s="161">
        <f t="shared" si="2089"/>
        <v>0.13500000000000001</v>
      </c>
      <c r="J3697" s="161">
        <f t="shared" si="2089"/>
        <v>0</v>
      </c>
      <c r="K3697" s="162">
        <f t="shared" si="2087"/>
        <v>3338208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240</v>
      </c>
      <c r="C3698" s="287" t="str">
        <f t="shared" si="2090"/>
        <v>LSN</v>
      </c>
      <c r="D3698" s="288">
        <f t="shared" si="2090"/>
        <v>4</v>
      </c>
      <c r="E3698" s="289" t="str">
        <f t="shared" si="2090"/>
        <v>ISI CUTTER 18 MM KENKO L-150 (BESAR)</v>
      </c>
      <c r="F3698" s="158"/>
      <c r="G3698" s="159"/>
      <c r="H3698" s="160">
        <f t="shared" ref="H3698:J3698" si="2091">H3660</f>
        <v>64800</v>
      </c>
      <c r="I3698" s="161">
        <f t="shared" si="2091"/>
        <v>0.13500000000000001</v>
      </c>
      <c r="J3698" s="161">
        <f t="shared" si="2091"/>
        <v>0</v>
      </c>
      <c r="K3698" s="162">
        <f t="shared" si="2087"/>
        <v>13452480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8"/>
      <c r="K3713" s="33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40">
        <f>SUM(K3696:K3711)</f>
        <v>19032768</v>
      </c>
      <c r="K3714" s="341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2"/>
      <c r="K3715" s="34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39"/>
      <c r="K3717" s="33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3">
        <f>((J3714/1.11)+(K3716/1.11))*11%</f>
        <v>1886130.1621621621</v>
      </c>
      <c r="K3718" s="34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39"/>
      <c r="K3719" s="33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19032768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2" t="str">
        <f>J3684</f>
        <v>NOVI / CONDRO</v>
      </c>
      <c r="K3722" s="313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2">
        <f>J3685</f>
        <v>0</v>
      </c>
      <c r="K3723" s="313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14" t="str">
        <f>H3688</f>
        <v>CV PELITA JAYA</v>
      </c>
      <c r="I3726" s="314"/>
      <c r="J3726" s="314"/>
      <c r="K3726" s="315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8" t="s">
        <v>3</v>
      </c>
      <c r="G3727" s="207"/>
      <c r="H3727" s="316"/>
      <c r="I3727" s="316"/>
      <c r="J3727" s="316"/>
      <c r="K3727" s="317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9">
        <f>D3690</f>
        <v>45169</v>
      </c>
      <c r="E3728" s="320"/>
      <c r="F3728" s="318"/>
      <c r="G3728" s="208"/>
      <c r="H3728" s="321" t="str">
        <f>H3690</f>
        <v>(ANUGERAH SEJAHTERA)</v>
      </c>
      <c r="I3728" s="321"/>
      <c r="J3728" s="321"/>
      <c r="K3728" s="322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8"/>
      <c r="G3729" s="208"/>
      <c r="H3729" s="323" t="str">
        <f>H3691</f>
        <v>PURWOKERTO</v>
      </c>
      <c r="I3729" s="323"/>
      <c r="J3729" s="323"/>
      <c r="K3729" s="324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3615</v>
      </c>
      <c r="E3730" s="199"/>
      <c r="F3730" s="210"/>
      <c r="G3730" s="211"/>
      <c r="H3730" s="325"/>
      <c r="I3730" s="325"/>
      <c r="J3730" s="325"/>
      <c r="K3730" s="326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36</v>
      </c>
      <c r="C3734" s="292" t="str">
        <f t="shared" si="2118"/>
        <v>BOX</v>
      </c>
      <c r="D3734" s="293">
        <f t="shared" si="2118"/>
        <v>1</v>
      </c>
      <c r="E3734" s="294" t="str">
        <f t="shared" si="2118"/>
        <v>LEM STICK KENKO 15 GR (TANGGUNG) isi 20 pc</v>
      </c>
      <c r="F3734" s="235"/>
      <c r="G3734" s="236"/>
      <c r="H3734" s="237">
        <f t="shared" ref="H3734:J3734" si="2119">H3696</f>
        <v>72000</v>
      </c>
      <c r="I3734" s="238">
        <f t="shared" si="2119"/>
        <v>0.13500000000000001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2242080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48</v>
      </c>
      <c r="C3735" s="292" t="str">
        <f t="shared" si="2121"/>
        <v>LSN</v>
      </c>
      <c r="D3735" s="293">
        <f t="shared" si="2121"/>
        <v>2</v>
      </c>
      <c r="E3735" s="294" t="str">
        <f t="shared" si="2121"/>
        <v>PENSIL WARNA JOYKO CP-S12 MINI (PENDEK)</v>
      </c>
      <c r="F3735" s="235"/>
      <c r="G3735" s="236"/>
      <c r="H3735" s="237">
        <f t="shared" ref="H3735:J3735" si="2122">H3697</f>
        <v>80400</v>
      </c>
      <c r="I3735" s="238">
        <f t="shared" si="2122"/>
        <v>0.13500000000000001</v>
      </c>
      <c r="J3735" s="238">
        <f t="shared" si="2122"/>
        <v>0</v>
      </c>
      <c r="K3735" s="239">
        <f t="shared" si="2120"/>
        <v>3338208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240</v>
      </c>
      <c r="C3736" s="292" t="str">
        <f t="shared" si="2123"/>
        <v>LSN</v>
      </c>
      <c r="D3736" s="293">
        <f t="shared" si="2123"/>
        <v>4</v>
      </c>
      <c r="E3736" s="294" t="str">
        <f t="shared" si="2123"/>
        <v>ISI CUTTER 18 MM KENKO L-150 (BESAR)</v>
      </c>
      <c r="F3736" s="235"/>
      <c r="G3736" s="236"/>
      <c r="H3736" s="237">
        <f t="shared" ref="H3736:J3736" si="2124">H3698</f>
        <v>64800</v>
      </c>
      <c r="I3736" s="238">
        <f t="shared" si="2124"/>
        <v>0.13500000000000001</v>
      </c>
      <c r="J3736" s="238">
        <f t="shared" si="2124"/>
        <v>0</v>
      </c>
      <c r="K3736" s="239">
        <f t="shared" si="2120"/>
        <v>13452480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7"/>
      <c r="K3751" s="307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8">
        <f>SUM(K3734:K3749)</f>
        <v>19032768</v>
      </c>
      <c r="K3752" s="329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6"/>
      <c r="K3753" s="30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7"/>
      <c r="K3755" s="307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8">
        <f>((J3752/1.11)+(K3754/1.11))*11%</f>
        <v>1886130.1621621621</v>
      </c>
      <c r="K3756" s="309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7"/>
      <c r="K3757" s="307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19032768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10" t="str">
        <f>J3722</f>
        <v>NOVI / CONDRO</v>
      </c>
      <c r="K3760" s="311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10">
        <f>J3723</f>
        <v>0</v>
      </c>
      <c r="K3761" s="311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58" t="s">
        <v>95</v>
      </c>
      <c r="I3764" s="358"/>
      <c r="J3764" s="358"/>
      <c r="K3764" s="3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2" t="s">
        <v>3</v>
      </c>
      <c r="G3765" s="17"/>
      <c r="H3765" s="360"/>
      <c r="I3765" s="360"/>
      <c r="J3765" s="360"/>
      <c r="K3765" s="3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3">
        <v>45169</v>
      </c>
      <c r="E3766" s="364"/>
      <c r="F3766" s="362"/>
      <c r="G3766" s="18"/>
      <c r="H3766" s="365" t="s">
        <v>31</v>
      </c>
      <c r="I3766" s="365"/>
      <c r="J3766" s="365"/>
      <c r="K3766" s="36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2"/>
      <c r="G3767" s="18"/>
      <c r="H3767" s="367" t="s">
        <v>96</v>
      </c>
      <c r="I3767" s="367"/>
      <c r="J3767" s="367"/>
      <c r="K3767" s="36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191</v>
      </c>
      <c r="E3768" s="9"/>
      <c r="F3768" s="21"/>
      <c r="G3768" s="22"/>
      <c r="H3768" s="369"/>
      <c r="I3768" s="369"/>
      <c r="J3768" s="369"/>
      <c r="K3768" s="37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48</v>
      </c>
      <c r="C3772" s="46" t="s">
        <v>41</v>
      </c>
      <c r="D3772" s="93">
        <v>2</v>
      </c>
      <c r="E3772" s="110" t="s">
        <v>192</v>
      </c>
      <c r="F3772" s="48"/>
      <c r="G3772" s="49"/>
      <c r="H3772" s="50">
        <v>58900</v>
      </c>
      <c r="I3772" s="51">
        <v>0.125</v>
      </c>
      <c r="J3772" s="51"/>
      <c r="K3772" s="52">
        <f t="shared" ref="K3772:K3787" si="2151">(B3772*H3772-((B3772*H3772)*I3772))-((B3772*H3772-((B3772*H3772)*I3772))*J3772)</f>
        <v>2473800</v>
      </c>
      <c r="L3772" s="36"/>
    </row>
    <row r="3773" spans="1:12" s="10" customFormat="1" ht="14.1" customHeight="1" x14ac:dyDescent="0.25">
      <c r="A3773" s="45">
        <v>2</v>
      </c>
      <c r="B3773" s="46">
        <v>48</v>
      </c>
      <c r="C3773" s="46" t="s">
        <v>41</v>
      </c>
      <c r="D3773" s="93">
        <v>2</v>
      </c>
      <c r="E3773" s="110" t="s">
        <v>193</v>
      </c>
      <c r="F3773" s="48"/>
      <c r="G3773" s="49"/>
      <c r="H3773" s="50">
        <v>66900</v>
      </c>
      <c r="I3773" s="51">
        <v>0.125</v>
      </c>
      <c r="J3773" s="51"/>
      <c r="K3773" s="52">
        <f t="shared" si="2151"/>
        <v>2809800</v>
      </c>
      <c r="L3773" s="36"/>
    </row>
    <row r="3774" spans="1:12" s="10" customFormat="1" ht="14.1" customHeight="1" x14ac:dyDescent="0.25">
      <c r="A3774" s="45">
        <v>3</v>
      </c>
      <c r="B3774" s="46">
        <v>288</v>
      </c>
      <c r="C3774" s="46" t="s">
        <v>41</v>
      </c>
      <c r="D3774" s="93">
        <v>4</v>
      </c>
      <c r="E3774" s="110" t="s">
        <v>194</v>
      </c>
      <c r="F3774" s="48"/>
      <c r="G3774" s="49"/>
      <c r="H3774" s="50">
        <v>19200</v>
      </c>
      <c r="I3774" s="51">
        <v>0.125</v>
      </c>
      <c r="J3774" s="51"/>
      <c r="K3774" s="52">
        <f t="shared" si="2151"/>
        <v>4838400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71"/>
      <c r="K3789" s="348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5">
        <f>SUM(K3772:K3787)</f>
        <v>10122000</v>
      </c>
      <c r="K3790" s="346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7"/>
      <c r="K3791" s="347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8"/>
      <c r="K3793" s="348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9">
        <f>((J3790/1.11)+(K3792/1.11))*11%</f>
        <v>1003081.0810810811</v>
      </c>
      <c r="K3794" s="350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8"/>
      <c r="K3795" s="348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10122000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51" t="s">
        <v>36</v>
      </c>
      <c r="K3798" s="352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51"/>
      <c r="K3799" s="352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3" t="str">
        <f>H3764</f>
        <v>CV LANCAR JAYA SENTOSA</v>
      </c>
      <c r="I3802" s="353"/>
      <c r="J3802" s="353"/>
      <c r="K3802" s="354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7" t="s">
        <v>3</v>
      </c>
      <c r="G3803" s="130"/>
      <c r="H3803" s="355"/>
      <c r="I3803" s="355"/>
      <c r="J3803" s="355"/>
      <c r="K3803" s="356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30">
        <f>D3766</f>
        <v>45169</v>
      </c>
      <c r="E3804" s="331"/>
      <c r="F3804" s="357"/>
      <c r="G3804" s="131"/>
      <c r="H3804" s="332" t="str">
        <f>H3766</f>
        <v/>
      </c>
      <c r="I3804" s="332"/>
      <c r="J3804" s="332"/>
      <c r="K3804" s="333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7"/>
      <c r="G3805" s="131"/>
      <c r="H3805" s="334" t="str">
        <f>H3767</f>
        <v>MALANG</v>
      </c>
      <c r="I3805" s="334"/>
      <c r="J3805" s="334"/>
      <c r="K3805" s="335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1591</v>
      </c>
      <c r="E3806" s="122"/>
      <c r="F3806" s="133"/>
      <c r="G3806" s="134"/>
      <c r="H3806" s="336"/>
      <c r="I3806" s="336"/>
      <c r="J3806" s="336"/>
      <c r="K3806" s="337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48</v>
      </c>
      <c r="C3810" s="287" t="str">
        <f t="shared" si="2152"/>
        <v>PCS</v>
      </c>
      <c r="D3810" s="288">
        <f t="shared" si="2152"/>
        <v>2</v>
      </c>
      <c r="E3810" s="289" t="str">
        <f t="shared" si="2152"/>
        <v>CRAYON / OIL PASTEL JOYKO OP-48S PP CASE SEA WORLD</v>
      </c>
      <c r="F3810" s="158"/>
      <c r="G3810" s="159"/>
      <c r="H3810" s="160">
        <f t="shared" ref="H3810:J3810" si="2153">H3772</f>
        <v>58900</v>
      </c>
      <c r="I3810" s="161">
        <f t="shared" si="2153"/>
        <v>0.125</v>
      </c>
      <c r="J3810" s="161">
        <f t="shared" si="2153"/>
        <v>0</v>
      </c>
      <c r="K3810" s="162">
        <f t="shared" ref="K3810:K3825" si="2154">(B3810*H3810-((B3810*H3810)*I3810))-((B3810*H3810-((B3810*H3810)*I3810))*J3810)</f>
        <v>2473800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48</v>
      </c>
      <c r="C3811" s="287" t="str">
        <f t="shared" si="2155"/>
        <v>PCS</v>
      </c>
      <c r="D3811" s="288">
        <f t="shared" si="2155"/>
        <v>2</v>
      </c>
      <c r="E3811" s="289" t="str">
        <f t="shared" si="2155"/>
        <v>CRAYON / OIL PASTEL JOYKO OP-55S PP CASE SEA WORLD</v>
      </c>
      <c r="F3811" s="158"/>
      <c r="G3811" s="159"/>
      <c r="H3811" s="160">
        <f t="shared" ref="H3811:J3811" si="2156">H3773</f>
        <v>66900</v>
      </c>
      <c r="I3811" s="161">
        <f t="shared" si="2156"/>
        <v>0.125</v>
      </c>
      <c r="J3811" s="161">
        <f t="shared" si="2156"/>
        <v>0</v>
      </c>
      <c r="K3811" s="162">
        <f t="shared" si="2154"/>
        <v>2809800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288</v>
      </c>
      <c r="C3812" s="287" t="str">
        <f t="shared" si="2157"/>
        <v>PCS</v>
      </c>
      <c r="D3812" s="288">
        <f t="shared" si="2157"/>
        <v>4</v>
      </c>
      <c r="E3812" s="289" t="str">
        <f t="shared" si="2157"/>
        <v>PENSIL WARNA JOYKO CP-101 (24W PANJANG)</v>
      </c>
      <c r="F3812" s="158"/>
      <c r="G3812" s="159"/>
      <c r="H3812" s="160">
        <f t="shared" ref="H3812:J3812" si="2158">H3774</f>
        <v>19200</v>
      </c>
      <c r="I3812" s="161">
        <f t="shared" si="2158"/>
        <v>0.125</v>
      </c>
      <c r="J3812" s="161">
        <f t="shared" si="2158"/>
        <v>0</v>
      </c>
      <c r="K3812" s="162">
        <f t="shared" si="2154"/>
        <v>4838400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8"/>
      <c r="K3827" s="33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40">
        <f>SUM(K3810:K3825)</f>
        <v>10122000</v>
      </c>
      <c r="K3828" s="341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2"/>
      <c r="K3829" s="34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39"/>
      <c r="K3831" s="33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3">
        <f>((J3828/1.11)+(K3830/1.11))*11%</f>
        <v>1003081.0810810811</v>
      </c>
      <c r="K3832" s="34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39"/>
      <c r="K3833" s="33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10122000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2" t="str">
        <f>J3798</f>
        <v>NOVI / CONDRO</v>
      </c>
      <c r="K3836" s="313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2">
        <f>J3799</f>
        <v>0</v>
      </c>
      <c r="K3837" s="313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14" t="str">
        <f>H3802</f>
        <v>CV LANCAR JAYA SENTOSA</v>
      </c>
      <c r="I3840" s="314"/>
      <c r="J3840" s="314"/>
      <c r="K3840" s="315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8" t="s">
        <v>3</v>
      </c>
      <c r="G3841" s="207"/>
      <c r="H3841" s="316"/>
      <c r="I3841" s="316"/>
      <c r="J3841" s="316"/>
      <c r="K3841" s="317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9">
        <f>D3804</f>
        <v>45169</v>
      </c>
      <c r="E3842" s="320"/>
      <c r="F3842" s="318"/>
      <c r="G3842" s="208"/>
      <c r="H3842" s="321" t="str">
        <f>H3804</f>
        <v/>
      </c>
      <c r="I3842" s="321"/>
      <c r="J3842" s="321"/>
      <c r="K3842" s="322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8"/>
      <c r="G3843" s="208"/>
      <c r="H3843" s="323" t="str">
        <f>H3805</f>
        <v>MALANG</v>
      </c>
      <c r="I3843" s="323"/>
      <c r="J3843" s="323"/>
      <c r="K3843" s="324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1591</v>
      </c>
      <c r="E3844" s="199"/>
      <c r="F3844" s="210"/>
      <c r="G3844" s="211"/>
      <c r="H3844" s="325"/>
      <c r="I3844" s="325"/>
      <c r="J3844" s="325"/>
      <c r="K3844" s="326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48</v>
      </c>
      <c r="C3848" s="292" t="str">
        <f t="shared" si="2185"/>
        <v>PCS</v>
      </c>
      <c r="D3848" s="293">
        <f t="shared" si="2185"/>
        <v>2</v>
      </c>
      <c r="E3848" s="294" t="str">
        <f t="shared" si="2185"/>
        <v>CRAYON / OIL PASTEL JOYKO OP-48S PP CASE SEA WORLD</v>
      </c>
      <c r="F3848" s="235"/>
      <c r="G3848" s="236"/>
      <c r="H3848" s="237">
        <f t="shared" ref="H3848:J3848" si="2186">H3810</f>
        <v>58900</v>
      </c>
      <c r="I3848" s="238">
        <f t="shared" si="2186"/>
        <v>0.125</v>
      </c>
      <c r="J3848" s="238">
        <f t="shared" si="2186"/>
        <v>0</v>
      </c>
      <c r="K3848" s="239">
        <f t="shared" ref="K3848:K3863" si="2187">(B3848*H3848-((B3848*H3848)*I3848))-((B3848*H3848-((B3848*H3848)*I3848))*J3848)</f>
        <v>2473800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48</v>
      </c>
      <c r="C3849" s="292" t="str">
        <f t="shared" si="2188"/>
        <v>PCS</v>
      </c>
      <c r="D3849" s="293">
        <f t="shared" si="2188"/>
        <v>2</v>
      </c>
      <c r="E3849" s="294" t="str">
        <f t="shared" si="2188"/>
        <v>CRAYON / OIL PASTEL JOYKO OP-55S PP CASE SEA WORLD</v>
      </c>
      <c r="F3849" s="235"/>
      <c r="G3849" s="236"/>
      <c r="H3849" s="237">
        <f t="shared" ref="H3849:J3849" si="2189">H3811</f>
        <v>66900</v>
      </c>
      <c r="I3849" s="238">
        <f t="shared" si="2189"/>
        <v>0.125</v>
      </c>
      <c r="J3849" s="238">
        <f t="shared" si="2189"/>
        <v>0</v>
      </c>
      <c r="K3849" s="239">
        <f t="shared" si="2187"/>
        <v>2809800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288</v>
      </c>
      <c r="C3850" s="292" t="str">
        <f t="shared" si="2190"/>
        <v>PCS</v>
      </c>
      <c r="D3850" s="293">
        <f t="shared" si="2190"/>
        <v>4</v>
      </c>
      <c r="E3850" s="294" t="str">
        <f t="shared" si="2190"/>
        <v>PENSIL WARNA JOYKO CP-101 (24W PANJANG)</v>
      </c>
      <c r="F3850" s="235"/>
      <c r="G3850" s="236"/>
      <c r="H3850" s="237">
        <f t="shared" ref="H3850:J3850" si="2191">H3812</f>
        <v>19200</v>
      </c>
      <c r="I3850" s="238">
        <f t="shared" si="2191"/>
        <v>0.125</v>
      </c>
      <c r="J3850" s="238">
        <f t="shared" si="2191"/>
        <v>0</v>
      </c>
      <c r="K3850" s="239">
        <f t="shared" si="2187"/>
        <v>4838400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7"/>
      <c r="K3865" s="307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8">
        <f>SUM(K3848:K3863)</f>
        <v>10122000</v>
      </c>
      <c r="K3866" s="329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6"/>
      <c r="K3867" s="30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7"/>
      <c r="K3869" s="307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8">
        <f>((J3866/1.11)+(K3868/1.11))*11%</f>
        <v>1003081.0810810811</v>
      </c>
      <c r="K3870" s="309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7"/>
      <c r="K3871" s="307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10122000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10" t="str">
        <f>J3836</f>
        <v>NOVI / CONDRO</v>
      </c>
      <c r="K3874" s="311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10">
        <f>J3837</f>
        <v>0</v>
      </c>
      <c r="K3875" s="311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58" t="s">
        <v>50</v>
      </c>
      <c r="I3878" s="358"/>
      <c r="J3878" s="358"/>
      <c r="K3878" s="3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2" t="s">
        <v>3</v>
      </c>
      <c r="G3879" s="17"/>
      <c r="H3879" s="360"/>
      <c r="I3879" s="360"/>
      <c r="J3879" s="360"/>
      <c r="K3879" s="3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3">
        <v>45169</v>
      </c>
      <c r="E3880" s="364"/>
      <c r="F3880" s="362"/>
      <c r="G3880" s="18"/>
      <c r="H3880" s="365" t="s">
        <v>51</v>
      </c>
      <c r="I3880" s="365"/>
      <c r="J3880" s="365"/>
      <c r="K3880" s="36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2"/>
      <c r="G3881" s="18"/>
      <c r="H3881" s="367" t="s">
        <v>32</v>
      </c>
      <c r="I3881" s="367"/>
      <c r="J3881" s="367"/>
      <c r="K3881" s="36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195</v>
      </c>
      <c r="E3882" s="9"/>
      <c r="F3882" s="21"/>
      <c r="G3882" s="22"/>
      <c r="H3882" s="369"/>
      <c r="I3882" s="369"/>
      <c r="J3882" s="369"/>
      <c r="K3882" s="37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60</v>
      </c>
      <c r="C3886" s="46" t="s">
        <v>47</v>
      </c>
      <c r="D3886" s="93">
        <v>1</v>
      </c>
      <c r="E3886" s="110" t="s">
        <v>188</v>
      </c>
      <c r="F3886" s="48"/>
      <c r="G3886" s="49"/>
      <c r="H3886" s="50">
        <v>64800</v>
      </c>
      <c r="I3886" s="51">
        <v>0.13500000000000001</v>
      </c>
      <c r="J3886" s="51"/>
      <c r="K3886" s="52">
        <f t="shared" ref="K3886:K3901" si="2218">(B3886*H3886-((B3886*H3886)*I3886))-((B3886*H3886-((B3886*H3886)*I3886))*J3886)</f>
        <v>3363120</v>
      </c>
      <c r="L3886" s="36"/>
    </row>
    <row r="3887" spans="1:12" s="10" customFormat="1" ht="14.1" customHeight="1" x14ac:dyDescent="0.25">
      <c r="A3887" s="45">
        <v>2</v>
      </c>
      <c r="B3887" s="46">
        <v>24</v>
      </c>
      <c r="C3887" s="46" t="s">
        <v>47</v>
      </c>
      <c r="D3887" s="93">
        <v>1</v>
      </c>
      <c r="E3887" s="110" t="s">
        <v>166</v>
      </c>
      <c r="F3887" s="48"/>
      <c r="G3887" s="49"/>
      <c r="H3887" s="50">
        <v>124200</v>
      </c>
      <c r="I3887" s="51">
        <v>0.13500000000000001</v>
      </c>
      <c r="J3887" s="51"/>
      <c r="K3887" s="52">
        <f t="shared" si="2218"/>
        <v>2578392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71"/>
      <c r="K3903" s="348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5">
        <f>SUM(K3886:K3901)</f>
        <v>5941512</v>
      </c>
      <c r="K3904" s="346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7"/>
      <c r="K3905" s="347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8"/>
      <c r="K3907" s="348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9">
        <f>((J3904/1.11)+(K3906/1.11))*11%</f>
        <v>588798.48648648639</v>
      </c>
      <c r="K3908" s="350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8"/>
      <c r="K3909" s="348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5941512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51" t="s">
        <v>36</v>
      </c>
      <c r="K3912" s="352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51"/>
      <c r="K3913" s="352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3" t="str">
        <f>H3878</f>
        <v>CV PELITA JAYA</v>
      </c>
      <c r="I3916" s="353"/>
      <c r="J3916" s="353"/>
      <c r="K3916" s="354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7" t="s">
        <v>3</v>
      </c>
      <c r="G3917" s="130"/>
      <c r="H3917" s="355"/>
      <c r="I3917" s="355"/>
      <c r="J3917" s="355"/>
      <c r="K3917" s="356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30">
        <f>D3880</f>
        <v>45169</v>
      </c>
      <c r="E3918" s="331"/>
      <c r="F3918" s="357"/>
      <c r="G3918" s="131"/>
      <c r="H3918" s="332" t="str">
        <f>H3880</f>
        <v>(ANUGERAH SEJAHTERA)</v>
      </c>
      <c r="I3918" s="332"/>
      <c r="J3918" s="332"/>
      <c r="K3918" s="333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7"/>
      <c r="G3919" s="131"/>
      <c r="H3919" s="334" t="str">
        <f>H3881</f>
        <v>PURWOKERTO</v>
      </c>
      <c r="I3919" s="334"/>
      <c r="J3919" s="334"/>
      <c r="K3919" s="335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3626</v>
      </c>
      <c r="E3920" s="122"/>
      <c r="F3920" s="133"/>
      <c r="G3920" s="134"/>
      <c r="H3920" s="336"/>
      <c r="I3920" s="336"/>
      <c r="J3920" s="336"/>
      <c r="K3920" s="337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60</v>
      </c>
      <c r="C3924" s="287" t="str">
        <f t="shared" si="2219"/>
        <v>LSN</v>
      </c>
      <c r="D3924" s="288">
        <f t="shared" si="2219"/>
        <v>1</v>
      </c>
      <c r="E3924" s="289" t="str">
        <f t="shared" si="2219"/>
        <v>ISI CUTTER 18 MM KENKO L-150 (BESAR)</v>
      </c>
      <c r="F3924" s="158"/>
      <c r="G3924" s="159"/>
      <c r="H3924" s="160">
        <f t="shared" ref="H3924:J3924" si="2220">H3886</f>
        <v>64800</v>
      </c>
      <c r="I3924" s="161">
        <f t="shared" si="2220"/>
        <v>0.13500000000000001</v>
      </c>
      <c r="J3924" s="161">
        <f t="shared" si="2220"/>
        <v>0</v>
      </c>
      <c r="K3924" s="162">
        <f t="shared" ref="K3924:K3939" si="2221">(B3924*H3924-((B3924*H3924)*I3924))-((B3924*H3924-((B3924*H3924)*I3924))*J3924)</f>
        <v>3363120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24</v>
      </c>
      <c r="C3925" s="287" t="str">
        <f t="shared" si="2222"/>
        <v>LSN</v>
      </c>
      <c r="D3925" s="288">
        <f t="shared" si="2222"/>
        <v>1</v>
      </c>
      <c r="E3925" s="289" t="str">
        <f t="shared" si="2222"/>
        <v>PENSIL WARNA KENKO CP-12F CLASSIC (PANJANG)</v>
      </c>
      <c r="F3925" s="158"/>
      <c r="G3925" s="159"/>
      <c r="H3925" s="160">
        <f t="shared" ref="H3925:J3925" si="2223">H3887</f>
        <v>124200</v>
      </c>
      <c r="I3925" s="161">
        <f t="shared" si="2223"/>
        <v>0.13500000000000001</v>
      </c>
      <c r="J3925" s="161">
        <f t="shared" si="2223"/>
        <v>0</v>
      </c>
      <c r="K3925" s="162">
        <f t="shared" si="2221"/>
        <v>2578392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8"/>
      <c r="K3941" s="33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40">
        <f>SUM(K3924:K3939)</f>
        <v>5941512</v>
      </c>
      <c r="K3942" s="341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2"/>
      <c r="K3943" s="34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39"/>
      <c r="K3945" s="33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3">
        <f>((J3942/1.11)+(K3944/1.11))*11%</f>
        <v>588798.48648648639</v>
      </c>
      <c r="K3946" s="34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39"/>
      <c r="K3947" s="33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5941512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2" t="str">
        <f>J3912</f>
        <v>NOVI / CONDRO</v>
      </c>
      <c r="K3950" s="313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2">
        <f>J3913</f>
        <v>0</v>
      </c>
      <c r="K3951" s="313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14" t="str">
        <f>H3916</f>
        <v>CV PELITA JAYA</v>
      </c>
      <c r="I3954" s="314"/>
      <c r="J3954" s="314"/>
      <c r="K3954" s="315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8" t="s">
        <v>3</v>
      </c>
      <c r="G3955" s="207"/>
      <c r="H3955" s="316"/>
      <c r="I3955" s="316"/>
      <c r="J3955" s="316"/>
      <c r="K3955" s="317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9">
        <f>D3918</f>
        <v>45169</v>
      </c>
      <c r="E3956" s="320"/>
      <c r="F3956" s="318"/>
      <c r="G3956" s="208"/>
      <c r="H3956" s="321" t="str">
        <f>H3918</f>
        <v>(ANUGERAH SEJAHTERA)</v>
      </c>
      <c r="I3956" s="321"/>
      <c r="J3956" s="321"/>
      <c r="K3956" s="322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8"/>
      <c r="G3957" s="208"/>
      <c r="H3957" s="323" t="str">
        <f>H3919</f>
        <v>PURWOKERTO</v>
      </c>
      <c r="I3957" s="323"/>
      <c r="J3957" s="323"/>
      <c r="K3957" s="324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3626</v>
      </c>
      <c r="E3958" s="199"/>
      <c r="F3958" s="210"/>
      <c r="G3958" s="211"/>
      <c r="H3958" s="325"/>
      <c r="I3958" s="325"/>
      <c r="J3958" s="325"/>
      <c r="K3958" s="326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60</v>
      </c>
      <c r="C3962" s="292" t="str">
        <f t="shared" si="2252"/>
        <v>LSN</v>
      </c>
      <c r="D3962" s="293">
        <f t="shared" si="2252"/>
        <v>1</v>
      </c>
      <c r="E3962" s="294" t="str">
        <f t="shared" si="2252"/>
        <v>ISI CUTTER 18 MM KENKO L-150 (BESAR)</v>
      </c>
      <c r="F3962" s="235"/>
      <c r="G3962" s="236"/>
      <c r="H3962" s="237">
        <f t="shared" ref="H3962:J3962" si="2253">H3924</f>
        <v>64800</v>
      </c>
      <c r="I3962" s="238">
        <f t="shared" si="2253"/>
        <v>0.13500000000000001</v>
      </c>
      <c r="J3962" s="238">
        <f t="shared" si="2253"/>
        <v>0</v>
      </c>
      <c r="K3962" s="239">
        <f t="shared" ref="K3962:K3977" si="2254">(B3962*H3962-((B3962*H3962)*I3962))-((B3962*H3962-((B3962*H3962)*I3962))*J3962)</f>
        <v>3363120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24</v>
      </c>
      <c r="C3963" s="292" t="str">
        <f t="shared" si="2255"/>
        <v>LSN</v>
      </c>
      <c r="D3963" s="293">
        <f t="shared" si="2255"/>
        <v>1</v>
      </c>
      <c r="E3963" s="294" t="str">
        <f t="shared" si="2255"/>
        <v>PENSIL WARNA KENKO CP-12F CLASSIC (PANJANG)</v>
      </c>
      <c r="F3963" s="235"/>
      <c r="G3963" s="236"/>
      <c r="H3963" s="237">
        <f t="shared" ref="H3963:J3963" si="2256">H3925</f>
        <v>124200</v>
      </c>
      <c r="I3963" s="238">
        <f t="shared" si="2256"/>
        <v>0.13500000000000001</v>
      </c>
      <c r="J3963" s="238">
        <f t="shared" si="2256"/>
        <v>0</v>
      </c>
      <c r="K3963" s="239">
        <f t="shared" si="2254"/>
        <v>2578392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7"/>
      <c r="K3979" s="307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8">
        <f>SUM(K3962:K3977)</f>
        <v>5941512</v>
      </c>
      <c r="K3980" s="329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6"/>
      <c r="K3981" s="30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7"/>
      <c r="K3983" s="307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8">
        <f>((J3980/1.11)+(K3982/1.11))*11%</f>
        <v>588798.48648648639</v>
      </c>
      <c r="K3984" s="309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7"/>
      <c r="K3985" s="307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5941512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10" t="str">
        <f>J3950</f>
        <v>NOVI / CONDRO</v>
      </c>
      <c r="K3988" s="311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10">
        <f>J3951</f>
        <v>0</v>
      </c>
      <c r="K3989" s="311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58" t="s">
        <v>196</v>
      </c>
      <c r="I3992" s="358"/>
      <c r="J3992" s="358"/>
      <c r="K3992" s="3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2" t="s">
        <v>3</v>
      </c>
      <c r="G3993" s="17"/>
      <c r="H3993" s="360"/>
      <c r="I3993" s="360"/>
      <c r="J3993" s="360"/>
      <c r="K3993" s="3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3">
        <v>45169</v>
      </c>
      <c r="E3994" s="364"/>
      <c r="F3994" s="362"/>
      <c r="G3994" s="18"/>
      <c r="H3994" s="365" t="s">
        <v>31</v>
      </c>
      <c r="I3994" s="365"/>
      <c r="J3994" s="365"/>
      <c r="K3994" s="36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2"/>
      <c r="G3995" s="18"/>
      <c r="H3995" s="367" t="s">
        <v>197</v>
      </c>
      <c r="I3995" s="367"/>
      <c r="J3995" s="367"/>
      <c r="K3995" s="36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203</v>
      </c>
      <c r="E3996" s="9"/>
      <c r="F3996" s="21"/>
      <c r="G3996" s="22"/>
      <c r="H3996" s="369"/>
      <c r="I3996" s="369"/>
      <c r="J3996" s="369"/>
      <c r="K3996" s="37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2</v>
      </c>
      <c r="C4000" s="46" t="s">
        <v>85</v>
      </c>
      <c r="D4000" s="93" t="s">
        <v>31</v>
      </c>
      <c r="E4000" s="110" t="s">
        <v>198</v>
      </c>
      <c r="F4000" s="48"/>
      <c r="G4000" s="49"/>
      <c r="H4000" s="50">
        <v>180000</v>
      </c>
      <c r="I4000" s="51">
        <v>0.1</v>
      </c>
      <c r="J4000" s="51"/>
      <c r="K4000" s="52">
        <f t="shared" ref="K4000:K4015" si="2285">(B4000*H4000-((B4000*H4000)*I4000))-((B4000*H4000-((B4000*H4000)*I4000))*J4000)</f>
        <v>324000</v>
      </c>
      <c r="L4000" s="36"/>
    </row>
    <row r="4001" spans="1:12" s="10" customFormat="1" ht="14.1" customHeight="1" x14ac:dyDescent="0.25">
      <c r="A4001" s="45">
        <v>2</v>
      </c>
      <c r="B4001" s="46">
        <v>2</v>
      </c>
      <c r="C4001" s="46" t="s">
        <v>85</v>
      </c>
      <c r="D4001" s="93" t="s">
        <v>31</v>
      </c>
      <c r="E4001" s="110" t="s">
        <v>199</v>
      </c>
      <c r="F4001" s="48"/>
      <c r="G4001" s="49"/>
      <c r="H4001" s="50">
        <v>49200</v>
      </c>
      <c r="I4001" s="51">
        <v>0.1</v>
      </c>
      <c r="J4001" s="51"/>
      <c r="K4001" s="52">
        <f t="shared" si="2285"/>
        <v>88560</v>
      </c>
      <c r="L4001" s="36"/>
    </row>
    <row r="4002" spans="1:12" s="10" customFormat="1" ht="14.1" customHeight="1" x14ac:dyDescent="0.25">
      <c r="A4002" s="45">
        <v>3</v>
      </c>
      <c r="B4002" s="46">
        <v>3</v>
      </c>
      <c r="C4002" s="46" t="s">
        <v>85</v>
      </c>
      <c r="D4002" s="93" t="s">
        <v>31</v>
      </c>
      <c r="E4002" s="110" t="s">
        <v>161</v>
      </c>
      <c r="F4002" s="48"/>
      <c r="G4002" s="49"/>
      <c r="H4002" s="50">
        <v>28800</v>
      </c>
      <c r="I4002" s="51">
        <v>0.1</v>
      </c>
      <c r="J4002" s="51"/>
      <c r="K4002" s="52">
        <f t="shared" si="2285"/>
        <v>77760</v>
      </c>
      <c r="L4002" s="36"/>
    </row>
    <row r="4003" spans="1:12" s="10" customFormat="1" ht="14.1" customHeight="1" x14ac:dyDescent="0.25">
      <c r="A4003" s="45">
        <v>4</v>
      </c>
      <c r="B4003" s="46">
        <v>3</v>
      </c>
      <c r="C4003" s="46" t="s">
        <v>85</v>
      </c>
      <c r="D4003" s="93" t="s">
        <v>31</v>
      </c>
      <c r="E4003" s="110" t="s">
        <v>200</v>
      </c>
      <c r="F4003" s="48"/>
      <c r="G4003" s="49"/>
      <c r="H4003" s="50">
        <v>43000</v>
      </c>
      <c r="I4003" s="51">
        <v>0.1</v>
      </c>
      <c r="J4003" s="51"/>
      <c r="K4003" s="52">
        <f t="shared" si="2285"/>
        <v>116100</v>
      </c>
      <c r="L4003" s="36"/>
    </row>
    <row r="4004" spans="1:12" s="10" customFormat="1" ht="14.1" customHeight="1" x14ac:dyDescent="0.25">
      <c r="A4004" s="45">
        <v>5</v>
      </c>
      <c r="B4004" s="46">
        <v>10</v>
      </c>
      <c r="C4004" s="46" t="s">
        <v>47</v>
      </c>
      <c r="D4004" s="93" t="s">
        <v>31</v>
      </c>
      <c r="E4004" s="110" t="s">
        <v>201</v>
      </c>
      <c r="F4004" s="48"/>
      <c r="G4004" s="49"/>
      <c r="H4004" s="50">
        <v>32400</v>
      </c>
      <c r="I4004" s="51">
        <v>0.1</v>
      </c>
      <c r="J4004" s="51"/>
      <c r="K4004" s="52">
        <f t="shared" si="2285"/>
        <v>291600</v>
      </c>
      <c r="L4004" s="36"/>
    </row>
    <row r="4005" spans="1:12" s="10" customFormat="1" ht="14.1" customHeight="1" x14ac:dyDescent="0.25">
      <c r="A4005" s="45">
        <v>6</v>
      </c>
      <c r="B4005" s="46">
        <v>3</v>
      </c>
      <c r="C4005" s="46" t="s">
        <v>47</v>
      </c>
      <c r="D4005" s="93" t="s">
        <v>31</v>
      </c>
      <c r="E4005" s="110" t="s">
        <v>158</v>
      </c>
      <c r="F4005" s="48"/>
      <c r="G4005" s="49"/>
      <c r="H4005" s="50">
        <v>39600</v>
      </c>
      <c r="I4005" s="51">
        <v>0.1</v>
      </c>
      <c r="J4005" s="51"/>
      <c r="K4005" s="52">
        <f t="shared" si="2285"/>
        <v>106920</v>
      </c>
      <c r="L4005" s="36"/>
    </row>
    <row r="4006" spans="1:12" s="10" customFormat="1" ht="14.1" customHeight="1" x14ac:dyDescent="0.25">
      <c r="A4006" s="45">
        <v>7</v>
      </c>
      <c r="B4006" s="46">
        <v>24</v>
      </c>
      <c r="C4006" s="46" t="s">
        <v>47</v>
      </c>
      <c r="D4006" s="93" t="s">
        <v>31</v>
      </c>
      <c r="E4006" s="110" t="s">
        <v>202</v>
      </c>
      <c r="F4006" s="48"/>
      <c r="G4006" s="49"/>
      <c r="H4006" s="50">
        <v>26100</v>
      </c>
      <c r="I4006" s="51">
        <v>0.1</v>
      </c>
      <c r="J4006" s="51"/>
      <c r="K4006" s="52">
        <f t="shared" si="2285"/>
        <v>563760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71"/>
      <c r="K4017" s="348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5">
        <f>SUM(K4000:K4015)</f>
        <v>1568700</v>
      </c>
      <c r="K4018" s="346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7"/>
      <c r="K4019" s="347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8"/>
      <c r="K4021" s="348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9">
        <f>((J4018/1.11)+(K4020/1.11))*11%</f>
        <v>155456.75675675675</v>
      </c>
      <c r="K4022" s="350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8"/>
      <c r="K4023" s="348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1568700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51" t="s">
        <v>36</v>
      </c>
      <c r="K4026" s="352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51"/>
      <c r="K4027" s="352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3" t="str">
        <f>H3992</f>
        <v>CV GANESHA</v>
      </c>
      <c r="I4030" s="353"/>
      <c r="J4030" s="353"/>
      <c r="K4030" s="354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7" t="s">
        <v>3</v>
      </c>
      <c r="G4031" s="130"/>
      <c r="H4031" s="355"/>
      <c r="I4031" s="355"/>
      <c r="J4031" s="355"/>
      <c r="K4031" s="356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30">
        <f>D3994</f>
        <v>45169</v>
      </c>
      <c r="E4032" s="331"/>
      <c r="F4032" s="357"/>
      <c r="G4032" s="131"/>
      <c r="H4032" s="332" t="str">
        <f>H3994</f>
        <v/>
      </c>
      <c r="I4032" s="332"/>
      <c r="J4032" s="332"/>
      <c r="K4032" s="333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7"/>
      <c r="G4033" s="131"/>
      <c r="H4033" s="334" t="str">
        <f>H3995</f>
        <v>WONOSOBO</v>
      </c>
      <c r="I4033" s="334"/>
      <c r="J4033" s="334"/>
      <c r="K4033" s="335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3606</v>
      </c>
      <c r="E4034" s="122"/>
      <c r="F4034" s="133"/>
      <c r="G4034" s="134"/>
      <c r="H4034" s="336"/>
      <c r="I4034" s="336"/>
      <c r="J4034" s="336"/>
      <c r="K4034" s="337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2</v>
      </c>
      <c r="C4038" s="287" t="str">
        <f t="shared" si="2286"/>
        <v>GRS</v>
      </c>
      <c r="D4038" s="288" t="str">
        <f t="shared" si="2286"/>
        <v/>
      </c>
      <c r="E4038" s="289" t="str">
        <f t="shared" si="2286"/>
        <v>BINDER CLIP KENKO NO. 200</v>
      </c>
      <c r="F4038" s="158"/>
      <c r="G4038" s="159"/>
      <c r="H4038" s="160">
        <f t="shared" ref="H4038:J4038" si="2287">H4000</f>
        <v>180000</v>
      </c>
      <c r="I4038" s="161">
        <f t="shared" si="2287"/>
        <v>0.1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324000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2</v>
      </c>
      <c r="C4039" s="287" t="str">
        <f t="shared" si="2289"/>
        <v>GRS</v>
      </c>
      <c r="D4039" s="288" t="str">
        <f t="shared" si="2289"/>
        <v/>
      </c>
      <c r="E4039" s="289" t="str">
        <f t="shared" si="2289"/>
        <v>BINDER CLIP KENKO NO. 111</v>
      </c>
      <c r="F4039" s="158"/>
      <c r="G4039" s="159"/>
      <c r="H4039" s="160">
        <f t="shared" ref="H4039:J4039" si="2290">H4001</f>
        <v>49200</v>
      </c>
      <c r="I4039" s="161">
        <f t="shared" si="2290"/>
        <v>0.1</v>
      </c>
      <c r="J4039" s="161">
        <f t="shared" si="2290"/>
        <v>0</v>
      </c>
      <c r="K4039" s="162">
        <f t="shared" si="2288"/>
        <v>88560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3</v>
      </c>
      <c r="C4040" s="287" t="str">
        <f t="shared" si="2291"/>
        <v>GRS</v>
      </c>
      <c r="D4040" s="288" t="str">
        <f t="shared" si="2291"/>
        <v/>
      </c>
      <c r="E4040" s="289" t="str">
        <f t="shared" si="2291"/>
        <v>BINDER CLIP KENKO NO. 105</v>
      </c>
      <c r="F4040" s="158"/>
      <c r="G4040" s="159"/>
      <c r="H4040" s="160">
        <f t="shared" ref="H4040:J4040" si="2292">H4002</f>
        <v>28800</v>
      </c>
      <c r="I4040" s="161">
        <f t="shared" si="2292"/>
        <v>0.1</v>
      </c>
      <c r="J4040" s="161">
        <f t="shared" si="2292"/>
        <v>0</v>
      </c>
      <c r="K4040" s="162">
        <f t="shared" si="2288"/>
        <v>77760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3</v>
      </c>
      <c r="C4041" s="287" t="str">
        <f t="shared" si="2293"/>
        <v>GRS</v>
      </c>
      <c r="D4041" s="288" t="str">
        <f t="shared" si="2293"/>
        <v/>
      </c>
      <c r="E4041" s="289" t="str">
        <f t="shared" si="2293"/>
        <v>BINDER CLIP KENKO NO. 280</v>
      </c>
      <c r="F4041" s="158"/>
      <c r="G4041" s="159"/>
      <c r="H4041" s="160">
        <f t="shared" ref="H4041:J4041" si="2294">H4003</f>
        <v>43000</v>
      </c>
      <c r="I4041" s="161">
        <f t="shared" si="2294"/>
        <v>0.1</v>
      </c>
      <c r="J4041" s="161">
        <f t="shared" si="2294"/>
        <v>0</v>
      </c>
      <c r="K4041" s="162">
        <f t="shared" si="2288"/>
        <v>116100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10</v>
      </c>
      <c r="C4042" s="287" t="str">
        <f t="shared" si="2295"/>
        <v>LSN</v>
      </c>
      <c r="D4042" s="288" t="str">
        <f t="shared" si="2295"/>
        <v/>
      </c>
      <c r="E4042" s="289" t="str">
        <f t="shared" si="2295"/>
        <v>ISI CUTTER 9 MM KENKO A-100 (KECIL)</v>
      </c>
      <c r="F4042" s="158"/>
      <c r="G4042" s="159"/>
      <c r="H4042" s="160">
        <f t="shared" ref="H4042:J4042" si="2296">H4004</f>
        <v>32400</v>
      </c>
      <c r="I4042" s="161">
        <f t="shared" si="2296"/>
        <v>0.1</v>
      </c>
      <c r="J4042" s="161">
        <f t="shared" si="2296"/>
        <v>0</v>
      </c>
      <c r="K4042" s="162">
        <f t="shared" si="2288"/>
        <v>291600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3</v>
      </c>
      <c r="C4043" s="287" t="str">
        <f t="shared" si="2297"/>
        <v>LSN</v>
      </c>
      <c r="D4043" s="288" t="str">
        <f t="shared" si="2297"/>
        <v/>
      </c>
      <c r="E4043" s="289" t="str">
        <f t="shared" si="2297"/>
        <v>GEL PEN KENKO K-1 HITAM</v>
      </c>
      <c r="F4043" s="158"/>
      <c r="G4043" s="159"/>
      <c r="H4043" s="160">
        <f t="shared" ref="H4043:J4043" si="2298">H4005</f>
        <v>39600</v>
      </c>
      <c r="I4043" s="161">
        <f t="shared" si="2298"/>
        <v>0.1</v>
      </c>
      <c r="J4043" s="161">
        <f t="shared" si="2298"/>
        <v>0</v>
      </c>
      <c r="K4043" s="162">
        <f t="shared" si="2288"/>
        <v>106920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24</v>
      </c>
      <c r="C4044" s="287" t="str">
        <f t="shared" si="2299"/>
        <v>LSN</v>
      </c>
      <c r="D4044" s="288" t="str">
        <f t="shared" si="2299"/>
        <v/>
      </c>
      <c r="E4044" s="289" t="str">
        <f t="shared" si="2299"/>
        <v>GEL PEN KENKO EASY GEL HITAM</v>
      </c>
      <c r="F4044" s="158"/>
      <c r="G4044" s="159"/>
      <c r="H4044" s="160">
        <f t="shared" ref="H4044:J4044" si="2300">H4006</f>
        <v>26100</v>
      </c>
      <c r="I4044" s="161">
        <f t="shared" si="2300"/>
        <v>0.1</v>
      </c>
      <c r="J4044" s="161">
        <f t="shared" si="2300"/>
        <v>0</v>
      </c>
      <c r="K4044" s="162">
        <f t="shared" si="2288"/>
        <v>563760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8"/>
      <c r="K4055" s="33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40">
        <f>SUM(K4038:K4053)</f>
        <v>1568700</v>
      </c>
      <c r="K4056" s="341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2"/>
      <c r="K4057" s="34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39"/>
      <c r="K4059" s="33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3">
        <f>((J4056/1.11)+(K4058/1.11))*11%</f>
        <v>155456.75675675675</v>
      </c>
      <c r="K4060" s="34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39"/>
      <c r="K4061" s="33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1568700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2" t="str">
        <f>J4026</f>
        <v>NOVI / CONDRO</v>
      </c>
      <c r="K4064" s="313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2">
        <f>J4027</f>
        <v>0</v>
      </c>
      <c r="K4065" s="313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14" t="str">
        <f>H4030</f>
        <v>CV GANESHA</v>
      </c>
      <c r="I4068" s="314"/>
      <c r="J4068" s="314"/>
      <c r="K4068" s="315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8" t="s">
        <v>3</v>
      </c>
      <c r="G4069" s="207"/>
      <c r="H4069" s="316"/>
      <c r="I4069" s="316"/>
      <c r="J4069" s="316"/>
      <c r="K4069" s="317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9">
        <f>D4032</f>
        <v>45169</v>
      </c>
      <c r="E4070" s="320"/>
      <c r="F4070" s="318"/>
      <c r="G4070" s="208"/>
      <c r="H4070" s="321" t="str">
        <f>H4032</f>
        <v/>
      </c>
      <c r="I4070" s="321"/>
      <c r="J4070" s="321"/>
      <c r="K4070" s="322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8"/>
      <c r="G4071" s="208"/>
      <c r="H4071" s="323" t="str">
        <f>H4033</f>
        <v>WONOSOBO</v>
      </c>
      <c r="I4071" s="323"/>
      <c r="J4071" s="323"/>
      <c r="K4071" s="324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3606</v>
      </c>
      <c r="E4072" s="199"/>
      <c r="F4072" s="210"/>
      <c r="G4072" s="211"/>
      <c r="H4072" s="325"/>
      <c r="I4072" s="325"/>
      <c r="J4072" s="325"/>
      <c r="K4072" s="326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2</v>
      </c>
      <c r="C4076" s="292" t="str">
        <f t="shared" si="2319"/>
        <v>GRS</v>
      </c>
      <c r="D4076" s="293" t="str">
        <f t="shared" si="2319"/>
        <v/>
      </c>
      <c r="E4076" s="294" t="str">
        <f t="shared" si="2319"/>
        <v>BINDER CLIP KENKO NO. 200</v>
      </c>
      <c r="F4076" s="235"/>
      <c r="G4076" s="236"/>
      <c r="H4076" s="237">
        <f t="shared" ref="H4076:J4076" si="2320">H4038</f>
        <v>180000</v>
      </c>
      <c r="I4076" s="238">
        <f t="shared" si="2320"/>
        <v>0.1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324000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2</v>
      </c>
      <c r="C4077" s="292" t="str">
        <f t="shared" si="2322"/>
        <v>GRS</v>
      </c>
      <c r="D4077" s="293" t="str">
        <f t="shared" si="2322"/>
        <v/>
      </c>
      <c r="E4077" s="294" t="str">
        <f t="shared" si="2322"/>
        <v>BINDER CLIP KENKO NO. 111</v>
      </c>
      <c r="F4077" s="235"/>
      <c r="G4077" s="236"/>
      <c r="H4077" s="237">
        <f t="shared" ref="H4077:J4077" si="2323">H4039</f>
        <v>49200</v>
      </c>
      <c r="I4077" s="238">
        <f t="shared" si="2323"/>
        <v>0.1</v>
      </c>
      <c r="J4077" s="238">
        <f t="shared" si="2323"/>
        <v>0</v>
      </c>
      <c r="K4077" s="239">
        <f t="shared" si="2321"/>
        <v>88560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3</v>
      </c>
      <c r="C4078" s="292" t="str">
        <f t="shared" si="2324"/>
        <v>GRS</v>
      </c>
      <c r="D4078" s="293" t="str">
        <f t="shared" si="2324"/>
        <v/>
      </c>
      <c r="E4078" s="294" t="str">
        <f t="shared" si="2324"/>
        <v>BINDER CLIP KENKO NO. 105</v>
      </c>
      <c r="F4078" s="235"/>
      <c r="G4078" s="236"/>
      <c r="H4078" s="237">
        <f t="shared" ref="H4078:J4078" si="2325">H4040</f>
        <v>28800</v>
      </c>
      <c r="I4078" s="238">
        <f t="shared" si="2325"/>
        <v>0.1</v>
      </c>
      <c r="J4078" s="238">
        <f t="shared" si="2325"/>
        <v>0</v>
      </c>
      <c r="K4078" s="239">
        <f t="shared" si="2321"/>
        <v>77760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3</v>
      </c>
      <c r="C4079" s="292" t="str">
        <f t="shared" si="2326"/>
        <v>GRS</v>
      </c>
      <c r="D4079" s="293" t="str">
        <f t="shared" si="2326"/>
        <v/>
      </c>
      <c r="E4079" s="294" t="str">
        <f t="shared" si="2326"/>
        <v>BINDER CLIP KENKO NO. 280</v>
      </c>
      <c r="F4079" s="235"/>
      <c r="G4079" s="236"/>
      <c r="H4079" s="237">
        <f t="shared" ref="H4079:J4079" si="2327">H4041</f>
        <v>43000</v>
      </c>
      <c r="I4079" s="238">
        <f t="shared" si="2327"/>
        <v>0.1</v>
      </c>
      <c r="J4079" s="238">
        <f t="shared" si="2327"/>
        <v>0</v>
      </c>
      <c r="K4079" s="239">
        <f t="shared" si="2321"/>
        <v>116100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10</v>
      </c>
      <c r="C4080" s="292" t="str">
        <f t="shared" si="2328"/>
        <v>LSN</v>
      </c>
      <c r="D4080" s="293" t="str">
        <f t="shared" si="2328"/>
        <v/>
      </c>
      <c r="E4080" s="294" t="str">
        <f t="shared" si="2328"/>
        <v>ISI CUTTER 9 MM KENKO A-100 (KECIL)</v>
      </c>
      <c r="F4080" s="235"/>
      <c r="G4080" s="236"/>
      <c r="H4080" s="237">
        <f t="shared" ref="H4080:J4080" si="2329">H4042</f>
        <v>32400</v>
      </c>
      <c r="I4080" s="238">
        <f t="shared" si="2329"/>
        <v>0.1</v>
      </c>
      <c r="J4080" s="238">
        <f t="shared" si="2329"/>
        <v>0</v>
      </c>
      <c r="K4080" s="239">
        <f t="shared" si="2321"/>
        <v>291600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3</v>
      </c>
      <c r="C4081" s="292" t="str">
        <f t="shared" si="2330"/>
        <v>LSN</v>
      </c>
      <c r="D4081" s="293" t="str">
        <f t="shared" si="2330"/>
        <v/>
      </c>
      <c r="E4081" s="294" t="str">
        <f t="shared" si="2330"/>
        <v>GEL PEN KENKO K-1 HITAM</v>
      </c>
      <c r="F4081" s="235"/>
      <c r="G4081" s="236"/>
      <c r="H4081" s="237">
        <f t="shared" ref="H4081:J4081" si="2331">H4043</f>
        <v>39600</v>
      </c>
      <c r="I4081" s="238">
        <f t="shared" si="2331"/>
        <v>0.1</v>
      </c>
      <c r="J4081" s="238">
        <f t="shared" si="2331"/>
        <v>0</v>
      </c>
      <c r="K4081" s="239">
        <f t="shared" si="2321"/>
        <v>106920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24</v>
      </c>
      <c r="C4082" s="292" t="str">
        <f t="shared" si="2332"/>
        <v>LSN</v>
      </c>
      <c r="D4082" s="293" t="str">
        <f t="shared" si="2332"/>
        <v/>
      </c>
      <c r="E4082" s="294" t="str">
        <f t="shared" si="2332"/>
        <v>GEL PEN KENKO EASY GEL HITAM</v>
      </c>
      <c r="F4082" s="235"/>
      <c r="G4082" s="236"/>
      <c r="H4082" s="237">
        <f t="shared" ref="H4082:J4082" si="2333">H4044</f>
        <v>26100</v>
      </c>
      <c r="I4082" s="238">
        <f t="shared" si="2333"/>
        <v>0.1</v>
      </c>
      <c r="J4082" s="238">
        <f t="shared" si="2333"/>
        <v>0</v>
      </c>
      <c r="K4082" s="239">
        <f t="shared" si="2321"/>
        <v>563760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7"/>
      <c r="K4093" s="307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8">
        <f>SUM(K4076:K4091)</f>
        <v>1568700</v>
      </c>
      <c r="K4094" s="329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6"/>
      <c r="K4095" s="30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7"/>
      <c r="K4097" s="307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8">
        <f>((J4094/1.11)+(K4096/1.11))*11%</f>
        <v>155456.75675675675</v>
      </c>
      <c r="K4098" s="309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7"/>
      <c r="K4099" s="307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1568700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10" t="str">
        <f>J4064</f>
        <v>NOVI / CONDRO</v>
      </c>
      <c r="K4102" s="311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10">
        <f>J4065</f>
        <v>0</v>
      </c>
      <c r="K4103" s="311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58" t="s">
        <v>30</v>
      </c>
      <c r="I4106" s="358"/>
      <c r="J4106" s="358"/>
      <c r="K4106" s="3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2" t="s">
        <v>3</v>
      </c>
      <c r="G4107" s="17"/>
      <c r="H4107" s="360"/>
      <c r="I4107" s="360"/>
      <c r="J4107" s="360"/>
      <c r="K4107" s="3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3">
        <v>45169</v>
      </c>
      <c r="E4108" s="364"/>
      <c r="F4108" s="362"/>
      <c r="G4108" s="18"/>
      <c r="H4108" s="365" t="s">
        <v>31</v>
      </c>
      <c r="I4108" s="365"/>
      <c r="J4108" s="365"/>
      <c r="K4108" s="36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2"/>
      <c r="G4109" s="18"/>
      <c r="H4109" s="367" t="s">
        <v>32</v>
      </c>
      <c r="I4109" s="367"/>
      <c r="J4109" s="367"/>
      <c r="K4109" s="36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204</v>
      </c>
      <c r="E4110" s="9"/>
      <c r="F4110" s="21"/>
      <c r="G4110" s="22"/>
      <c r="H4110" s="369"/>
      <c r="I4110" s="369"/>
      <c r="J4110" s="369"/>
      <c r="K4110" s="37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5</v>
      </c>
      <c r="C4114" s="46" t="s">
        <v>85</v>
      </c>
      <c r="D4114" s="93" t="s">
        <v>31</v>
      </c>
      <c r="E4114" s="110" t="s">
        <v>84</v>
      </c>
      <c r="F4114" s="48"/>
      <c r="G4114" s="49"/>
      <c r="H4114" s="50">
        <v>180000</v>
      </c>
      <c r="I4114" s="51">
        <v>0.125</v>
      </c>
      <c r="J4114" s="51"/>
      <c r="K4114" s="52">
        <f t="shared" ref="K4114:K4129" si="2352">(B4114*H4114-((B4114*H4114)*I4114))-((B4114*H4114-((B4114*H4114)*I4114))*J4114)</f>
        <v>787500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71"/>
      <c r="K4131" s="348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5">
        <f>SUM(K4114:K4129)</f>
        <v>787500</v>
      </c>
      <c r="K4132" s="346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7"/>
      <c r="K4133" s="347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8"/>
      <c r="K4135" s="348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9">
        <f>((J4132/1.11)+(K4134/1.11))*11%</f>
        <v>78040.540540540533</v>
      </c>
      <c r="K4136" s="350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8"/>
      <c r="K4137" s="348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787500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51" t="s">
        <v>36</v>
      </c>
      <c r="K4140" s="352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51"/>
      <c r="K4141" s="352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3" t="str">
        <f>H4106</f>
        <v>CV TRINITY CENTRAAL</v>
      </c>
      <c r="I4144" s="353"/>
      <c r="J4144" s="353"/>
      <c r="K4144" s="354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7" t="s">
        <v>3</v>
      </c>
      <c r="G4145" s="130"/>
      <c r="H4145" s="355"/>
      <c r="I4145" s="355"/>
      <c r="J4145" s="355"/>
      <c r="K4145" s="356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30">
        <f>D4108</f>
        <v>45169</v>
      </c>
      <c r="E4146" s="331"/>
      <c r="F4146" s="357"/>
      <c r="G4146" s="131"/>
      <c r="H4146" s="332" t="str">
        <f>H4108</f>
        <v/>
      </c>
      <c r="I4146" s="332"/>
      <c r="J4146" s="332"/>
      <c r="K4146" s="333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7"/>
      <c r="G4147" s="131"/>
      <c r="H4147" s="334" t="str">
        <f>H4109</f>
        <v>PURWOKERTO</v>
      </c>
      <c r="I4147" s="334"/>
      <c r="J4147" s="334"/>
      <c r="K4147" s="335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3620</v>
      </c>
      <c r="E4148" s="122"/>
      <c r="F4148" s="133"/>
      <c r="G4148" s="134"/>
      <c r="H4148" s="336"/>
      <c r="I4148" s="336"/>
      <c r="J4148" s="336"/>
      <c r="K4148" s="337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5</v>
      </c>
      <c r="C4152" s="287" t="str">
        <f t="shared" si="2353"/>
        <v>GRS</v>
      </c>
      <c r="D4152" s="288" t="str">
        <f t="shared" si="2353"/>
        <v/>
      </c>
      <c r="E4152" s="289" t="str">
        <f t="shared" si="2353"/>
        <v>ISI PENSIL 2B 0.5 MM KENKO PL-05 HI-POLYMER</v>
      </c>
      <c r="F4152" s="158"/>
      <c r="G4152" s="159"/>
      <c r="H4152" s="160">
        <f t="shared" ref="H4152:J4152" si="2354">H4114</f>
        <v>180000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787500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8"/>
      <c r="K4169" s="33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40">
        <f>SUM(K4152:K4167)</f>
        <v>787500</v>
      </c>
      <c r="K4170" s="341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2"/>
      <c r="K4171" s="34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39"/>
      <c r="K4173" s="33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3">
        <f>((J4170/1.11)+(K4172/1.11))*11%</f>
        <v>78040.540540540533</v>
      </c>
      <c r="K4174" s="34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39"/>
      <c r="K4175" s="33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787500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2" t="str">
        <f>J4140</f>
        <v>NOVI / CONDRO</v>
      </c>
      <c r="K4178" s="313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2">
        <f>J4141</f>
        <v>0</v>
      </c>
      <c r="K4179" s="313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14" t="str">
        <f>H4144</f>
        <v>CV TRINITY CENTRAAL</v>
      </c>
      <c r="I4182" s="314"/>
      <c r="J4182" s="314"/>
      <c r="K4182" s="315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8" t="s">
        <v>3</v>
      </c>
      <c r="G4183" s="207"/>
      <c r="H4183" s="316"/>
      <c r="I4183" s="316"/>
      <c r="J4183" s="316"/>
      <c r="K4183" s="317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9">
        <f>D4146</f>
        <v>45169</v>
      </c>
      <c r="E4184" s="320"/>
      <c r="F4184" s="318"/>
      <c r="G4184" s="208"/>
      <c r="H4184" s="321" t="str">
        <f>H4146</f>
        <v/>
      </c>
      <c r="I4184" s="321"/>
      <c r="J4184" s="321"/>
      <c r="K4184" s="322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8"/>
      <c r="G4185" s="208"/>
      <c r="H4185" s="323" t="str">
        <f>H4147</f>
        <v>PURWOKERTO</v>
      </c>
      <c r="I4185" s="323"/>
      <c r="J4185" s="323"/>
      <c r="K4185" s="324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3620</v>
      </c>
      <c r="E4186" s="199"/>
      <c r="F4186" s="210"/>
      <c r="G4186" s="211"/>
      <c r="H4186" s="325"/>
      <c r="I4186" s="325"/>
      <c r="J4186" s="325"/>
      <c r="K4186" s="326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5</v>
      </c>
      <c r="C4190" s="292" t="str">
        <f t="shared" si="2386"/>
        <v>GRS</v>
      </c>
      <c r="D4190" s="293" t="str">
        <f t="shared" si="2386"/>
        <v/>
      </c>
      <c r="E4190" s="294" t="str">
        <f t="shared" si="2386"/>
        <v>ISI PENSIL 2B 0.5 MM KENKO PL-05 HI-POLYMER</v>
      </c>
      <c r="F4190" s="235"/>
      <c r="G4190" s="236"/>
      <c r="H4190" s="237">
        <f t="shared" ref="H4190:J4190" si="2387">H4152</f>
        <v>180000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787500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7"/>
      <c r="K4207" s="307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8">
        <f>SUM(K4190:K4205)</f>
        <v>787500</v>
      </c>
      <c r="K4208" s="329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6"/>
      <c r="K4209" s="30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7"/>
      <c r="K4211" s="307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8">
        <f>((J4208/1.11)+(K4210/1.11))*11%</f>
        <v>78040.540540540533</v>
      </c>
      <c r="K4212" s="309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7"/>
      <c r="K4213" s="307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787500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10" t="str">
        <f>J4178</f>
        <v>NOVI / CONDRO</v>
      </c>
      <c r="K4216" s="311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10">
        <f>J4179</f>
        <v>0</v>
      </c>
      <c r="K4217" s="311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58" t="s">
        <v>62</v>
      </c>
      <c r="I4220" s="358"/>
      <c r="J4220" s="358"/>
      <c r="K4220" s="3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2" t="s">
        <v>3</v>
      </c>
      <c r="G4221" s="17"/>
      <c r="H4221" s="360"/>
      <c r="I4221" s="360"/>
      <c r="J4221" s="360"/>
      <c r="K4221" s="3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3">
        <v>45169</v>
      </c>
      <c r="E4222" s="364"/>
      <c r="F4222" s="362"/>
      <c r="G4222" s="18"/>
      <c r="H4222" s="365" t="s">
        <v>31</v>
      </c>
      <c r="I4222" s="365"/>
      <c r="J4222" s="365"/>
      <c r="K4222" s="36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2"/>
      <c r="G4223" s="18"/>
      <c r="H4223" s="367" t="s">
        <v>32</v>
      </c>
      <c r="I4223" s="367"/>
      <c r="J4223" s="367"/>
      <c r="K4223" s="36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205</v>
      </c>
      <c r="E4224" s="9"/>
      <c r="F4224" s="21"/>
      <c r="G4224" s="22"/>
      <c r="H4224" s="369"/>
      <c r="I4224" s="369"/>
      <c r="J4224" s="369"/>
      <c r="K4224" s="37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10</v>
      </c>
      <c r="C4228" s="46" t="s">
        <v>47</v>
      </c>
      <c r="D4228" s="93" t="s">
        <v>31</v>
      </c>
      <c r="E4228" s="110" t="s">
        <v>148</v>
      </c>
      <c r="F4228" s="48"/>
      <c r="G4228" s="49"/>
      <c r="H4228" s="50">
        <v>33000</v>
      </c>
      <c r="I4228" s="51">
        <v>0.1</v>
      </c>
      <c r="J4228" s="51"/>
      <c r="K4228" s="52">
        <f t="shared" ref="K4228:K4243" si="2419">(B4228*H4228-((B4228*H4228)*I4228))-((B4228*H4228-((B4228*H4228)*I4228))*J4228)</f>
        <v>297000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71"/>
      <c r="K4245" s="348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5">
        <f>SUM(K4228:K4243)</f>
        <v>297000</v>
      </c>
      <c r="K4246" s="346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7"/>
      <c r="K4247" s="347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8"/>
      <c r="K4249" s="348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9">
        <f>((J4246/1.11)+(K4248/1.11))*11%</f>
        <v>29432.432432432426</v>
      </c>
      <c r="K4250" s="350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8"/>
      <c r="K4251" s="348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297000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51" t="s">
        <v>36</v>
      </c>
      <c r="K4254" s="352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51"/>
      <c r="K4255" s="352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3" t="str">
        <f>H4220</f>
        <v>CV  WISUDA</v>
      </c>
      <c r="I4258" s="353"/>
      <c r="J4258" s="353"/>
      <c r="K4258" s="354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7" t="s">
        <v>3</v>
      </c>
      <c r="G4259" s="130"/>
      <c r="H4259" s="355"/>
      <c r="I4259" s="355"/>
      <c r="J4259" s="355"/>
      <c r="K4259" s="356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30">
        <f>D4222</f>
        <v>45169</v>
      </c>
      <c r="E4260" s="331"/>
      <c r="F4260" s="357"/>
      <c r="G4260" s="131"/>
      <c r="H4260" s="332" t="str">
        <f>H4222</f>
        <v/>
      </c>
      <c r="I4260" s="332"/>
      <c r="J4260" s="332"/>
      <c r="K4260" s="333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7"/>
      <c r="G4261" s="131"/>
      <c r="H4261" s="334" t="str">
        <f>H4223</f>
        <v>PURWOKERTO</v>
      </c>
      <c r="I4261" s="334"/>
      <c r="J4261" s="334"/>
      <c r="K4261" s="335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3046</v>
      </c>
      <c r="E4262" s="122"/>
      <c r="F4262" s="133"/>
      <c r="G4262" s="134"/>
      <c r="H4262" s="336"/>
      <c r="I4262" s="336"/>
      <c r="J4262" s="336"/>
      <c r="K4262" s="337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10</v>
      </c>
      <c r="C4266" s="287" t="str">
        <f t="shared" si="2420"/>
        <v>LSN</v>
      </c>
      <c r="D4266" s="288" t="str">
        <f t="shared" si="2420"/>
        <v/>
      </c>
      <c r="E4266" s="289" t="str">
        <f t="shared" si="2420"/>
        <v>PUSH PIN KENKO PN-30</v>
      </c>
      <c r="F4266" s="158"/>
      <c r="G4266" s="159"/>
      <c r="H4266" s="160">
        <f t="shared" ref="H4266:J4266" si="2421">H4228</f>
        <v>33000</v>
      </c>
      <c r="I4266" s="161">
        <f t="shared" si="2421"/>
        <v>0.1</v>
      </c>
      <c r="J4266" s="161">
        <f t="shared" si="2421"/>
        <v>0</v>
      </c>
      <c r="K4266" s="162">
        <f t="shared" ref="K4266:K4281" si="2422">(B4266*H4266-((B4266*H4266)*I4266))-((B4266*H4266-((B4266*H4266)*I4266))*J4266)</f>
        <v>297000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8"/>
      <c r="K4283" s="33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40">
        <f>SUM(K4266:K4281)</f>
        <v>297000</v>
      </c>
      <c r="K4284" s="341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2"/>
      <c r="K4285" s="34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39"/>
      <c r="K4287" s="33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3">
        <f>((J4284/1.11)+(K4286/1.11))*11%</f>
        <v>29432.432432432426</v>
      </c>
      <c r="K4288" s="34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39"/>
      <c r="K4289" s="33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297000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2" t="str">
        <f>J4254</f>
        <v>NOVI / CONDRO</v>
      </c>
      <c r="K4292" s="313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2">
        <f>J4255</f>
        <v>0</v>
      </c>
      <c r="K4293" s="313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14" t="str">
        <f>H4258</f>
        <v>CV  WISUDA</v>
      </c>
      <c r="I4296" s="314"/>
      <c r="J4296" s="314"/>
      <c r="K4296" s="315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8" t="s">
        <v>3</v>
      </c>
      <c r="G4297" s="207"/>
      <c r="H4297" s="316"/>
      <c r="I4297" s="316"/>
      <c r="J4297" s="316"/>
      <c r="K4297" s="317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9">
        <f>D4260</f>
        <v>45169</v>
      </c>
      <c r="E4298" s="320"/>
      <c r="F4298" s="318"/>
      <c r="G4298" s="208"/>
      <c r="H4298" s="321" t="str">
        <f>H4260</f>
        <v/>
      </c>
      <c r="I4298" s="321"/>
      <c r="J4298" s="321"/>
      <c r="K4298" s="322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8"/>
      <c r="G4299" s="208"/>
      <c r="H4299" s="323" t="str">
        <f>H4261</f>
        <v>PURWOKERTO</v>
      </c>
      <c r="I4299" s="323"/>
      <c r="J4299" s="323"/>
      <c r="K4299" s="324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3046</v>
      </c>
      <c r="E4300" s="199"/>
      <c r="F4300" s="210"/>
      <c r="G4300" s="211"/>
      <c r="H4300" s="325"/>
      <c r="I4300" s="325"/>
      <c r="J4300" s="325"/>
      <c r="K4300" s="326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10</v>
      </c>
      <c r="C4304" s="292" t="str">
        <f t="shared" si="2453"/>
        <v>LSN</v>
      </c>
      <c r="D4304" s="293" t="str">
        <f t="shared" si="2453"/>
        <v/>
      </c>
      <c r="E4304" s="294" t="str">
        <f t="shared" si="2453"/>
        <v>PUSH PIN KENKO PN-30</v>
      </c>
      <c r="F4304" s="235"/>
      <c r="G4304" s="236"/>
      <c r="H4304" s="237">
        <f t="shared" ref="H4304:J4304" si="2454">H4266</f>
        <v>33000</v>
      </c>
      <c r="I4304" s="238">
        <f t="shared" si="2454"/>
        <v>0.1</v>
      </c>
      <c r="J4304" s="238">
        <f t="shared" si="2454"/>
        <v>0</v>
      </c>
      <c r="K4304" s="239">
        <f t="shared" ref="K4304:K4319" si="2455">(B4304*H4304-((B4304*H4304)*I4304))-((B4304*H4304-((B4304*H4304)*I4304))*J4304)</f>
        <v>297000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7"/>
      <c r="K4321" s="307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8">
        <f>SUM(K4304:K4319)</f>
        <v>297000</v>
      </c>
      <c r="K4322" s="329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6"/>
      <c r="K4323" s="30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7"/>
      <c r="K4325" s="307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8">
        <f>((J4322/1.11)+(K4324/1.11))*11%</f>
        <v>29432.432432432426</v>
      </c>
      <c r="K4326" s="309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7"/>
      <c r="K4327" s="307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297000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10" t="str">
        <f>J4292</f>
        <v>NOVI / CONDRO</v>
      </c>
      <c r="K4330" s="311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10">
        <f>J4293</f>
        <v>0</v>
      </c>
      <c r="K4331" s="311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58" t="s">
        <v>44</v>
      </c>
      <c r="I4334" s="358"/>
      <c r="J4334" s="358"/>
      <c r="K4334" s="3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2" t="s">
        <v>3</v>
      </c>
      <c r="G4335" s="17"/>
      <c r="H4335" s="360"/>
      <c r="I4335" s="360"/>
      <c r="J4335" s="360"/>
      <c r="K4335" s="3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3">
        <v>45169</v>
      </c>
      <c r="E4336" s="364"/>
      <c r="F4336" s="362"/>
      <c r="G4336" s="18"/>
      <c r="H4336" s="365" t="s">
        <v>45</v>
      </c>
      <c r="I4336" s="365"/>
      <c r="J4336" s="365"/>
      <c r="K4336" s="36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2"/>
      <c r="G4337" s="18"/>
      <c r="H4337" s="367" t="s">
        <v>32</v>
      </c>
      <c r="I4337" s="367"/>
      <c r="J4337" s="367"/>
      <c r="K4337" s="36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206</v>
      </c>
      <c r="E4338" s="9"/>
      <c r="F4338" s="21"/>
      <c r="G4338" s="22"/>
      <c r="H4338" s="369"/>
      <c r="I4338" s="369"/>
      <c r="J4338" s="369"/>
      <c r="K4338" s="37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56</v>
      </c>
      <c r="C4342" s="46" t="s">
        <v>47</v>
      </c>
      <c r="D4342" s="93" t="s">
        <v>31</v>
      </c>
      <c r="E4342" s="110" t="s">
        <v>188</v>
      </c>
      <c r="F4342" s="48"/>
      <c r="G4342" s="49"/>
      <c r="H4342" s="50">
        <v>64800</v>
      </c>
      <c r="I4342" s="51">
        <v>0.13</v>
      </c>
      <c r="J4342" s="51"/>
      <c r="K4342" s="52">
        <f t="shared" ref="K4342:K4357" si="2486">(B4342*H4342-((B4342*H4342)*I4342))-((B4342*H4342-((B4342*H4342)*I4342))*J4342)</f>
        <v>3157056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71"/>
      <c r="K4359" s="348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5">
        <f>SUM(K4342:K4357)</f>
        <v>3157056</v>
      </c>
      <c r="K4360" s="346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7"/>
      <c r="K4361" s="347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8"/>
      <c r="K4363" s="348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9">
        <f>((J4360/1.11)+(K4362/1.11))*11%</f>
        <v>312861.40540540538</v>
      </c>
      <c r="K4364" s="350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8"/>
      <c r="K4365" s="348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3157056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51" t="s">
        <v>36</v>
      </c>
      <c r="K4368" s="352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51"/>
      <c r="K4369" s="352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3" t="str">
        <f>H4334</f>
        <v>SANTOSO BUDIONO</v>
      </c>
      <c r="I4372" s="353"/>
      <c r="J4372" s="353"/>
      <c r="K4372" s="354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7" t="s">
        <v>3</v>
      </c>
      <c r="G4373" s="130"/>
      <c r="H4373" s="355"/>
      <c r="I4373" s="355"/>
      <c r="J4373" s="355"/>
      <c r="K4373" s="356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30">
        <f>D4336</f>
        <v>45169</v>
      </c>
      <c r="E4374" s="331"/>
      <c r="F4374" s="357"/>
      <c r="G4374" s="131"/>
      <c r="H4374" s="332" t="str">
        <f>H4336</f>
        <v>(  ARMADA  )</v>
      </c>
      <c r="I4374" s="332"/>
      <c r="J4374" s="332"/>
      <c r="K4374" s="333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7"/>
      <c r="G4375" s="131"/>
      <c r="H4375" s="334" t="str">
        <f>H4337</f>
        <v>PURWOKERTO</v>
      </c>
      <c r="I4375" s="334"/>
      <c r="J4375" s="334"/>
      <c r="K4375" s="335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1990</v>
      </c>
      <c r="E4376" s="122"/>
      <c r="F4376" s="133"/>
      <c r="G4376" s="134"/>
      <c r="H4376" s="336"/>
      <c r="I4376" s="336"/>
      <c r="J4376" s="336"/>
      <c r="K4376" s="337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56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ISI CUTTER 18 MM KENKO L-150 (BESAR)</v>
      </c>
      <c r="F4380" s="158"/>
      <c r="G4380" s="159"/>
      <c r="H4380" s="160">
        <f t="shared" ref="H4380:J4380" si="2488">H4342</f>
        <v>64800</v>
      </c>
      <c r="I4380" s="161">
        <f t="shared" si="2488"/>
        <v>0.13</v>
      </c>
      <c r="J4380" s="161">
        <f t="shared" si="2488"/>
        <v>0</v>
      </c>
      <c r="K4380" s="162">
        <f t="shared" ref="K4380:K4395" si="2489">(B4380*H4380-((B4380*H4380)*I4380))-((B4380*H4380-((B4380*H4380)*I4380))*J4380)</f>
        <v>3157056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8"/>
      <c r="K4397" s="33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40">
        <f>SUM(K4380:K4395)</f>
        <v>3157056</v>
      </c>
      <c r="K4398" s="341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2"/>
      <c r="K4399" s="34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39"/>
      <c r="K4401" s="33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3">
        <f>((J4398/1.11)+(K4400/1.11))*11%</f>
        <v>312861.40540540538</v>
      </c>
      <c r="K4402" s="34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39"/>
      <c r="K4403" s="33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3157056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2" t="str">
        <f>J4368</f>
        <v>NOVI / CONDRO</v>
      </c>
      <c r="K4406" s="313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2">
        <f>J4369</f>
        <v>0</v>
      </c>
      <c r="K4407" s="313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14" t="str">
        <f>H4372</f>
        <v>SANTOSO BUDIONO</v>
      </c>
      <c r="I4410" s="314"/>
      <c r="J4410" s="314"/>
      <c r="K4410" s="315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8" t="s">
        <v>3</v>
      </c>
      <c r="G4411" s="207"/>
      <c r="H4411" s="316"/>
      <c r="I4411" s="316"/>
      <c r="J4411" s="316"/>
      <c r="K4411" s="317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9">
        <f>D4374</f>
        <v>45169</v>
      </c>
      <c r="E4412" s="320"/>
      <c r="F4412" s="318"/>
      <c r="G4412" s="208"/>
      <c r="H4412" s="321" t="str">
        <f>H4374</f>
        <v>(  ARMADA  )</v>
      </c>
      <c r="I4412" s="321"/>
      <c r="J4412" s="321"/>
      <c r="K4412" s="322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8"/>
      <c r="G4413" s="208"/>
      <c r="H4413" s="323" t="str">
        <f>H4375</f>
        <v>PURWOKERTO</v>
      </c>
      <c r="I4413" s="323"/>
      <c r="J4413" s="323"/>
      <c r="K4413" s="324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1990</v>
      </c>
      <c r="E4414" s="199"/>
      <c r="F4414" s="210"/>
      <c r="G4414" s="211"/>
      <c r="H4414" s="325"/>
      <c r="I4414" s="325"/>
      <c r="J4414" s="325"/>
      <c r="K4414" s="326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56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ISI CUTTER 18 MM KENKO L-150 (BESAR)</v>
      </c>
      <c r="F4418" s="235"/>
      <c r="G4418" s="236"/>
      <c r="H4418" s="237">
        <f t="shared" ref="H4418:J4418" si="2521">H4380</f>
        <v>64800</v>
      </c>
      <c r="I4418" s="238">
        <f t="shared" si="2521"/>
        <v>0.13</v>
      </c>
      <c r="J4418" s="238">
        <f t="shared" si="2521"/>
        <v>0</v>
      </c>
      <c r="K4418" s="239">
        <f t="shared" ref="K4418:K4433" si="2522">(B4418*H4418-((B4418*H4418)*I4418))-((B4418*H4418-((B4418*H4418)*I4418))*J4418)</f>
        <v>3157056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7"/>
      <c r="K4435" s="307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8">
        <f>SUM(K4418:K4433)</f>
        <v>3157056</v>
      </c>
      <c r="K4436" s="329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6"/>
      <c r="K4437" s="30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7"/>
      <c r="K4439" s="307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8">
        <f>((J4436/1.11)+(K4438/1.11))*11%</f>
        <v>312861.40540540538</v>
      </c>
      <c r="K4440" s="309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7"/>
      <c r="K4441" s="307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3157056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10" t="str">
        <f>J4406</f>
        <v>NOVI / CONDRO</v>
      </c>
      <c r="K4444" s="311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10">
        <f>J4407</f>
        <v>0</v>
      </c>
      <c r="K4445" s="311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</sheetData>
  <mergeCells count="1521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J4437:K4437"/>
    <mergeCell ref="J4439:K4439"/>
    <mergeCell ref="J4440:K4440"/>
    <mergeCell ref="J4441:K4441"/>
    <mergeCell ref="J4444:K4444"/>
    <mergeCell ref="J4445:K4445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Hitung FP Keluar</vt:lpstr>
      <vt:lpstr>Invoice</vt:lpstr>
      <vt:lpstr>jumlahBarang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2023-09-02T06:21:57Z</cp:lastPrinted>
  <dcterms:created xsi:type="dcterms:W3CDTF">2022-01-21T06:52:44Z</dcterms:created>
  <dcterms:modified xsi:type="dcterms:W3CDTF">2023-11-07T03:36:16Z</dcterms:modified>
</cp:coreProperties>
</file>