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3\SPT PPN\"/>
    </mc:Choice>
  </mc:AlternateContent>
  <bookViews>
    <workbookView xWindow="0" yWindow="0" windowWidth="20490" windowHeight="7755"/>
  </bookViews>
  <sheets>
    <sheet name="Hitung FP Keluar" sheetId="2" r:id="rId1"/>
    <sheet name="Invoice" sheetId="1" r:id="rId2"/>
  </sheets>
  <definedNames>
    <definedName name="jumlahBarang">Invoice!$G$1</definedName>
    <definedName name="kToko">Invoice!$E$1</definedName>
    <definedName name="newestIdRow">Invoice!$A$1</definedName>
    <definedName name="offset">Invoice!$C$1</definedName>
    <definedName name="_xlnm.Print_Area" localSheetId="1">Invoice!$A$1293:$L$1368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277" i="1" l="1"/>
  <c r="K1276" i="1"/>
  <c r="K1275" i="1"/>
  <c r="K1274" i="1"/>
  <c r="K1271" i="1"/>
  <c r="K1278" i="1"/>
  <c r="K1273" i="1"/>
  <c r="K1272" i="1"/>
  <c r="K1270" i="1"/>
  <c r="K1268" i="1"/>
  <c r="K1269" i="1"/>
  <c r="K1267" i="1"/>
  <c r="K1266" i="1"/>
  <c r="K1265" i="1"/>
  <c r="K1264" i="1"/>
  <c r="B642" i="2" l="1"/>
  <c r="C642" i="2"/>
  <c r="D642" i="2"/>
  <c r="B648" i="2"/>
  <c r="C648" i="2"/>
  <c r="D648" i="2"/>
  <c r="D636" i="2"/>
  <c r="C636" i="2"/>
  <c r="B636" i="2"/>
  <c r="D627" i="2" l="1"/>
  <c r="C627" i="2"/>
  <c r="B627" i="2"/>
  <c r="B606" i="2"/>
  <c r="C606" i="2"/>
  <c r="D606" i="2"/>
  <c r="B612" i="2"/>
  <c r="C612" i="2"/>
  <c r="D612" i="2"/>
  <c r="B618" i="2"/>
  <c r="C618" i="2"/>
  <c r="D618" i="2"/>
  <c r="D600" i="2"/>
  <c r="C600" i="2"/>
  <c r="B600" i="2"/>
  <c r="B579" i="2"/>
  <c r="C579" i="2"/>
  <c r="D579" i="2"/>
  <c r="B585" i="2"/>
  <c r="C585" i="2"/>
  <c r="D585" i="2"/>
  <c r="B591" i="2"/>
  <c r="C591" i="2"/>
  <c r="D591" i="2"/>
  <c r="D573" i="2"/>
  <c r="C573" i="2"/>
  <c r="B573" i="2"/>
  <c r="B498" i="2" l="1"/>
  <c r="C498" i="2"/>
  <c r="D498" i="2"/>
  <c r="B504" i="2"/>
  <c r="C504" i="2"/>
  <c r="D504" i="2"/>
  <c r="B510" i="2"/>
  <c r="C510" i="2"/>
  <c r="D510" i="2"/>
  <c r="B516" i="2"/>
  <c r="C516" i="2"/>
  <c r="D516" i="2"/>
  <c r="B522" i="2"/>
  <c r="C522" i="2"/>
  <c r="D522" i="2"/>
  <c r="B528" i="2"/>
  <c r="C528" i="2"/>
  <c r="D528" i="2"/>
  <c r="B534" i="2"/>
  <c r="C534" i="2"/>
  <c r="D534" i="2"/>
  <c r="B540" i="2"/>
  <c r="C540" i="2"/>
  <c r="D540" i="2"/>
  <c r="B546" i="2"/>
  <c r="C546" i="2"/>
  <c r="D546" i="2"/>
  <c r="B552" i="2"/>
  <c r="C552" i="2"/>
  <c r="D552" i="2"/>
  <c r="B558" i="2"/>
  <c r="C558" i="2"/>
  <c r="D558" i="2"/>
  <c r="B564" i="2"/>
  <c r="C564" i="2"/>
  <c r="D564" i="2"/>
  <c r="D492" i="2"/>
  <c r="C492" i="2"/>
  <c r="B492" i="2"/>
  <c r="D483" i="2"/>
  <c r="C483" i="2"/>
  <c r="B483" i="2"/>
  <c r="B474" i="2"/>
  <c r="C474" i="2"/>
  <c r="D474" i="2"/>
  <c r="D468" i="2"/>
  <c r="C468" i="2"/>
  <c r="B468" i="2"/>
  <c r="B423" i="2"/>
  <c r="C423" i="2"/>
  <c r="D423" i="2"/>
  <c r="B429" i="2"/>
  <c r="C429" i="2"/>
  <c r="D429" i="2"/>
  <c r="B435" i="2"/>
  <c r="C435" i="2"/>
  <c r="D435" i="2"/>
  <c r="B441" i="2"/>
  <c r="C441" i="2"/>
  <c r="D441" i="2"/>
  <c r="B447" i="2"/>
  <c r="C447" i="2"/>
  <c r="D447" i="2"/>
  <c r="B453" i="2"/>
  <c r="C453" i="2"/>
  <c r="D453" i="2"/>
  <c r="B459" i="2"/>
  <c r="C459" i="2"/>
  <c r="D459" i="2"/>
  <c r="D417" i="2"/>
  <c r="C417" i="2"/>
  <c r="B417" i="2"/>
  <c r="D408" i="2"/>
  <c r="C408" i="2"/>
  <c r="B408" i="2"/>
  <c r="B393" i="2"/>
  <c r="C393" i="2"/>
  <c r="D393" i="2"/>
  <c r="B399" i="2"/>
  <c r="C399" i="2"/>
  <c r="D399" i="2"/>
  <c r="D387" i="2"/>
  <c r="C387" i="2"/>
  <c r="B387" i="2"/>
  <c r="B354" i="2"/>
  <c r="C354" i="2"/>
  <c r="D354" i="2"/>
  <c r="B360" i="2"/>
  <c r="C360" i="2"/>
  <c r="D360" i="2"/>
  <c r="B366" i="2"/>
  <c r="C366" i="2"/>
  <c r="D366" i="2"/>
  <c r="B372" i="2"/>
  <c r="C372" i="2"/>
  <c r="D372" i="2"/>
  <c r="B378" i="2"/>
  <c r="C378" i="2"/>
  <c r="D378" i="2"/>
  <c r="D348" i="2"/>
  <c r="C348" i="2"/>
  <c r="B348" i="2"/>
  <c r="B333" i="2" l="1"/>
  <c r="C333" i="2"/>
  <c r="D333" i="2"/>
  <c r="B339" i="2"/>
  <c r="C339" i="2"/>
  <c r="D339" i="2"/>
  <c r="D327" i="2"/>
  <c r="C327" i="2"/>
  <c r="B327" i="2"/>
  <c r="B306" i="2"/>
  <c r="C306" i="2"/>
  <c r="D306" i="2"/>
  <c r="B312" i="2"/>
  <c r="C312" i="2"/>
  <c r="D312" i="2"/>
  <c r="B318" i="2"/>
  <c r="C318" i="2"/>
  <c r="D318" i="2"/>
  <c r="D300" i="2"/>
  <c r="C300" i="2"/>
  <c r="B300" i="2"/>
  <c r="D291" i="2" l="1"/>
  <c r="C291" i="2"/>
  <c r="B291" i="2"/>
  <c r="B210" i="2" l="1"/>
  <c r="C210" i="2"/>
  <c r="D210" i="2"/>
  <c r="B216" i="2"/>
  <c r="C216" i="2"/>
  <c r="D216" i="2"/>
  <c r="B222" i="2"/>
  <c r="C222" i="2"/>
  <c r="D222" i="2"/>
  <c r="B228" i="2"/>
  <c r="C228" i="2"/>
  <c r="D228" i="2"/>
  <c r="B234" i="2"/>
  <c r="C234" i="2"/>
  <c r="D234" i="2"/>
  <c r="B240" i="2"/>
  <c r="C240" i="2"/>
  <c r="D240" i="2"/>
  <c r="B246" i="2"/>
  <c r="C246" i="2"/>
  <c r="D246" i="2"/>
  <c r="B252" i="2"/>
  <c r="C252" i="2"/>
  <c r="D252" i="2"/>
  <c r="B258" i="2"/>
  <c r="C258" i="2"/>
  <c r="D258" i="2"/>
  <c r="B264" i="2"/>
  <c r="C264" i="2"/>
  <c r="D264" i="2"/>
  <c r="B270" i="2"/>
  <c r="C270" i="2"/>
  <c r="D270" i="2"/>
  <c r="B276" i="2"/>
  <c r="C276" i="2"/>
  <c r="D276" i="2"/>
  <c r="B282" i="2"/>
  <c r="C282" i="2"/>
  <c r="D282" i="2"/>
  <c r="D204" i="2"/>
  <c r="C204" i="2"/>
  <c r="B204" i="2"/>
  <c r="B195" i="2" l="1"/>
  <c r="C195" i="2"/>
  <c r="D195" i="2"/>
  <c r="D189" i="2"/>
  <c r="C189" i="2"/>
  <c r="B189" i="2"/>
  <c r="B144" i="2"/>
  <c r="C144" i="2"/>
  <c r="D144" i="2"/>
  <c r="B150" i="2"/>
  <c r="C150" i="2"/>
  <c r="D150" i="2"/>
  <c r="B156" i="2"/>
  <c r="C156" i="2"/>
  <c r="D156" i="2"/>
  <c r="B162" i="2"/>
  <c r="C162" i="2"/>
  <c r="D162" i="2"/>
  <c r="B168" i="2"/>
  <c r="C168" i="2"/>
  <c r="D168" i="2"/>
  <c r="B174" i="2"/>
  <c r="C174" i="2"/>
  <c r="D174" i="2"/>
  <c r="B180" i="2"/>
  <c r="C180" i="2"/>
  <c r="D180" i="2"/>
  <c r="D138" i="2"/>
  <c r="C138" i="2"/>
  <c r="B138" i="2"/>
  <c r="D129" i="2"/>
  <c r="C129" i="2"/>
  <c r="B129" i="2"/>
  <c r="D120" i="2"/>
  <c r="C120" i="2"/>
  <c r="B120" i="2"/>
  <c r="D111" i="2"/>
  <c r="C111" i="2"/>
  <c r="B111" i="2"/>
  <c r="B96" i="2"/>
  <c r="C96" i="2"/>
  <c r="D96" i="2"/>
  <c r="B102" i="2"/>
  <c r="C102" i="2"/>
  <c r="D102" i="2"/>
  <c r="D90" i="2"/>
  <c r="C90" i="2"/>
  <c r="B90" i="2"/>
  <c r="D81" i="2" l="1"/>
  <c r="C81" i="2"/>
  <c r="B81" i="2"/>
  <c r="B42" i="2" l="1"/>
  <c r="C42" i="2"/>
  <c r="D42" i="2"/>
  <c r="B48" i="2"/>
  <c r="C48" i="2"/>
  <c r="D48" i="2"/>
  <c r="B54" i="2"/>
  <c r="C54" i="2"/>
  <c r="D54" i="2"/>
  <c r="B60" i="2"/>
  <c r="C60" i="2"/>
  <c r="D60" i="2"/>
  <c r="B66" i="2"/>
  <c r="C66" i="2"/>
  <c r="D66" i="2"/>
  <c r="B72" i="2"/>
  <c r="C72" i="2"/>
  <c r="D72" i="2"/>
  <c r="D36" i="2"/>
  <c r="C36" i="2"/>
  <c r="B36" i="2"/>
  <c r="D27" i="2"/>
  <c r="C27" i="2"/>
  <c r="B27" i="2"/>
  <c r="D18" i="2" l="1"/>
  <c r="C18" i="2"/>
  <c r="B18" i="2"/>
  <c r="B9" i="2"/>
  <c r="C9" i="2"/>
  <c r="D9" i="2"/>
  <c r="D3" i="2"/>
  <c r="C3" i="2"/>
  <c r="B3" i="2"/>
  <c r="B1" i="2"/>
  <c r="E648" i="2"/>
  <c r="E649" i="2" s="1"/>
  <c r="E642" i="2"/>
  <c r="E643" i="2" s="1"/>
  <c r="E636" i="2"/>
  <c r="E627" i="2"/>
  <c r="E618" i="2"/>
  <c r="E619" i="2" s="1"/>
  <c r="E612" i="2"/>
  <c r="E613" i="2" s="1"/>
  <c r="E606" i="2"/>
  <c r="E607" i="2" s="1"/>
  <c r="E600" i="2"/>
  <c r="E591" i="2"/>
  <c r="E592" i="2" s="1"/>
  <c r="E585" i="2"/>
  <c r="E586" i="2" s="1"/>
  <c r="E579" i="2"/>
  <c r="E580" i="2" s="1"/>
  <c r="E573" i="2"/>
  <c r="E574" i="2" s="1"/>
  <c r="E564" i="2"/>
  <c r="E565" i="2" s="1"/>
  <c r="E558" i="2"/>
  <c r="E559" i="2" s="1"/>
  <c r="E552" i="2"/>
  <c r="E553" i="2" s="1"/>
  <c r="E546" i="2"/>
  <c r="E547" i="2" s="1"/>
  <c r="E540" i="2"/>
  <c r="E541" i="2" s="1"/>
  <c r="E534" i="2"/>
  <c r="E535" i="2" s="1"/>
  <c r="E528" i="2"/>
  <c r="E529" i="2" s="1"/>
  <c r="E522" i="2"/>
  <c r="E523" i="2" s="1"/>
  <c r="E516" i="2"/>
  <c r="E517" i="2" s="1"/>
  <c r="E510" i="2"/>
  <c r="E511" i="2" s="1"/>
  <c r="E504" i="2"/>
  <c r="E505" i="2" s="1"/>
  <c r="E498" i="2"/>
  <c r="E499" i="2" s="1"/>
  <c r="E492" i="2"/>
  <c r="E493" i="2" s="1"/>
  <c r="E483" i="2"/>
  <c r="E474" i="2"/>
  <c r="E475" i="2" s="1"/>
  <c r="E468" i="2"/>
  <c r="E459" i="2"/>
  <c r="E460" i="2" s="1"/>
  <c r="E453" i="2"/>
  <c r="E454" i="2" s="1"/>
  <c r="E447" i="2"/>
  <c r="E448" i="2" s="1"/>
  <c r="E441" i="2"/>
  <c r="E442" i="2" s="1"/>
  <c r="E435" i="2"/>
  <c r="E436" i="2" s="1"/>
  <c r="E429" i="2"/>
  <c r="E430" i="2" s="1"/>
  <c r="E423" i="2"/>
  <c r="E424" i="2" s="1"/>
  <c r="E417" i="2"/>
  <c r="E408" i="2"/>
  <c r="E399" i="2"/>
  <c r="E400" i="2" s="1"/>
  <c r="E393" i="2"/>
  <c r="E394" i="2" s="1"/>
  <c r="E387" i="2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39" i="2"/>
  <c r="E340" i="2" s="1"/>
  <c r="E333" i="2"/>
  <c r="E334" i="2" s="1"/>
  <c r="E327" i="2"/>
  <c r="E318" i="2"/>
  <c r="E319" i="2" s="1"/>
  <c r="E312" i="2"/>
  <c r="E313" i="2" s="1"/>
  <c r="E306" i="2"/>
  <c r="E307" i="2" s="1"/>
  <c r="E300" i="2"/>
  <c r="E291" i="2"/>
  <c r="E292" i="2" s="1"/>
  <c r="E282" i="2"/>
  <c r="E283" i="2" s="1"/>
  <c r="E276" i="2"/>
  <c r="E277" i="2" s="1"/>
  <c r="E270" i="2"/>
  <c r="E271" i="2" s="1"/>
  <c r="E264" i="2"/>
  <c r="E265" i="2" s="1"/>
  <c r="E258" i="2"/>
  <c r="E259" i="2" s="1"/>
  <c r="E252" i="2"/>
  <c r="E253" i="2" s="1"/>
  <c r="E246" i="2"/>
  <c r="E247" i="2" s="1"/>
  <c r="E240" i="2"/>
  <c r="E241" i="2" s="1"/>
  <c r="E234" i="2"/>
  <c r="E235" i="2" s="1"/>
  <c r="E228" i="2"/>
  <c r="E229" i="2" s="1"/>
  <c r="E222" i="2"/>
  <c r="E223" i="2" s="1"/>
  <c r="E216" i="2"/>
  <c r="E217" i="2" s="1"/>
  <c r="E210" i="2"/>
  <c r="E211" i="2" s="1"/>
  <c r="E204" i="2"/>
  <c r="E205" i="2" s="1"/>
  <c r="E195" i="2"/>
  <c r="E196" i="2" s="1"/>
  <c r="E189" i="2"/>
  <c r="E190" i="2" s="1"/>
  <c r="E180" i="2"/>
  <c r="E181" i="2" s="1"/>
  <c r="E174" i="2"/>
  <c r="E175" i="2" s="1"/>
  <c r="E168" i="2"/>
  <c r="E169" i="2" s="1"/>
  <c r="E162" i="2"/>
  <c r="E163" i="2" s="1"/>
  <c r="E156" i="2"/>
  <c r="E157" i="2" s="1"/>
  <c r="E150" i="2"/>
  <c r="E151" i="2" s="1"/>
  <c r="E144" i="2"/>
  <c r="E145" i="2" s="1"/>
  <c r="E138" i="2"/>
  <c r="E129" i="2"/>
  <c r="E120" i="2"/>
  <c r="E111" i="2"/>
  <c r="E102" i="2"/>
  <c r="E103" i="2" s="1"/>
  <c r="E96" i="2"/>
  <c r="E97" i="2" s="1"/>
  <c r="E90" i="2"/>
  <c r="E81" i="2"/>
  <c r="E72" i="2"/>
  <c r="E73" i="2" s="1"/>
  <c r="E66" i="2"/>
  <c r="E67" i="2" s="1"/>
  <c r="E60" i="2"/>
  <c r="E61" i="2" s="1"/>
  <c r="E54" i="2"/>
  <c r="E55" i="2" s="1"/>
  <c r="E48" i="2"/>
  <c r="E49" i="2" s="1"/>
  <c r="E42" i="2"/>
  <c r="E43" i="2" s="1"/>
  <c r="E36" i="2"/>
  <c r="E37" i="2" s="1"/>
  <c r="E27" i="2"/>
  <c r="G648" i="2" l="1"/>
  <c r="H648" i="2" s="1"/>
  <c r="G649" i="2"/>
  <c r="G642" i="2"/>
  <c r="H642" i="2" s="1"/>
  <c r="G643" i="2"/>
  <c r="G636" i="2"/>
  <c r="H636" i="2" s="1"/>
  <c r="E637" i="2"/>
  <c r="G637" i="2" s="1"/>
  <c r="G627" i="2"/>
  <c r="I627" i="2" s="1"/>
  <c r="E628" i="2"/>
  <c r="E629" i="2" s="1"/>
  <c r="G618" i="2"/>
  <c r="I618" i="2" s="1"/>
  <c r="G619" i="2"/>
  <c r="G612" i="2"/>
  <c r="I612" i="2" s="1"/>
  <c r="G613" i="2"/>
  <c r="G606" i="2"/>
  <c r="I606" i="2" s="1"/>
  <c r="G607" i="2"/>
  <c r="E601" i="2"/>
  <c r="G601" i="2" s="1"/>
  <c r="G591" i="2"/>
  <c r="I591" i="2" s="1"/>
  <c r="G592" i="2"/>
  <c r="G585" i="2"/>
  <c r="I585" i="2" s="1"/>
  <c r="G586" i="2"/>
  <c r="G579" i="2"/>
  <c r="I579" i="2" s="1"/>
  <c r="G580" i="2"/>
  <c r="G564" i="2"/>
  <c r="H564" i="2" s="1"/>
  <c r="G565" i="2"/>
  <c r="G558" i="2"/>
  <c r="H558" i="2" s="1"/>
  <c r="G559" i="2"/>
  <c r="G552" i="2"/>
  <c r="I552" i="2" s="1"/>
  <c r="G553" i="2"/>
  <c r="G546" i="2"/>
  <c r="I546" i="2" s="1"/>
  <c r="G547" i="2"/>
  <c r="G540" i="2"/>
  <c r="H540" i="2" s="1"/>
  <c r="G541" i="2"/>
  <c r="G534" i="2"/>
  <c r="I534" i="2" s="1"/>
  <c r="G535" i="2"/>
  <c r="G528" i="2"/>
  <c r="I528" i="2" s="1"/>
  <c r="G529" i="2"/>
  <c r="G522" i="2"/>
  <c r="I522" i="2" s="1"/>
  <c r="G523" i="2"/>
  <c r="G516" i="2"/>
  <c r="I516" i="2" s="1"/>
  <c r="G517" i="2"/>
  <c r="G510" i="2"/>
  <c r="H510" i="2" s="1"/>
  <c r="G511" i="2"/>
  <c r="G504" i="2"/>
  <c r="H504" i="2" s="1"/>
  <c r="G505" i="2"/>
  <c r="G498" i="2"/>
  <c r="I498" i="2" s="1"/>
  <c r="G499" i="2"/>
  <c r="G483" i="2"/>
  <c r="I483" i="2" s="1"/>
  <c r="E484" i="2"/>
  <c r="G484" i="2" s="1"/>
  <c r="G474" i="2"/>
  <c r="I474" i="2" s="1"/>
  <c r="G475" i="2"/>
  <c r="G468" i="2"/>
  <c r="H468" i="2" s="1"/>
  <c r="J468" i="2" s="1"/>
  <c r="E469" i="2"/>
  <c r="G469" i="2" s="1"/>
  <c r="G459" i="2"/>
  <c r="H459" i="2" s="1"/>
  <c r="G460" i="2"/>
  <c r="G453" i="2"/>
  <c r="I453" i="2" s="1"/>
  <c r="G454" i="2"/>
  <c r="G447" i="2"/>
  <c r="I447" i="2" s="1"/>
  <c r="G448" i="2"/>
  <c r="G441" i="2"/>
  <c r="I441" i="2" s="1"/>
  <c r="G442" i="2"/>
  <c r="G435" i="2"/>
  <c r="I435" i="2" s="1"/>
  <c r="G436" i="2"/>
  <c r="G429" i="2"/>
  <c r="I429" i="2" s="1"/>
  <c r="G430" i="2"/>
  <c r="G423" i="2"/>
  <c r="H423" i="2" s="1"/>
  <c r="G424" i="2"/>
  <c r="G417" i="2"/>
  <c r="I417" i="2" s="1"/>
  <c r="E418" i="2"/>
  <c r="G418" i="2" s="1"/>
  <c r="G408" i="2"/>
  <c r="I408" i="2" s="1"/>
  <c r="E409" i="2"/>
  <c r="G409" i="2" s="1"/>
  <c r="G399" i="2"/>
  <c r="H399" i="2" s="1"/>
  <c r="G400" i="2"/>
  <c r="G393" i="2"/>
  <c r="H393" i="2" s="1"/>
  <c r="G394" i="2"/>
  <c r="G387" i="2"/>
  <c r="I387" i="2" s="1"/>
  <c r="E388" i="2"/>
  <c r="G388" i="2" s="1"/>
  <c r="G378" i="2"/>
  <c r="I378" i="2" s="1"/>
  <c r="G379" i="2"/>
  <c r="G372" i="2"/>
  <c r="I372" i="2" s="1"/>
  <c r="G373" i="2"/>
  <c r="G366" i="2"/>
  <c r="I366" i="2" s="1"/>
  <c r="G367" i="2"/>
  <c r="G360" i="2"/>
  <c r="H360" i="2" s="1"/>
  <c r="G361" i="2"/>
  <c r="G354" i="2"/>
  <c r="I354" i="2" s="1"/>
  <c r="G355" i="2"/>
  <c r="G348" i="2"/>
  <c r="H348" i="2" s="1"/>
  <c r="J348" i="2" s="1"/>
  <c r="E349" i="2"/>
  <c r="G349" i="2" s="1"/>
  <c r="G339" i="2"/>
  <c r="I339" i="2" s="1"/>
  <c r="G340" i="2"/>
  <c r="G333" i="2"/>
  <c r="I333" i="2" s="1"/>
  <c r="G334" i="2"/>
  <c r="E328" i="2"/>
  <c r="G328" i="2" s="1"/>
  <c r="G318" i="2"/>
  <c r="H318" i="2" s="1"/>
  <c r="G319" i="2"/>
  <c r="G312" i="2"/>
  <c r="I312" i="2" s="1"/>
  <c r="G313" i="2"/>
  <c r="G306" i="2"/>
  <c r="I306" i="2" s="1"/>
  <c r="G307" i="2"/>
  <c r="E301" i="2"/>
  <c r="G301" i="2" s="1"/>
  <c r="G282" i="2"/>
  <c r="H282" i="2" s="1"/>
  <c r="G283" i="2"/>
  <c r="G276" i="2"/>
  <c r="I276" i="2" s="1"/>
  <c r="G277" i="2"/>
  <c r="G270" i="2"/>
  <c r="I270" i="2" s="1"/>
  <c r="G271" i="2"/>
  <c r="G264" i="2"/>
  <c r="H264" i="2" s="1"/>
  <c r="G265" i="2"/>
  <c r="G258" i="2"/>
  <c r="H258" i="2" s="1"/>
  <c r="G259" i="2"/>
  <c r="G252" i="2"/>
  <c r="I252" i="2" s="1"/>
  <c r="G253" i="2"/>
  <c r="G246" i="2"/>
  <c r="I246" i="2" s="1"/>
  <c r="G247" i="2"/>
  <c r="G240" i="2"/>
  <c r="I240" i="2" s="1"/>
  <c r="G241" i="2"/>
  <c r="G234" i="2"/>
  <c r="H234" i="2" s="1"/>
  <c r="G235" i="2"/>
  <c r="G228" i="2"/>
  <c r="H228" i="2" s="1"/>
  <c r="G229" i="2"/>
  <c r="G222" i="2"/>
  <c r="I222" i="2" s="1"/>
  <c r="G223" i="2"/>
  <c r="G216" i="2"/>
  <c r="H216" i="2" s="1"/>
  <c r="G217" i="2"/>
  <c r="G210" i="2"/>
  <c r="I210" i="2" s="1"/>
  <c r="G211" i="2"/>
  <c r="G195" i="2"/>
  <c r="H195" i="2" s="1"/>
  <c r="G196" i="2"/>
  <c r="G180" i="2"/>
  <c r="I180" i="2" s="1"/>
  <c r="G181" i="2"/>
  <c r="G174" i="2"/>
  <c r="I174" i="2" s="1"/>
  <c r="G175" i="2"/>
  <c r="G168" i="2"/>
  <c r="H168" i="2" s="1"/>
  <c r="G169" i="2"/>
  <c r="G162" i="2"/>
  <c r="I162" i="2" s="1"/>
  <c r="G163" i="2"/>
  <c r="G156" i="2"/>
  <c r="H156" i="2" s="1"/>
  <c r="G157" i="2"/>
  <c r="G150" i="2"/>
  <c r="I150" i="2" s="1"/>
  <c r="G151" i="2"/>
  <c r="G144" i="2"/>
  <c r="I144" i="2" s="1"/>
  <c r="G145" i="2"/>
  <c r="G138" i="2"/>
  <c r="I138" i="2" s="1"/>
  <c r="E139" i="2"/>
  <c r="G139" i="2" s="1"/>
  <c r="G129" i="2"/>
  <c r="I129" i="2" s="1"/>
  <c r="E130" i="2"/>
  <c r="G130" i="2" s="1"/>
  <c r="G120" i="2"/>
  <c r="I120" i="2" s="1"/>
  <c r="E121" i="2"/>
  <c r="G121" i="2" s="1"/>
  <c r="E18" i="2"/>
  <c r="E19" i="2" s="1"/>
  <c r="G19" i="2" s="1"/>
  <c r="G111" i="2"/>
  <c r="I111" i="2" s="1"/>
  <c r="E112" i="2"/>
  <c r="G112" i="2" s="1"/>
  <c r="G102" i="2"/>
  <c r="I102" i="2" s="1"/>
  <c r="G103" i="2"/>
  <c r="G96" i="2"/>
  <c r="H96" i="2" s="1"/>
  <c r="G97" i="2"/>
  <c r="G90" i="2"/>
  <c r="H90" i="2" s="1"/>
  <c r="J90" i="2" s="1"/>
  <c r="E91" i="2"/>
  <c r="G91" i="2" s="1"/>
  <c r="G81" i="2"/>
  <c r="I81" i="2" s="1"/>
  <c r="E82" i="2"/>
  <c r="G82" i="2" s="1"/>
  <c r="G72" i="2"/>
  <c r="H72" i="2" s="1"/>
  <c r="G73" i="2"/>
  <c r="G66" i="2"/>
  <c r="I66" i="2" s="1"/>
  <c r="G67" i="2"/>
  <c r="G60" i="2"/>
  <c r="H60" i="2" s="1"/>
  <c r="G61" i="2"/>
  <c r="G54" i="2"/>
  <c r="I54" i="2" s="1"/>
  <c r="G55" i="2"/>
  <c r="G48" i="2"/>
  <c r="H48" i="2" s="1"/>
  <c r="G49" i="2"/>
  <c r="G42" i="2"/>
  <c r="H42" i="2" s="1"/>
  <c r="G43" i="2"/>
  <c r="G27" i="2"/>
  <c r="I27" i="2" s="1"/>
  <c r="E28" i="2"/>
  <c r="G28" i="2" s="1"/>
  <c r="G300" i="2"/>
  <c r="I300" i="2" s="1"/>
  <c r="E9" i="2"/>
  <c r="E10" i="2" s="1"/>
  <c r="G10" i="2" s="1"/>
  <c r="G327" i="2"/>
  <c r="I327" i="2" s="1"/>
  <c r="E38" i="2"/>
  <c r="G36" i="2"/>
  <c r="I36" i="2" s="1"/>
  <c r="G291" i="2"/>
  <c r="I291" i="2" s="1"/>
  <c r="G492" i="2"/>
  <c r="G493" i="2"/>
  <c r="G574" i="2"/>
  <c r="G573" i="2"/>
  <c r="G600" i="2"/>
  <c r="G190" i="2"/>
  <c r="G205" i="2"/>
  <c r="G189" i="2"/>
  <c r="G204" i="2"/>
  <c r="E3" i="2"/>
  <c r="E4" i="2" s="1"/>
  <c r="J2925" i="1"/>
  <c r="J2963" i="1" s="1"/>
  <c r="J2924" i="1"/>
  <c r="J2962" i="1" s="1"/>
  <c r="J2918" i="1"/>
  <c r="J2956" i="1" s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B2951" i="1" s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B2949" i="1" s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B2947" i="1" s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B2945" i="1" s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B2943" i="1" s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B2941" i="1" s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B2939" i="1" s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B2937" i="1" s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D2928" i="1" s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11" i="1"/>
  <c r="J2849" i="1" s="1"/>
  <c r="J2810" i="1"/>
  <c r="J2848" i="1" s="1"/>
  <c r="J2804" i="1"/>
  <c r="J2842" i="1" s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J2835" i="1" s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I2830" i="1" s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I2828" i="1" s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I2826" i="1" s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I2824" i="1" s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817" i="1" s="1"/>
  <c r="H2778" i="1"/>
  <c r="H2816" i="1" s="1"/>
  <c r="D2778" i="1"/>
  <c r="D2816" i="1" s="1"/>
  <c r="H2776" i="1"/>
  <c r="H2814" i="1" s="1"/>
  <c r="D2776" i="1"/>
  <c r="D2814" i="1" s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583" i="1"/>
  <c r="J2621" i="1" s="1"/>
  <c r="J2582" i="1"/>
  <c r="J2620" i="1" s="1"/>
  <c r="J2576" i="1"/>
  <c r="J2614" i="1" s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D2608" i="1" s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D2604" i="1" s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D2600" i="1" s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D2598" i="1" s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89" i="1" s="1"/>
  <c r="H2550" i="1"/>
  <c r="H2588" i="1" s="1"/>
  <c r="D2550" i="1"/>
  <c r="D2588" i="1" s="1"/>
  <c r="H2548" i="1"/>
  <c r="H2586" i="1" s="1"/>
  <c r="D2548" i="1"/>
  <c r="D2586" i="1" s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469" i="1"/>
  <c r="J2507" i="1" s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D2495" i="1" s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J2492" i="1" s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J2488" i="1" s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B2369" i="1" s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J1899" i="1"/>
  <c r="J1937" i="1" s="1"/>
  <c r="J1898" i="1"/>
  <c r="J1936" i="1" s="1"/>
  <c r="J1892" i="1"/>
  <c r="J1930" i="1" s="1"/>
  <c r="J1887" i="1"/>
  <c r="I1887" i="1"/>
  <c r="I1925" i="1" s="1"/>
  <c r="H1887" i="1"/>
  <c r="H1925" i="1" s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D1902" i="1" s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785" i="1"/>
  <c r="J1823" i="1" s="1"/>
  <c r="J1784" i="1"/>
  <c r="J1822" i="1" s="1"/>
  <c r="J1778" i="1"/>
  <c r="J1816" i="1" s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H1790" i="1" s="1"/>
  <c r="D1752" i="1"/>
  <c r="D1790" i="1" s="1"/>
  <c r="H1750" i="1"/>
  <c r="H1788" i="1" s="1"/>
  <c r="D1750" i="1"/>
  <c r="D1788" i="1" s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671" i="1"/>
  <c r="J1709" i="1" s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H1573" i="1" s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43" i="1"/>
  <c r="J1481" i="1" s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B1462" i="1" s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J1456" i="1" s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D1336" i="1" s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J1282" i="1" s="1"/>
  <c r="J1215" i="1"/>
  <c r="J1253" i="1" s="1"/>
  <c r="J1214" i="1"/>
  <c r="J1252" i="1" s="1"/>
  <c r="J1208" i="1"/>
  <c r="J1246" i="1" s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D1240" i="1" s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C1238" i="1" s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C1235" i="1" s="1"/>
  <c r="B1197" i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I1233" i="1" s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I1231" i="1" s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I1229" i="1" s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H1220" i="1" s="1"/>
  <c r="D1182" i="1"/>
  <c r="D1220" i="1" s="1"/>
  <c r="H1180" i="1"/>
  <c r="H1218" i="1" s="1"/>
  <c r="D1180" i="1"/>
  <c r="D1218" i="1" s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468" i="1" l="1"/>
  <c r="K1284" i="1"/>
  <c r="J1286" i="1" s="1"/>
  <c r="K2714" i="1"/>
  <c r="K2718" i="1"/>
  <c r="K1197" i="1"/>
  <c r="K2710" i="1"/>
  <c r="J2194" i="1"/>
  <c r="K1227" i="1"/>
  <c r="I642" i="2"/>
  <c r="J2878" i="1"/>
  <c r="K2880" i="1" s="1"/>
  <c r="K2884" i="1" s="1"/>
  <c r="I636" i="2"/>
  <c r="J648" i="2"/>
  <c r="H649" i="2"/>
  <c r="J649" i="2" s="1"/>
  <c r="I649" i="2"/>
  <c r="E644" i="2"/>
  <c r="E650" i="2"/>
  <c r="I648" i="2"/>
  <c r="G650" i="2"/>
  <c r="J642" i="2"/>
  <c r="I643" i="2"/>
  <c r="H643" i="2"/>
  <c r="J643" i="2" s="1"/>
  <c r="G644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H627" i="2"/>
  <c r="J627" i="2" s="1"/>
  <c r="K2711" i="1"/>
  <c r="K2677" i="1"/>
  <c r="K2681" i="1"/>
  <c r="E602" i="2"/>
  <c r="H618" i="2"/>
  <c r="J618" i="2" s="1"/>
  <c r="H619" i="2"/>
  <c r="J619" i="2" s="1"/>
  <c r="I619" i="2"/>
  <c r="I620" i="2" s="1"/>
  <c r="E620" i="2"/>
  <c r="G620" i="2"/>
  <c r="E614" i="2"/>
  <c r="I613" i="2"/>
  <c r="I614" i="2" s="1"/>
  <c r="H613" i="2"/>
  <c r="J613" i="2" s="1"/>
  <c r="H612" i="2"/>
  <c r="G614" i="2"/>
  <c r="H607" i="2"/>
  <c r="J607" i="2" s="1"/>
  <c r="I607" i="2"/>
  <c r="I608" i="2" s="1"/>
  <c r="E608" i="2"/>
  <c r="H606" i="2"/>
  <c r="G608" i="2"/>
  <c r="H601" i="2"/>
  <c r="J601" i="2" s="1"/>
  <c r="I601" i="2"/>
  <c r="H579" i="2"/>
  <c r="J579" i="2" s="1"/>
  <c r="H591" i="2"/>
  <c r="J591" i="2" s="1"/>
  <c r="H592" i="2"/>
  <c r="J592" i="2" s="1"/>
  <c r="I592" i="2"/>
  <c r="I593" i="2" s="1"/>
  <c r="E593" i="2"/>
  <c r="G593" i="2"/>
  <c r="H586" i="2"/>
  <c r="J586" i="2" s="1"/>
  <c r="I586" i="2"/>
  <c r="I587" i="2" s="1"/>
  <c r="E587" i="2"/>
  <c r="H585" i="2"/>
  <c r="G587" i="2"/>
  <c r="H580" i="2"/>
  <c r="J580" i="2" s="1"/>
  <c r="I580" i="2"/>
  <c r="I581" i="2" s="1"/>
  <c r="E581" i="2"/>
  <c r="G581" i="2"/>
  <c r="I540" i="2"/>
  <c r="I564" i="2"/>
  <c r="I504" i="2"/>
  <c r="I558" i="2"/>
  <c r="H534" i="2"/>
  <c r="J534" i="2" s="1"/>
  <c r="H552" i="2"/>
  <c r="J552" i="2" s="1"/>
  <c r="J564" i="2"/>
  <c r="H565" i="2"/>
  <c r="J565" i="2" s="1"/>
  <c r="I565" i="2"/>
  <c r="E566" i="2"/>
  <c r="G566" i="2"/>
  <c r="H559" i="2"/>
  <c r="J559" i="2" s="1"/>
  <c r="I559" i="2"/>
  <c r="E560" i="2"/>
  <c r="J558" i="2"/>
  <c r="G560" i="2"/>
  <c r="H553" i="2"/>
  <c r="J553" i="2" s="1"/>
  <c r="I553" i="2"/>
  <c r="I554" i="2" s="1"/>
  <c r="E554" i="2"/>
  <c r="G554" i="2"/>
  <c r="E548" i="2"/>
  <c r="I547" i="2"/>
  <c r="I548" i="2" s="1"/>
  <c r="H547" i="2"/>
  <c r="J547" i="2" s="1"/>
  <c r="H546" i="2"/>
  <c r="G548" i="2"/>
  <c r="I510" i="2"/>
  <c r="H541" i="2"/>
  <c r="J541" i="2" s="1"/>
  <c r="I541" i="2"/>
  <c r="J540" i="2"/>
  <c r="E542" i="2"/>
  <c r="G542" i="2"/>
  <c r="H516" i="2"/>
  <c r="J516" i="2" s="1"/>
  <c r="E536" i="2"/>
  <c r="H528" i="2"/>
  <c r="J528" i="2" s="1"/>
  <c r="I535" i="2"/>
  <c r="I536" i="2" s="1"/>
  <c r="H535" i="2"/>
  <c r="J535" i="2" s="1"/>
  <c r="G536" i="2"/>
  <c r="H529" i="2"/>
  <c r="J529" i="2" s="1"/>
  <c r="I529" i="2"/>
  <c r="I530" i="2" s="1"/>
  <c r="E524" i="2"/>
  <c r="E530" i="2"/>
  <c r="G530" i="2"/>
  <c r="H523" i="2"/>
  <c r="J523" i="2" s="1"/>
  <c r="I523" i="2"/>
  <c r="I524" i="2" s="1"/>
  <c r="H522" i="2"/>
  <c r="G524" i="2"/>
  <c r="H517" i="2"/>
  <c r="J517" i="2" s="1"/>
  <c r="I517" i="2"/>
  <c r="I518" i="2" s="1"/>
  <c r="E518" i="2"/>
  <c r="G518" i="2"/>
  <c r="H511" i="2"/>
  <c r="J511" i="2" s="1"/>
  <c r="I511" i="2"/>
  <c r="J510" i="2"/>
  <c r="E512" i="2"/>
  <c r="G512" i="2"/>
  <c r="J504" i="2"/>
  <c r="H505" i="2"/>
  <c r="J505" i="2" s="1"/>
  <c r="I505" i="2"/>
  <c r="E506" i="2"/>
  <c r="G506" i="2"/>
  <c r="H499" i="2"/>
  <c r="J499" i="2" s="1"/>
  <c r="I499" i="2"/>
  <c r="I500" i="2" s="1"/>
  <c r="E500" i="2"/>
  <c r="H498" i="2"/>
  <c r="G500" i="2"/>
  <c r="H483" i="2"/>
  <c r="J483" i="2" s="1"/>
  <c r="G485" i="2"/>
  <c r="G488" i="2" s="1"/>
  <c r="J2422" i="1"/>
  <c r="K2424" i="1" s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10" i="1" s="1"/>
  <c r="K2314" i="1" s="1"/>
  <c r="K2369" i="1"/>
  <c r="K2330" i="1"/>
  <c r="K2367" i="1"/>
  <c r="H474" i="2"/>
  <c r="J474" i="2" s="1"/>
  <c r="I468" i="2"/>
  <c r="H475" i="2"/>
  <c r="J475" i="2" s="1"/>
  <c r="I475" i="2"/>
  <c r="I476" i="2" s="1"/>
  <c r="E476" i="2"/>
  <c r="G476" i="2"/>
  <c r="K2104" i="1"/>
  <c r="K2108" i="1"/>
  <c r="K2112" i="1"/>
  <c r="I459" i="2"/>
  <c r="H453" i="2"/>
  <c r="J453" i="2" s="1"/>
  <c r="H460" i="2"/>
  <c r="J460" i="2" s="1"/>
  <c r="I460" i="2"/>
  <c r="E461" i="2"/>
  <c r="J459" i="2"/>
  <c r="H461" i="2"/>
  <c r="H429" i="2"/>
  <c r="J429" i="2" s="1"/>
  <c r="G461" i="2"/>
  <c r="H454" i="2"/>
  <c r="J454" i="2" s="1"/>
  <c r="I454" i="2"/>
  <c r="I455" i="2" s="1"/>
  <c r="H447" i="2"/>
  <c r="J447" i="2" s="1"/>
  <c r="E455" i="2"/>
  <c r="G455" i="2"/>
  <c r="H448" i="2"/>
  <c r="J448" i="2" s="1"/>
  <c r="I448" i="2"/>
  <c r="I449" i="2" s="1"/>
  <c r="E449" i="2"/>
  <c r="G449" i="2"/>
  <c r="I442" i="2"/>
  <c r="I443" i="2" s="1"/>
  <c r="H442" i="2"/>
  <c r="J442" i="2" s="1"/>
  <c r="H435" i="2"/>
  <c r="J435" i="2" s="1"/>
  <c r="E443" i="2"/>
  <c r="H441" i="2"/>
  <c r="G443" i="2"/>
  <c r="H436" i="2"/>
  <c r="J436" i="2" s="1"/>
  <c r="I436" i="2"/>
  <c r="I437" i="2" s="1"/>
  <c r="E437" i="2"/>
  <c r="E431" i="2"/>
  <c r="G437" i="2"/>
  <c r="H430" i="2"/>
  <c r="J430" i="2" s="1"/>
  <c r="I430" i="2"/>
  <c r="I431" i="2" s="1"/>
  <c r="E425" i="2"/>
  <c r="G431" i="2"/>
  <c r="G419" i="2"/>
  <c r="H424" i="2"/>
  <c r="J424" i="2" s="1"/>
  <c r="I424" i="2"/>
  <c r="H417" i="2"/>
  <c r="J417" i="2" s="1"/>
  <c r="J423" i="2"/>
  <c r="H425" i="2"/>
  <c r="I423" i="2"/>
  <c r="I425" i="2" s="1"/>
  <c r="G425" i="2"/>
  <c r="K2026" i="1"/>
  <c r="K2034" i="1"/>
  <c r="H408" i="2"/>
  <c r="J408" i="2" s="1"/>
  <c r="I399" i="2"/>
  <c r="H387" i="2"/>
  <c r="J387" i="2" s="1"/>
  <c r="H400" i="2"/>
  <c r="J400" i="2" s="1"/>
  <c r="I400" i="2"/>
  <c r="J399" i="2"/>
  <c r="E401" i="2"/>
  <c r="G401" i="2"/>
  <c r="J393" i="2"/>
  <c r="H394" i="2"/>
  <c r="J394" i="2" s="1"/>
  <c r="I394" i="2"/>
  <c r="E395" i="2"/>
  <c r="I393" i="2"/>
  <c r="G395" i="2"/>
  <c r="J1738" i="1"/>
  <c r="K1740" i="1" s="1"/>
  <c r="H378" i="2"/>
  <c r="J378" i="2" s="1"/>
  <c r="I360" i="2"/>
  <c r="H372" i="2"/>
  <c r="H379" i="2"/>
  <c r="J379" i="2" s="1"/>
  <c r="I379" i="2"/>
  <c r="I380" i="2" s="1"/>
  <c r="E380" i="2"/>
  <c r="G380" i="2"/>
  <c r="H354" i="2"/>
  <c r="J354" i="2" s="1"/>
  <c r="H373" i="2"/>
  <c r="J373" i="2" s="1"/>
  <c r="I373" i="2"/>
  <c r="I374" i="2" s="1"/>
  <c r="J372" i="2"/>
  <c r="E374" i="2"/>
  <c r="G374" i="2"/>
  <c r="H367" i="2"/>
  <c r="J367" i="2" s="1"/>
  <c r="I367" i="2"/>
  <c r="I368" i="2" s="1"/>
  <c r="E368" i="2"/>
  <c r="G350" i="2"/>
  <c r="I348" i="2"/>
  <c r="H366" i="2"/>
  <c r="G368" i="2"/>
  <c r="H361" i="2"/>
  <c r="J361" i="2" s="1"/>
  <c r="I361" i="2"/>
  <c r="E362" i="2"/>
  <c r="J360" i="2"/>
  <c r="G362" i="2"/>
  <c r="E356" i="2"/>
  <c r="H355" i="2"/>
  <c r="J355" i="2" s="1"/>
  <c r="I355" i="2"/>
  <c r="I356" i="2" s="1"/>
  <c r="G356" i="2"/>
  <c r="J1624" i="1"/>
  <c r="K1626" i="1" s="1"/>
  <c r="K1630" i="1" s="1"/>
  <c r="H333" i="2"/>
  <c r="J333" i="2" s="1"/>
  <c r="E302" i="2"/>
  <c r="H340" i="2"/>
  <c r="J340" i="2" s="1"/>
  <c r="I340" i="2"/>
  <c r="I341" i="2" s="1"/>
  <c r="E341" i="2"/>
  <c r="H339" i="2"/>
  <c r="G341" i="2"/>
  <c r="E329" i="2"/>
  <c r="H334" i="2"/>
  <c r="J334" i="2" s="1"/>
  <c r="I334" i="2"/>
  <c r="I335" i="2" s="1"/>
  <c r="E335" i="2"/>
  <c r="G335" i="2"/>
  <c r="H328" i="2"/>
  <c r="J328" i="2" s="1"/>
  <c r="I328" i="2"/>
  <c r="I329" i="2" s="1"/>
  <c r="J318" i="2"/>
  <c r="H319" i="2"/>
  <c r="J319" i="2" s="1"/>
  <c r="I319" i="2"/>
  <c r="E320" i="2"/>
  <c r="I318" i="2"/>
  <c r="G320" i="2"/>
  <c r="H306" i="2"/>
  <c r="H313" i="2"/>
  <c r="J313" i="2" s="1"/>
  <c r="I313" i="2"/>
  <c r="I314" i="2" s="1"/>
  <c r="E314" i="2"/>
  <c r="H312" i="2"/>
  <c r="G314" i="2"/>
  <c r="H307" i="2"/>
  <c r="J307" i="2" s="1"/>
  <c r="I307" i="2"/>
  <c r="I308" i="2" s="1"/>
  <c r="E308" i="2"/>
  <c r="G308" i="2"/>
  <c r="H301" i="2"/>
  <c r="J301" i="2" s="1"/>
  <c r="I301" i="2"/>
  <c r="I302" i="2" s="1"/>
  <c r="K1417" i="1"/>
  <c r="K1421" i="1"/>
  <c r="K1458" i="1"/>
  <c r="I282" i="2"/>
  <c r="H283" i="2"/>
  <c r="J283" i="2" s="1"/>
  <c r="I283" i="2"/>
  <c r="I264" i="2"/>
  <c r="E284" i="2"/>
  <c r="J282" i="2"/>
  <c r="G284" i="2"/>
  <c r="H277" i="2"/>
  <c r="J277" i="2" s="1"/>
  <c r="I277" i="2"/>
  <c r="I278" i="2" s="1"/>
  <c r="H270" i="2"/>
  <c r="E278" i="2"/>
  <c r="H276" i="2"/>
  <c r="G278" i="2"/>
  <c r="H271" i="2"/>
  <c r="J271" i="2" s="1"/>
  <c r="I271" i="2"/>
  <c r="I272" i="2" s="1"/>
  <c r="E272" i="2"/>
  <c r="G272" i="2"/>
  <c r="H265" i="2"/>
  <c r="J265" i="2" s="1"/>
  <c r="I265" i="2"/>
  <c r="E266" i="2"/>
  <c r="J264" i="2"/>
  <c r="G266" i="2"/>
  <c r="H259" i="2"/>
  <c r="J259" i="2" s="1"/>
  <c r="I259" i="2"/>
  <c r="E260" i="2"/>
  <c r="J258" i="2"/>
  <c r="I258" i="2"/>
  <c r="G260" i="2"/>
  <c r="H246" i="2"/>
  <c r="J246" i="2" s="1"/>
  <c r="H253" i="2"/>
  <c r="J253" i="2" s="1"/>
  <c r="I253" i="2"/>
  <c r="I254" i="2" s="1"/>
  <c r="E254" i="2"/>
  <c r="H252" i="2"/>
  <c r="G254" i="2"/>
  <c r="H247" i="2"/>
  <c r="J247" i="2" s="1"/>
  <c r="I247" i="2"/>
  <c r="I248" i="2" s="1"/>
  <c r="H240" i="2"/>
  <c r="J240" i="2" s="1"/>
  <c r="E248" i="2"/>
  <c r="G248" i="2"/>
  <c r="H241" i="2"/>
  <c r="J241" i="2" s="1"/>
  <c r="I241" i="2"/>
  <c r="I242" i="2" s="1"/>
  <c r="I228" i="2"/>
  <c r="E236" i="2"/>
  <c r="E242" i="2"/>
  <c r="G242" i="2"/>
  <c r="J234" i="2"/>
  <c r="I235" i="2"/>
  <c r="H235" i="2"/>
  <c r="J235" i="2" s="1"/>
  <c r="I216" i="2"/>
  <c r="I234" i="2"/>
  <c r="G236" i="2"/>
  <c r="H222" i="2"/>
  <c r="J222" i="2" s="1"/>
  <c r="H229" i="2"/>
  <c r="J229" i="2" s="1"/>
  <c r="I229" i="2"/>
  <c r="E230" i="2"/>
  <c r="J228" i="2"/>
  <c r="G230" i="2"/>
  <c r="H223" i="2"/>
  <c r="J223" i="2" s="1"/>
  <c r="I223" i="2"/>
  <c r="I224" i="2" s="1"/>
  <c r="E224" i="2"/>
  <c r="G224" i="2"/>
  <c r="J216" i="2"/>
  <c r="H217" i="2"/>
  <c r="J217" i="2" s="1"/>
  <c r="I217" i="2"/>
  <c r="E218" i="2"/>
  <c r="G218" i="2"/>
  <c r="H211" i="2"/>
  <c r="J211" i="2" s="1"/>
  <c r="I211" i="2"/>
  <c r="I212" i="2" s="1"/>
  <c r="E212" i="2"/>
  <c r="H210" i="2"/>
  <c r="G212" i="2"/>
  <c r="B1235" i="1"/>
  <c r="K1235" i="1" s="1"/>
  <c r="H196" i="2"/>
  <c r="J196" i="2" s="1"/>
  <c r="I196" i="2"/>
  <c r="J195" i="2"/>
  <c r="E197" i="2"/>
  <c r="I195" i="2"/>
  <c r="G197" i="2"/>
  <c r="K1343" i="1"/>
  <c r="K1347" i="1"/>
  <c r="K1351" i="1"/>
  <c r="K1355" i="1"/>
  <c r="K1454" i="1"/>
  <c r="K1304" i="1"/>
  <c r="K1308" i="1"/>
  <c r="K1312" i="1"/>
  <c r="K1316" i="1"/>
  <c r="J1396" i="1"/>
  <c r="K1398" i="1" s="1"/>
  <c r="J1400" i="1" s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K1512" i="1" s="1"/>
  <c r="J1514" i="1" s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H180" i="2"/>
  <c r="J180" i="2" s="1"/>
  <c r="I168" i="2"/>
  <c r="I156" i="2"/>
  <c r="H174" i="2"/>
  <c r="J174" i="2" s="1"/>
  <c r="H181" i="2"/>
  <c r="J181" i="2" s="1"/>
  <c r="I181" i="2"/>
  <c r="I182" i="2" s="1"/>
  <c r="E182" i="2"/>
  <c r="G182" i="2"/>
  <c r="H175" i="2"/>
  <c r="J175" i="2" s="1"/>
  <c r="I175" i="2"/>
  <c r="I176" i="2" s="1"/>
  <c r="E176" i="2"/>
  <c r="H138" i="2"/>
  <c r="J138" i="2" s="1"/>
  <c r="G176" i="2"/>
  <c r="H169" i="2"/>
  <c r="J169" i="2" s="1"/>
  <c r="I169" i="2"/>
  <c r="H150" i="2"/>
  <c r="J150" i="2" s="1"/>
  <c r="J168" i="2"/>
  <c r="E170" i="2"/>
  <c r="G170" i="2"/>
  <c r="H144" i="2"/>
  <c r="J144" i="2" s="1"/>
  <c r="H163" i="2"/>
  <c r="J163" i="2" s="1"/>
  <c r="I163" i="2"/>
  <c r="I164" i="2" s="1"/>
  <c r="E164" i="2"/>
  <c r="H162" i="2"/>
  <c r="G164" i="2"/>
  <c r="H157" i="2"/>
  <c r="J157" i="2" s="1"/>
  <c r="I157" i="2"/>
  <c r="E158" i="2"/>
  <c r="J156" i="2"/>
  <c r="G158" i="2"/>
  <c r="E152" i="2"/>
  <c r="H151" i="2"/>
  <c r="J151" i="2" s="1"/>
  <c r="I151" i="2"/>
  <c r="I152" i="2" s="1"/>
  <c r="G152" i="2"/>
  <c r="H145" i="2"/>
  <c r="J145" i="2" s="1"/>
  <c r="I145" i="2"/>
  <c r="I146" i="2" s="1"/>
  <c r="E146" i="2"/>
  <c r="G146" i="2"/>
  <c r="H129" i="2"/>
  <c r="J129" i="2" s="1"/>
  <c r="G122" i="2"/>
  <c r="G125" i="2" s="1"/>
  <c r="H120" i="2"/>
  <c r="J120" i="2" s="1"/>
  <c r="G18" i="2"/>
  <c r="I18" i="2" s="1"/>
  <c r="H111" i="2"/>
  <c r="J111" i="2" s="1"/>
  <c r="H300" i="2"/>
  <c r="G302" i="2"/>
  <c r="H102" i="2"/>
  <c r="J102" i="2" s="1"/>
  <c r="E104" i="2"/>
  <c r="H103" i="2"/>
  <c r="J103" i="2" s="1"/>
  <c r="I103" i="2"/>
  <c r="I104" i="2" s="1"/>
  <c r="E98" i="2"/>
  <c r="G104" i="2"/>
  <c r="G92" i="2"/>
  <c r="J96" i="2"/>
  <c r="H97" i="2"/>
  <c r="J97" i="2" s="1"/>
  <c r="I97" i="2"/>
  <c r="I90" i="2"/>
  <c r="I96" i="2"/>
  <c r="G98" i="2"/>
  <c r="H81" i="2"/>
  <c r="J81" i="2" s="1"/>
  <c r="I42" i="2"/>
  <c r="I72" i="2"/>
  <c r="H73" i="2"/>
  <c r="J73" i="2" s="1"/>
  <c r="I73" i="2"/>
  <c r="H66" i="2"/>
  <c r="J66" i="2" s="1"/>
  <c r="E74" i="2"/>
  <c r="J72" i="2"/>
  <c r="G74" i="2"/>
  <c r="H67" i="2"/>
  <c r="J67" i="2" s="1"/>
  <c r="I67" i="2"/>
  <c r="I68" i="2" s="1"/>
  <c r="E62" i="2"/>
  <c r="E68" i="2"/>
  <c r="H54" i="2"/>
  <c r="E56" i="2"/>
  <c r="G68" i="2"/>
  <c r="I61" i="2"/>
  <c r="H61" i="2"/>
  <c r="J61" i="2" s="1"/>
  <c r="J60" i="2"/>
  <c r="E50" i="2"/>
  <c r="I60" i="2"/>
  <c r="G62" i="2"/>
  <c r="I48" i="2"/>
  <c r="I55" i="2"/>
  <c r="I56" i="2" s="1"/>
  <c r="H55" i="2"/>
  <c r="J55" i="2" s="1"/>
  <c r="J54" i="2"/>
  <c r="G56" i="2"/>
  <c r="I49" i="2"/>
  <c r="H49" i="2"/>
  <c r="J49" i="2" s="1"/>
  <c r="J48" i="2"/>
  <c r="G50" i="2"/>
  <c r="H43" i="2"/>
  <c r="J43" i="2" s="1"/>
  <c r="I43" i="2"/>
  <c r="E44" i="2"/>
  <c r="J42" i="2"/>
  <c r="G44" i="2"/>
  <c r="G628" i="2"/>
  <c r="G629" i="2" s="1"/>
  <c r="G632" i="2" s="1"/>
  <c r="H27" i="2"/>
  <c r="J27" i="2" s="1"/>
  <c r="G29" i="2"/>
  <c r="G32" i="2" s="1"/>
  <c r="G9" i="2"/>
  <c r="I9" i="2" s="1"/>
  <c r="E92" i="2"/>
  <c r="E470" i="2"/>
  <c r="H291" i="2"/>
  <c r="J291" i="2" s="1"/>
  <c r="H36" i="2"/>
  <c r="J36" i="2" s="1"/>
  <c r="H327" i="2"/>
  <c r="G329" i="2"/>
  <c r="H10" i="2"/>
  <c r="J10" i="2" s="1"/>
  <c r="I10" i="2"/>
  <c r="E11" i="2"/>
  <c r="E293" i="2"/>
  <c r="G292" i="2"/>
  <c r="E131" i="2"/>
  <c r="G37" i="2"/>
  <c r="G38" i="2" s="1"/>
  <c r="E122" i="2"/>
  <c r="E350" i="2"/>
  <c r="E485" i="2"/>
  <c r="E494" i="2"/>
  <c r="I600" i="2"/>
  <c r="G602" i="2"/>
  <c r="H600" i="2"/>
  <c r="J636" i="2"/>
  <c r="H637" i="2"/>
  <c r="J637" i="2" s="1"/>
  <c r="I637" i="2"/>
  <c r="G575" i="2"/>
  <c r="H573" i="2"/>
  <c r="I573" i="2"/>
  <c r="I493" i="2"/>
  <c r="H493" i="2"/>
  <c r="J493" i="2" s="1"/>
  <c r="I492" i="2"/>
  <c r="G494" i="2"/>
  <c r="H492" i="2"/>
  <c r="G638" i="2"/>
  <c r="I574" i="2"/>
  <c r="H574" i="2"/>
  <c r="J574" i="2" s="1"/>
  <c r="E638" i="2"/>
  <c r="I484" i="2"/>
  <c r="I485" i="2" s="1"/>
  <c r="H484" i="2"/>
  <c r="J484" i="2" s="1"/>
  <c r="E575" i="2"/>
  <c r="H388" i="2"/>
  <c r="J388" i="2" s="1"/>
  <c r="I388" i="2"/>
  <c r="I389" i="2" s="1"/>
  <c r="H205" i="2"/>
  <c r="J205" i="2" s="1"/>
  <c r="I205" i="2"/>
  <c r="H469" i="2"/>
  <c r="I469" i="2"/>
  <c r="G470" i="2"/>
  <c r="H349" i="2"/>
  <c r="I349" i="2"/>
  <c r="G389" i="2"/>
  <c r="E410" i="2"/>
  <c r="G191" i="2"/>
  <c r="H189" i="2"/>
  <c r="I189" i="2"/>
  <c r="H190" i="2"/>
  <c r="J190" i="2" s="1"/>
  <c r="I190" i="2"/>
  <c r="E191" i="2"/>
  <c r="H409" i="2"/>
  <c r="J409" i="2" s="1"/>
  <c r="I409" i="2"/>
  <c r="I410" i="2" s="1"/>
  <c r="G206" i="2"/>
  <c r="H204" i="2"/>
  <c r="I204" i="2"/>
  <c r="E206" i="2"/>
  <c r="H418" i="2"/>
  <c r="J418" i="2" s="1"/>
  <c r="I418" i="2"/>
  <c r="I419" i="2" s="1"/>
  <c r="E419" i="2"/>
  <c r="E389" i="2"/>
  <c r="G410" i="2"/>
  <c r="G413" i="2" s="1"/>
  <c r="H112" i="2"/>
  <c r="J112" i="2" s="1"/>
  <c r="I112" i="2"/>
  <c r="I113" i="2" s="1"/>
  <c r="G113" i="2"/>
  <c r="G116" i="2" s="1"/>
  <c r="H130" i="2"/>
  <c r="J130" i="2" s="1"/>
  <c r="I130" i="2"/>
  <c r="I131" i="2" s="1"/>
  <c r="E113" i="2"/>
  <c r="H91" i="2"/>
  <c r="I91" i="2"/>
  <c r="G131" i="2"/>
  <c r="G134" i="2" s="1"/>
  <c r="H139" i="2"/>
  <c r="J139" i="2" s="1"/>
  <c r="I139" i="2"/>
  <c r="I140" i="2" s="1"/>
  <c r="E140" i="2"/>
  <c r="G140" i="2"/>
  <c r="H121" i="2"/>
  <c r="J121" i="2" s="1"/>
  <c r="I121" i="2"/>
  <c r="I122" i="2" s="1"/>
  <c r="H82" i="2"/>
  <c r="J82" i="2" s="1"/>
  <c r="I82" i="2"/>
  <c r="I83" i="2" s="1"/>
  <c r="G83" i="2"/>
  <c r="G86" i="2" s="1"/>
  <c r="E83" i="2"/>
  <c r="H28" i="2"/>
  <c r="J28" i="2" s="1"/>
  <c r="I28" i="2"/>
  <c r="I29" i="2" s="1"/>
  <c r="E29" i="2"/>
  <c r="E20" i="2"/>
  <c r="H19" i="2"/>
  <c r="J19" i="2" s="1"/>
  <c r="I19" i="2"/>
  <c r="K2370" i="1"/>
  <c r="K2445" i="1"/>
  <c r="B2483" i="1"/>
  <c r="K2483" i="1" s="1"/>
  <c r="K2449" i="1"/>
  <c r="B2487" i="1"/>
  <c r="K2487" i="1" s="1"/>
  <c r="K2457" i="1"/>
  <c r="B2495" i="1"/>
  <c r="K2495" i="1" s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453" i="1"/>
  <c r="B2491" i="1"/>
  <c r="K2491" i="1" s="1"/>
  <c r="K2448" i="1"/>
  <c r="B2486" i="1"/>
  <c r="K2486" i="1" s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684" i="1"/>
  <c r="B2722" i="1"/>
  <c r="K2722" i="1" s="1"/>
  <c r="J2764" i="1"/>
  <c r="K1464" i="1"/>
  <c r="K1460" i="1"/>
  <c r="K1456" i="1"/>
  <c r="K1570" i="1"/>
  <c r="K1231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917" i="1" s="1"/>
  <c r="K1879" i="1"/>
  <c r="J1921" i="1"/>
  <c r="K1921" i="1" s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912" i="1" s="1"/>
  <c r="K1874" i="1"/>
  <c r="J1916" i="1"/>
  <c r="K1878" i="1"/>
  <c r="J1920" i="1"/>
  <c r="K1920" i="1" s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914" i="1" s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2" i="1"/>
  <c r="K1924" i="1"/>
  <c r="K1925" i="1"/>
  <c r="K1913" i="1"/>
  <c r="K1916" i="1"/>
  <c r="K1919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J2540" i="1" l="1"/>
  <c r="G653" i="2"/>
  <c r="K1744" i="1"/>
  <c r="G623" i="2"/>
  <c r="G596" i="2"/>
  <c r="G569" i="2"/>
  <c r="J2882" i="1"/>
  <c r="K1288" i="1"/>
  <c r="J1742" i="1"/>
  <c r="G479" i="2"/>
  <c r="J2426" i="1"/>
  <c r="K2428" i="1"/>
  <c r="G404" i="2"/>
  <c r="G464" i="2"/>
  <c r="G383" i="2"/>
  <c r="G344" i="2"/>
  <c r="G323" i="2"/>
  <c r="G287" i="2"/>
  <c r="G200" i="2"/>
  <c r="G77" i="2"/>
  <c r="G185" i="2"/>
  <c r="G107" i="2"/>
  <c r="I602" i="2"/>
  <c r="H170" i="2"/>
  <c r="H171" i="2" s="1"/>
  <c r="I644" i="2"/>
  <c r="I506" i="2"/>
  <c r="H230" i="2"/>
  <c r="H231" i="2" s="1"/>
  <c r="I638" i="2"/>
  <c r="J650" i="2"/>
  <c r="I650" i="2"/>
  <c r="H650" i="2"/>
  <c r="H651" i="2" s="1"/>
  <c r="H644" i="2"/>
  <c r="J644" i="2"/>
  <c r="J2840" i="1"/>
  <c r="K2842" i="1" s="1"/>
  <c r="J2844" i="1" s="1"/>
  <c r="H620" i="2"/>
  <c r="H621" i="2" s="1"/>
  <c r="J620" i="2"/>
  <c r="J612" i="2"/>
  <c r="J614" i="2" s="1"/>
  <c r="H614" i="2"/>
  <c r="H615" i="2" s="1"/>
  <c r="H581" i="2"/>
  <c r="H582" i="2" s="1"/>
  <c r="J606" i="2"/>
  <c r="J608" i="2" s="1"/>
  <c r="H608" i="2"/>
  <c r="H560" i="2"/>
  <c r="H561" i="2" s="1"/>
  <c r="I512" i="2"/>
  <c r="I542" i="2"/>
  <c r="J581" i="2"/>
  <c r="I560" i="2"/>
  <c r="I566" i="2"/>
  <c r="H593" i="2"/>
  <c r="H594" i="2" s="1"/>
  <c r="J593" i="2"/>
  <c r="J585" i="2"/>
  <c r="J587" i="2" s="1"/>
  <c r="H587" i="2"/>
  <c r="H588" i="2" s="1"/>
  <c r="H266" i="2"/>
  <c r="H267" i="2" s="1"/>
  <c r="J284" i="2"/>
  <c r="H158" i="2"/>
  <c r="H159" i="2" s="1"/>
  <c r="H530" i="2"/>
  <c r="H531" i="2" s="1"/>
  <c r="H554" i="2"/>
  <c r="H555" i="2" s="1"/>
  <c r="H566" i="2"/>
  <c r="H567" i="2" s="1"/>
  <c r="J566" i="2"/>
  <c r="J530" i="2"/>
  <c r="J560" i="2"/>
  <c r="J542" i="2"/>
  <c r="J554" i="2"/>
  <c r="J546" i="2"/>
  <c r="J548" i="2" s="1"/>
  <c r="H548" i="2"/>
  <c r="H549" i="2" s="1"/>
  <c r="H542" i="2"/>
  <c r="H543" i="2" s="1"/>
  <c r="H536" i="2"/>
  <c r="H537" i="2" s="1"/>
  <c r="J536" i="2"/>
  <c r="H518" i="2"/>
  <c r="H519" i="2" s="1"/>
  <c r="J518" i="2"/>
  <c r="J522" i="2"/>
  <c r="J524" i="2" s="1"/>
  <c r="H524" i="2"/>
  <c r="H525" i="2" s="1"/>
  <c r="J512" i="2"/>
  <c r="H512" i="2"/>
  <c r="H513" i="2" s="1"/>
  <c r="H506" i="2"/>
  <c r="H507" i="2" s="1"/>
  <c r="J506" i="2"/>
  <c r="J498" i="2"/>
  <c r="J500" i="2" s="1"/>
  <c r="H500" i="2"/>
  <c r="I470" i="2"/>
  <c r="I350" i="2"/>
  <c r="J2954" i="1"/>
  <c r="J2916" i="1"/>
  <c r="K2918" i="1" s="1"/>
  <c r="K2922" i="1" s="1"/>
  <c r="J2726" i="1"/>
  <c r="J2612" i="1"/>
  <c r="J2802" i="1"/>
  <c r="J2384" i="1"/>
  <c r="H476" i="2"/>
  <c r="J476" i="2"/>
  <c r="H449" i="2"/>
  <c r="H450" i="2" s="1"/>
  <c r="I461" i="2"/>
  <c r="H462" i="2"/>
  <c r="J461" i="2"/>
  <c r="J449" i="2"/>
  <c r="H455" i="2"/>
  <c r="H456" i="2" s="1"/>
  <c r="J455" i="2"/>
  <c r="J441" i="2"/>
  <c r="J443" i="2" s="1"/>
  <c r="H443" i="2"/>
  <c r="H444" i="2" s="1"/>
  <c r="H437" i="2"/>
  <c r="H438" i="2" s="1"/>
  <c r="J437" i="2"/>
  <c r="H426" i="2"/>
  <c r="J431" i="2"/>
  <c r="J425" i="2"/>
  <c r="H431" i="2"/>
  <c r="H432" i="2" s="1"/>
  <c r="H302" i="2"/>
  <c r="I401" i="2"/>
  <c r="H329" i="2"/>
  <c r="I362" i="2"/>
  <c r="H401" i="2"/>
  <c r="H402" i="2" s="1"/>
  <c r="J401" i="2"/>
  <c r="I395" i="2"/>
  <c r="H395" i="2"/>
  <c r="J395" i="2"/>
  <c r="H380" i="2"/>
  <c r="H381" i="2" s="1"/>
  <c r="J380" i="2"/>
  <c r="J374" i="2"/>
  <c r="J362" i="2"/>
  <c r="H374" i="2"/>
  <c r="H375" i="2" s="1"/>
  <c r="J356" i="2"/>
  <c r="J366" i="2"/>
  <c r="J368" i="2" s="1"/>
  <c r="H368" i="2"/>
  <c r="H369" i="2" s="1"/>
  <c r="H362" i="2"/>
  <c r="H363" i="2" s="1"/>
  <c r="H356" i="2"/>
  <c r="J1628" i="1"/>
  <c r="J339" i="2"/>
  <c r="J341" i="2" s="1"/>
  <c r="H341" i="2"/>
  <c r="H342" i="2" s="1"/>
  <c r="H335" i="2"/>
  <c r="J335" i="2"/>
  <c r="H308" i="2"/>
  <c r="J306" i="2"/>
  <c r="J308" i="2" s="1"/>
  <c r="I320" i="2"/>
  <c r="H320" i="2"/>
  <c r="H321" i="2" s="1"/>
  <c r="J320" i="2"/>
  <c r="J312" i="2"/>
  <c r="J314" i="2" s="1"/>
  <c r="H314" i="2"/>
  <c r="H315" i="2" s="1"/>
  <c r="J327" i="2"/>
  <c r="J329" i="2" s="1"/>
  <c r="I284" i="2"/>
  <c r="J300" i="2"/>
  <c r="J302" i="2" s="1"/>
  <c r="H272" i="2"/>
  <c r="H273" i="2" s="1"/>
  <c r="J270" i="2"/>
  <c r="J272" i="2" s="1"/>
  <c r="I260" i="2"/>
  <c r="H260" i="2"/>
  <c r="H261" i="2" s="1"/>
  <c r="I266" i="2"/>
  <c r="H284" i="2"/>
  <c r="H285" i="2" s="1"/>
  <c r="J276" i="2"/>
  <c r="J278" i="2" s="1"/>
  <c r="H278" i="2"/>
  <c r="H279" i="2" s="1"/>
  <c r="J266" i="2"/>
  <c r="H248" i="2"/>
  <c r="H249" i="2" s="1"/>
  <c r="J260" i="2"/>
  <c r="J252" i="2"/>
  <c r="J254" i="2" s="1"/>
  <c r="H254" i="2"/>
  <c r="H255" i="2" s="1"/>
  <c r="J236" i="2"/>
  <c r="I218" i="2"/>
  <c r="I230" i="2"/>
  <c r="I236" i="2"/>
  <c r="H236" i="2"/>
  <c r="H237" i="2" s="1"/>
  <c r="J248" i="2"/>
  <c r="H242" i="2"/>
  <c r="H243" i="2" s="1"/>
  <c r="J242" i="2"/>
  <c r="J230" i="2"/>
  <c r="J218" i="2"/>
  <c r="H224" i="2"/>
  <c r="H225" i="2" s="1"/>
  <c r="J224" i="2"/>
  <c r="H218" i="2"/>
  <c r="H219" i="2" s="1"/>
  <c r="J210" i="2"/>
  <c r="J212" i="2" s="1"/>
  <c r="H212" i="2"/>
  <c r="I197" i="2"/>
  <c r="H197" i="2"/>
  <c r="H18" i="2"/>
  <c r="J18" i="2" s="1"/>
  <c r="J20" i="2" s="1"/>
  <c r="J197" i="2"/>
  <c r="I158" i="2"/>
  <c r="K1402" i="1"/>
  <c r="J1472" i="1"/>
  <c r="K1474" i="1" s="1"/>
  <c r="K1478" i="1" s="1"/>
  <c r="J1320" i="1"/>
  <c r="K1322" i="1" s="1"/>
  <c r="J1324" i="1" s="1"/>
  <c r="J2042" i="1"/>
  <c r="K1972" i="1"/>
  <c r="J2198" i="1"/>
  <c r="J2118" i="1"/>
  <c r="K2120" i="1" s="1"/>
  <c r="K2124" i="1" s="1"/>
  <c r="J1586" i="1"/>
  <c r="J1244" i="1"/>
  <c r="K1246" i="1" s="1"/>
  <c r="J1248" i="1" s="1"/>
  <c r="J1206" i="1"/>
  <c r="K1208" i="1" s="1"/>
  <c r="J1210" i="1" s="1"/>
  <c r="K1174" i="1"/>
  <c r="J1172" i="1"/>
  <c r="J176" i="2"/>
  <c r="I170" i="2"/>
  <c r="H182" i="2"/>
  <c r="H183" i="2" s="1"/>
  <c r="J170" i="2"/>
  <c r="H176" i="2"/>
  <c r="H177" i="2" s="1"/>
  <c r="J182" i="2"/>
  <c r="H152" i="2"/>
  <c r="H153" i="2" s="1"/>
  <c r="J162" i="2"/>
  <c r="J164" i="2" s="1"/>
  <c r="H164" i="2"/>
  <c r="H165" i="2" s="1"/>
  <c r="J152" i="2"/>
  <c r="J158" i="2"/>
  <c r="H146" i="2"/>
  <c r="J146" i="2"/>
  <c r="G20" i="2"/>
  <c r="G23" i="2" s="1"/>
  <c r="I44" i="2"/>
  <c r="I37" i="2"/>
  <c r="I38" i="2" s="1"/>
  <c r="I92" i="2"/>
  <c r="H104" i="2"/>
  <c r="H105" i="2" s="1"/>
  <c r="J104" i="2"/>
  <c r="H98" i="2"/>
  <c r="I98" i="2"/>
  <c r="J98" i="2"/>
  <c r="H628" i="2"/>
  <c r="J628" i="2" s="1"/>
  <c r="J629" i="2" s="1"/>
  <c r="I628" i="2"/>
  <c r="I629" i="2" s="1"/>
  <c r="I62" i="2"/>
  <c r="H44" i="2"/>
  <c r="H45" i="2" s="1"/>
  <c r="I74" i="2"/>
  <c r="H68" i="2"/>
  <c r="H69" i="2" s="1"/>
  <c r="H74" i="2"/>
  <c r="H75" i="2" s="1"/>
  <c r="J74" i="2"/>
  <c r="J44" i="2"/>
  <c r="J68" i="2"/>
  <c r="H56" i="2"/>
  <c r="H57" i="2" s="1"/>
  <c r="I50" i="2"/>
  <c r="H62" i="2"/>
  <c r="H63" i="2" s="1"/>
  <c r="J62" i="2"/>
  <c r="H50" i="2"/>
  <c r="H51" i="2" s="1"/>
  <c r="J56" i="2"/>
  <c r="J50" i="2"/>
  <c r="H37" i="2"/>
  <c r="J37" i="2" s="1"/>
  <c r="J38" i="2" s="1"/>
  <c r="H9" i="2"/>
  <c r="H11" i="2" s="1"/>
  <c r="G11" i="2"/>
  <c r="I11" i="2"/>
  <c r="H122" i="2"/>
  <c r="H389" i="2"/>
  <c r="I191" i="2"/>
  <c r="J389" i="2"/>
  <c r="J122" i="2"/>
  <c r="I292" i="2"/>
  <c r="I293" i="2" s="1"/>
  <c r="G293" i="2"/>
  <c r="G296" i="2" s="1"/>
  <c r="H292" i="2"/>
  <c r="H140" i="2"/>
  <c r="I20" i="2"/>
  <c r="J419" i="2"/>
  <c r="I575" i="2"/>
  <c r="H419" i="2"/>
  <c r="I494" i="2"/>
  <c r="H494" i="2"/>
  <c r="J492" i="2"/>
  <c r="J494" i="2" s="1"/>
  <c r="H485" i="2"/>
  <c r="J638" i="2"/>
  <c r="H638" i="2"/>
  <c r="H575" i="2"/>
  <c r="J573" i="2"/>
  <c r="J575" i="2" s="1"/>
  <c r="H602" i="2"/>
  <c r="J600" i="2"/>
  <c r="J602" i="2" s="1"/>
  <c r="J485" i="2"/>
  <c r="J349" i="2"/>
  <c r="J350" i="2" s="1"/>
  <c r="H350" i="2"/>
  <c r="J189" i="2"/>
  <c r="J191" i="2" s="1"/>
  <c r="H191" i="2"/>
  <c r="J204" i="2"/>
  <c r="J206" i="2" s="1"/>
  <c r="H206" i="2"/>
  <c r="H410" i="2"/>
  <c r="H413" i="2" s="1"/>
  <c r="I206" i="2"/>
  <c r="J469" i="2"/>
  <c r="J470" i="2" s="1"/>
  <c r="H470" i="2"/>
  <c r="J410" i="2"/>
  <c r="J140" i="2"/>
  <c r="J91" i="2"/>
  <c r="J92" i="2" s="1"/>
  <c r="H92" i="2"/>
  <c r="H131" i="2"/>
  <c r="H113" i="2"/>
  <c r="J131" i="2"/>
  <c r="J113" i="2"/>
  <c r="H83" i="2"/>
  <c r="J83" i="2"/>
  <c r="J29" i="2"/>
  <c r="H29" i="2"/>
  <c r="K2386" i="1"/>
  <c r="K2390" i="1" s="1"/>
  <c r="K2728" i="1"/>
  <c r="K2732" i="1" s="1"/>
  <c r="K2766" i="1"/>
  <c r="K2770" i="1" s="1"/>
  <c r="J2346" i="1"/>
  <c r="J2312" i="1"/>
  <c r="J2574" i="1"/>
  <c r="J2498" i="1"/>
  <c r="K2652" i="1"/>
  <c r="K2656" i="1" s="1"/>
  <c r="J2460" i="1"/>
  <c r="J2688" i="1"/>
  <c r="J1358" i="1"/>
  <c r="K1588" i="1"/>
  <c r="K1592" i="1" s="1"/>
  <c r="J1928" i="1"/>
  <c r="J1662" i="1"/>
  <c r="J2232" i="1"/>
  <c r="K2082" i="1"/>
  <c r="J2084" i="1" s="1"/>
  <c r="K1854" i="1"/>
  <c r="J1856" i="1" s="1"/>
  <c r="J2270" i="1"/>
  <c r="J1548" i="1"/>
  <c r="K1516" i="1"/>
  <c r="J1814" i="1"/>
  <c r="J2004" i="1"/>
  <c r="J2156" i="1"/>
  <c r="J1700" i="1"/>
  <c r="J1890" i="1"/>
  <c r="J1776" i="1"/>
  <c r="J1434" i="1"/>
  <c r="H639" i="2" l="1"/>
  <c r="H653" i="2"/>
  <c r="H603" i="2"/>
  <c r="H623" i="2"/>
  <c r="H576" i="2"/>
  <c r="J596" i="2" s="1"/>
  <c r="H596" i="2"/>
  <c r="H495" i="2"/>
  <c r="H569" i="2"/>
  <c r="H486" i="2"/>
  <c r="J488" i="2" s="1"/>
  <c r="H488" i="2"/>
  <c r="J2920" i="1"/>
  <c r="K1212" i="1"/>
  <c r="J2768" i="1"/>
  <c r="H471" i="2"/>
  <c r="H479" i="2"/>
  <c r="H420" i="2"/>
  <c r="J464" i="2" s="1"/>
  <c r="H464" i="2"/>
  <c r="H390" i="2"/>
  <c r="H404" i="2"/>
  <c r="H351" i="2"/>
  <c r="H383" i="2"/>
  <c r="H330" i="2"/>
  <c r="H344" i="2"/>
  <c r="H303" i="2"/>
  <c r="H323" i="2"/>
  <c r="H207" i="2"/>
  <c r="H287" i="2"/>
  <c r="H192" i="2"/>
  <c r="H200" i="2"/>
  <c r="H114" i="2"/>
  <c r="J116" i="2" s="1"/>
  <c r="H116" i="2"/>
  <c r="H123" i="2"/>
  <c r="J125" i="2" s="1"/>
  <c r="H125" i="2"/>
  <c r="H84" i="2"/>
  <c r="J86" i="2" s="1"/>
  <c r="H86" i="2"/>
  <c r="H132" i="2"/>
  <c r="J134" i="2" s="1"/>
  <c r="H134" i="2"/>
  <c r="H30" i="2"/>
  <c r="J32" i="2" s="1"/>
  <c r="H32" i="2"/>
  <c r="H93" i="2"/>
  <c r="H107" i="2"/>
  <c r="H141" i="2"/>
  <c r="H185" i="2"/>
  <c r="H645" i="2"/>
  <c r="H609" i="2"/>
  <c r="H501" i="2"/>
  <c r="J2730" i="1"/>
  <c r="K2846" i="1"/>
  <c r="K2614" i="1"/>
  <c r="K2618" i="1" s="1"/>
  <c r="J2654" i="1"/>
  <c r="K2804" i="1"/>
  <c r="J2806" i="1" s="1"/>
  <c r="K2956" i="1"/>
  <c r="J2958" i="1" s="1"/>
  <c r="H477" i="2"/>
  <c r="H411" i="2"/>
  <c r="J413" i="2" s="1"/>
  <c r="H396" i="2"/>
  <c r="H357" i="2"/>
  <c r="H336" i="2"/>
  <c r="H309" i="2"/>
  <c r="H213" i="2"/>
  <c r="H198" i="2"/>
  <c r="H20" i="2"/>
  <c r="K1326" i="1"/>
  <c r="J1590" i="1"/>
  <c r="K1858" i="1"/>
  <c r="J1476" i="1"/>
  <c r="K2044" i="1"/>
  <c r="J2046" i="1" s="1"/>
  <c r="K1250" i="1"/>
  <c r="H147" i="2"/>
  <c r="J9" i="2"/>
  <c r="J11" i="2" s="1"/>
  <c r="H629" i="2"/>
  <c r="H38" i="2"/>
  <c r="H99" i="2"/>
  <c r="H12" i="2"/>
  <c r="J292" i="2"/>
  <c r="J293" i="2" s="1"/>
  <c r="H293" i="2"/>
  <c r="K2690" i="1"/>
  <c r="J2692" i="1" s="1"/>
  <c r="K2462" i="1"/>
  <c r="J2464" i="1" s="1"/>
  <c r="K2500" i="1"/>
  <c r="J2502" i="1" s="1"/>
  <c r="K2576" i="1"/>
  <c r="J2578" i="1" s="1"/>
  <c r="J2388" i="1"/>
  <c r="K2348" i="1"/>
  <c r="J2350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J653" i="2" l="1"/>
  <c r="K2960" i="1"/>
  <c r="H630" i="2"/>
  <c r="J632" i="2" s="1"/>
  <c r="H632" i="2"/>
  <c r="J623" i="2"/>
  <c r="J569" i="2"/>
  <c r="J2616" i="1"/>
  <c r="K1554" i="1"/>
  <c r="K2048" i="1"/>
  <c r="J479" i="2"/>
  <c r="K2504" i="1"/>
  <c r="J404" i="2"/>
  <c r="J383" i="2"/>
  <c r="J344" i="2"/>
  <c r="J323" i="2"/>
  <c r="H294" i="2"/>
  <c r="J296" i="2" s="1"/>
  <c r="H296" i="2"/>
  <c r="J287" i="2"/>
  <c r="J200" i="2"/>
  <c r="H21" i="2"/>
  <c r="J23" i="2" s="1"/>
  <c r="H23" i="2"/>
  <c r="J185" i="2"/>
  <c r="H39" i="2"/>
  <c r="J77" i="2" s="1"/>
  <c r="H77" i="2"/>
  <c r="J107" i="2"/>
  <c r="K2580" i="1"/>
  <c r="K2808" i="1"/>
  <c r="K2466" i="1"/>
  <c r="K2352" i="1"/>
  <c r="J2274" i="1"/>
  <c r="K1782" i="1"/>
  <c r="J1362" i="1"/>
  <c r="J1438" i="1"/>
  <c r="J1666" i="1"/>
  <c r="K1934" i="1"/>
  <c r="J2236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65" i="1" s="1"/>
  <c r="H726" i="1"/>
  <c r="H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6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82" i="1" l="1"/>
  <c r="K278" i="1"/>
  <c r="K286" i="1"/>
  <c r="E230" i="1"/>
  <c r="B25" i="2" s="1"/>
  <c r="K886" i="1"/>
  <c r="K890" i="1"/>
  <c r="K894" i="1"/>
  <c r="K898" i="1"/>
  <c r="K656" i="1"/>
  <c r="K660" i="1"/>
  <c r="K664" i="1"/>
  <c r="K668" i="1"/>
  <c r="J256" i="1"/>
  <c r="K258" i="1" s="1"/>
  <c r="K262" i="1" s="1"/>
  <c r="K397" i="1"/>
  <c r="K401" i="1"/>
  <c r="K405" i="1"/>
  <c r="J370" i="1"/>
  <c r="K372" i="1" s="1"/>
  <c r="K376" i="1" s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1056" i="1" s="1"/>
  <c r="K1060" i="1" s="1"/>
  <c r="K735" i="1"/>
  <c r="K739" i="1"/>
  <c r="K743" i="1"/>
  <c r="K747" i="1"/>
  <c r="K962" i="1"/>
  <c r="K290" i="1"/>
  <c r="K621" i="1"/>
  <c r="B659" i="1"/>
  <c r="K629" i="1"/>
  <c r="B667" i="1"/>
  <c r="K667" i="1" s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71" i="1"/>
  <c r="J826" i="1"/>
  <c r="K828" i="1" s="1"/>
  <c r="K832" i="1" s="1"/>
  <c r="J940" i="1"/>
  <c r="K942" i="1" s="1"/>
  <c r="J944" i="1" s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K666" i="1" s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428" i="1"/>
  <c r="K432" i="1"/>
  <c r="K436" i="1"/>
  <c r="K440" i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E268" i="1" l="1"/>
  <c r="E306" i="1" s="1"/>
  <c r="E344" i="1"/>
  <c r="B34" i="2" s="1"/>
  <c r="K946" i="1"/>
  <c r="J902" i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79" i="2" s="1"/>
  <c r="E382" i="1"/>
  <c r="E420" i="1" s="1"/>
  <c r="K904" i="1"/>
  <c r="K908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88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109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118" i="2" s="1"/>
  <c r="E724" i="1"/>
  <c r="E762" i="1" s="1"/>
  <c r="J108" i="1"/>
  <c r="E914" i="1" l="1"/>
  <c r="B127" i="2" s="1"/>
  <c r="E838" i="1"/>
  <c r="E876" i="1" s="1"/>
  <c r="E952" i="1" l="1"/>
  <c r="E990" i="1" s="1"/>
  <c r="E1028" i="1"/>
  <c r="B136" i="2" l="1"/>
  <c r="E1142" i="1"/>
  <c r="E1066" i="1"/>
  <c r="E1104" i="1" s="1"/>
  <c r="B187" i="2" l="1"/>
  <c r="E1180" i="1"/>
  <c r="E1218" i="1" s="1"/>
  <c r="E1256" i="1"/>
  <c r="G3" i="2"/>
  <c r="H3" i="2" s="1"/>
  <c r="G4" i="2"/>
  <c r="H4" i="2" s="1"/>
  <c r="E1370" i="1" l="1"/>
  <c r="B202" i="2"/>
  <c r="E1294" i="1"/>
  <c r="E1332" i="1" s="1"/>
  <c r="I3" i="2"/>
  <c r="J4" i="2"/>
  <c r="I4" i="2"/>
  <c r="J3" i="2"/>
  <c r="E5" i="2"/>
  <c r="G5" i="2"/>
  <c r="G14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289" i="2" l="1"/>
  <c r="E1484" i="1"/>
  <c r="E1408" i="1"/>
  <c r="E1446" i="1" s="1"/>
  <c r="I5" i="2"/>
  <c r="J28" i="1"/>
  <c r="K30" i="1" s="1"/>
  <c r="J5" i="2"/>
  <c r="H5" i="2"/>
  <c r="H14" i="2" s="1"/>
  <c r="B298" i="2" l="1"/>
  <c r="E1522" i="1"/>
  <c r="E1560" i="1" s="1"/>
  <c r="E1598" i="1"/>
  <c r="H6" i="2"/>
  <c r="J14" i="2" s="1"/>
  <c r="J32" i="1"/>
  <c r="K34" i="1"/>
  <c r="B325" i="2" l="1"/>
  <c r="E1636" i="1"/>
  <c r="E1674" i="1" s="1"/>
  <c r="E1712" i="1"/>
  <c r="B346" i="2" l="1"/>
  <c r="E1826" i="1"/>
  <c r="E1750" i="1"/>
  <c r="E1788" i="1" s="1"/>
  <c r="B385" i="2" l="1"/>
  <c r="E1864" i="1"/>
  <c r="E1902" i="1" s="1"/>
  <c r="E1940" i="1"/>
  <c r="B406" i="2" l="1"/>
  <c r="E1978" i="1"/>
  <c r="E2016" i="1" s="1"/>
  <c r="E2054" i="1"/>
  <c r="B415" i="2" l="1"/>
  <c r="E2168" i="1"/>
  <c r="E2092" i="1"/>
  <c r="E2130" i="1" s="1"/>
  <c r="E2206" i="1" l="1"/>
  <c r="E2244" i="1" s="1"/>
  <c r="B466" i="2"/>
  <c r="E2282" i="1"/>
  <c r="B481" i="2" l="1"/>
  <c r="E2396" i="1"/>
  <c r="E2320" i="1"/>
  <c r="E2358" i="1" s="1"/>
  <c r="E2434" i="1" l="1"/>
  <c r="E2472" i="1" s="1"/>
  <c r="B490" i="2"/>
  <c r="E2510" i="1"/>
  <c r="B571" i="2" l="1"/>
  <c r="E2624" i="1"/>
  <c r="E2548" i="1"/>
  <c r="E2586" i="1" s="1"/>
  <c r="B598" i="2" l="1"/>
  <c r="E2662" i="1"/>
  <c r="E2700" i="1" s="1"/>
  <c r="B625" i="2" l="1"/>
  <c r="E2776" i="1"/>
  <c r="E2814" i="1" s="1"/>
  <c r="B634" i="2" l="1"/>
  <c r="E2890" i="1"/>
  <c r="E2928" i="1" s="1"/>
  <c r="D726" i="1" l="1"/>
  <c r="D764" i="1" s="1"/>
</calcChain>
</file>

<file path=xl/sharedStrings.xml><?xml version="1.0" encoding="utf-8"?>
<sst xmlns="http://schemas.openxmlformats.org/spreadsheetml/2006/main" count="2887" uniqueCount="184">
  <si>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</si>
  <si>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</si>
  <si>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</si>
  <si>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</si>
  <si>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</si>
  <si>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</si>
  <si>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</si>
  <si>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</si>
  <si>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</si>
  <si>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</si>
  <si>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</si>
  <si>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</si>
  <si>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</si>
  <si>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</si>
  <si>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</si>
  <si>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</si>
  <si>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</si>
  <si>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</si>
  <si>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</si>
  <si>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</si>
  <si>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</si>
  <si>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</si>
  <si>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</si>
  <si>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</si>
  <si>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</si>
  <si>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</si>
  <si>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</si>
  <si>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</si>
  <si>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pembuat nota :</t>
  </si>
  <si>
    <t>revisi :</t>
  </si>
  <si>
    <t>KO 3630</t>
  </si>
  <si>
    <t>CV TRINITY CENTRAAL</t>
  </si>
  <si>
    <t/>
  </si>
  <si>
    <t>PURWOKERTO</t>
  </si>
  <si>
    <t>PAK</t>
  </si>
  <si>
    <t>KARTU STOCK KWARTO 4 WARNA</t>
  </si>
  <si>
    <t>LS</t>
  </si>
  <si>
    <t>STAPLER SDI 1102</t>
  </si>
  <si>
    <t>NOVI / YO</t>
  </si>
  <si>
    <t>CV  WISUDA</t>
  </si>
  <si>
    <t>KO 3644</t>
  </si>
  <si>
    <t>LSN</t>
  </si>
  <si>
    <t>STAPLER KENKO HD-10</t>
  </si>
  <si>
    <t>NOVI / CONDRO</t>
  </si>
  <si>
    <t>LILY JULIAWATI</t>
  </si>
  <si>
    <t>(REJO AGUNG)</t>
  </si>
  <si>
    <t>JOMBANG</t>
  </si>
  <si>
    <t>G 3531</t>
  </si>
  <si>
    <t>CORRECTION TAPE JOYKO CT-522</t>
  </si>
  <si>
    <t>G 3530</t>
  </si>
  <si>
    <t>SET</t>
  </si>
  <si>
    <t>KUAS SET JOYKO BR-1</t>
  </si>
  <si>
    <t>PCS</t>
  </si>
  <si>
    <t>LABEL HARGA JOYKO LB-2RL (1 LINE PUTIH)</t>
  </si>
  <si>
    <t>PUNCH JOYKO 40XL</t>
  </si>
  <si>
    <t>STAMP PAD JOYKO NO. 0</t>
  </si>
  <si>
    <t>STAMP PAD JOYKO NO. 1</t>
  </si>
  <si>
    <t>CRAYON / OIL PASTEL PUTAR JOYKO TWCR-12S (PANJANG)</t>
  </si>
  <si>
    <t>CRAYON / OIL PASTEL PUTAR JOYKO TWCR-12MINI (PENDEK)</t>
  </si>
  <si>
    <t>HARNOYO</t>
  </si>
  <si>
    <t>(BENDAN)</t>
  </si>
  <si>
    <t>PEKALONGAN</t>
  </si>
  <si>
    <t>KO 3542</t>
  </si>
  <si>
    <t>CORRECTION FLUID KENKO KE-823M</t>
  </si>
  <si>
    <t>CV PELITA JAYA</t>
  </si>
  <si>
    <t>(ANUGERAH SEJAHTERA)</t>
  </si>
  <si>
    <t>KO 3544</t>
  </si>
  <si>
    <t>PUSH PIN KENKO PN-30</t>
  </si>
  <si>
    <t>PAPER CLIP WARNA KENKO 3100</t>
  </si>
  <si>
    <t>CORRECTION TAPE KENKO CT-902 (12M x 5MM)</t>
  </si>
  <si>
    <t>G 3547</t>
  </si>
  <si>
    <t>CORRECTION FLUID KENKO KE-01</t>
  </si>
  <si>
    <t>CV TIARA</t>
  </si>
  <si>
    <t>SOLO</t>
  </si>
  <si>
    <t>A 3703</t>
  </si>
  <si>
    <t>DISP</t>
  </si>
  <si>
    <t>BALON NCL LKM 2200</t>
  </si>
  <si>
    <t>CV UTAMA PUTRA</t>
  </si>
  <si>
    <t>TULUNG AGUNG</t>
  </si>
  <si>
    <t>G 3525</t>
  </si>
  <si>
    <t>GEL PEN KENKO FUN GEL HITAM</t>
  </si>
  <si>
    <t>KO 3709</t>
  </si>
  <si>
    <t>BOX</t>
  </si>
  <si>
    <t>PC</t>
  </si>
  <si>
    <t>STIP / PENGHAPUS KENKO ERW-20SQ PUTIH</t>
  </si>
  <si>
    <t>HIGHLIGHTER / STABILO KENKO HL-100</t>
  </si>
  <si>
    <t>GEL PEN KENKO K-1</t>
  </si>
  <si>
    <t>GEL PEN KENKO KE-100</t>
  </si>
  <si>
    <t>PUNCH KENKO NO. 30</t>
  </si>
  <si>
    <t>PUNCH KENKO NO. 30XL</t>
  </si>
  <si>
    <t>STAPLER HEAVY DUTY KENKO HD-12N/13</t>
  </si>
  <si>
    <t>STAPLER KENKO HD-50</t>
  </si>
  <si>
    <t>LENA / YO</t>
  </si>
  <si>
    <t>CORRECTION FLUID KENKO KE-108</t>
  </si>
  <si>
    <t>KO 1598</t>
  </si>
  <si>
    <t>CV RAINBOW NUSANTARA</t>
  </si>
  <si>
    <t>SIDOARJO</t>
  </si>
  <si>
    <t>HAND TALLY COUNTER KENKO HT-302</t>
  </si>
  <si>
    <t>JANGKA (COMPASS SET) KENKO C-168 / MS-75</t>
  </si>
  <si>
    <t>JANGKA (COMPASS SET) KENKO C-288 / MS-25</t>
  </si>
  <si>
    <t>MECHANICAL PENCIL 0.5 MM KENKO MP-01</t>
  </si>
  <si>
    <t>PENSIL WARNA KENKO CP-12HALF CLASSIC (PENDEK)</t>
  </si>
  <si>
    <t>GARISAN BESI (STAINLESS STEEL) KENKO 15 CM</t>
  </si>
  <si>
    <t>GARISAN BESI (STAINLESS STEEL) KENKO 20 CM</t>
  </si>
  <si>
    <t>GARISAN BESI (STAINLESS STEEL) KENKO 40 CM</t>
  </si>
  <si>
    <t>GARISAN BESI (STAINLESS STEEL) KENKO 50 CM</t>
  </si>
  <si>
    <t>STAMP PLATE DATER KENKO S-68 (Cap Lunas)</t>
  </si>
  <si>
    <t>DATE STAMP KENKO D-3 (Cap Tanggal 5 Mm)</t>
  </si>
  <si>
    <t>DATE STAMP KENKO D-4 (Cap Tanggal 4 Mm)</t>
  </si>
  <si>
    <t>GARISAN BESI (STAINLESS STEEL) KENKO 100 CM / 1 M</t>
  </si>
  <si>
    <t>CV LANCAR JAYA SENTOSA</t>
  </si>
  <si>
    <t>MALANG</t>
  </si>
  <si>
    <t>KO 3265</t>
  </si>
  <si>
    <t>STIP / PENGHAPUS JOYKO 526-B40BL HITAM</t>
  </si>
  <si>
    <t>STIP / PENGHAPUS JOYKO ER-B20BL HITAM</t>
  </si>
  <si>
    <t>STIP / PENGHAPUS JOYKO 526-B20 PUTIH</t>
  </si>
  <si>
    <t>ROL</t>
  </si>
  <si>
    <t>LABEL HARGA JOYKO LB-3 (2 LINE KUNING FLUOR)</t>
  </si>
  <si>
    <t>KO 3726</t>
  </si>
  <si>
    <t>MUHAMMAD AGUS MUNADI</t>
  </si>
  <si>
    <t>( SINAR BHAKTI )</t>
  </si>
  <si>
    <t>YOGYAKARTA</t>
  </si>
  <si>
    <t>G 3754</t>
  </si>
  <si>
    <t>PENSIL KENKO 2B-6371 SILVER CAP BIRU</t>
  </si>
  <si>
    <t>PENSIL KENKO 2B-6800 PLATINUM</t>
  </si>
  <si>
    <t>PENCIL CASE KENKO PC-0719</t>
  </si>
  <si>
    <t>LEM CAIR 35 ML KENKO LG-35</t>
  </si>
  <si>
    <t>G 3731</t>
  </si>
  <si>
    <t>PUSH PIN JOYKO PP-30</t>
  </si>
  <si>
    <t>MECHANICAL PENCIL 0.5 MM JOYKO MP-19</t>
  </si>
  <si>
    <t>CRAYON / OIL PASTEL JOYKO OP-48S PP CASE SEA WORLD</t>
  </si>
  <si>
    <t>CRAYON / OIL PASTEL JOYKO OP-55S PP CASE SEA WORLD</t>
  </si>
  <si>
    <t>PENSIL WARNA JOYKO CP-24PB (PANJANG)</t>
  </si>
  <si>
    <t>RISMA / CONDRO</t>
  </si>
  <si>
    <t>G 3733</t>
  </si>
  <si>
    <t>GRS</t>
  </si>
  <si>
    <t>BINDER CLIP JOYKO 155</t>
  </si>
  <si>
    <t>PUNCH JOYKO 85B</t>
  </si>
  <si>
    <t>G 3803</t>
  </si>
  <si>
    <t>KO 3820</t>
  </si>
  <si>
    <t>STAPLER YUAN CHANG 414</t>
  </si>
  <si>
    <t>ss</t>
  </si>
  <si>
    <t>CALCULATOR JOYKO CC-37</t>
  </si>
  <si>
    <t>CALCULATOR JOYKO CC-38</t>
  </si>
  <si>
    <t>CALCULATOR JOYKO CC-800CH</t>
  </si>
  <si>
    <t>CALCULATOR JOYKO CC-810CH</t>
  </si>
  <si>
    <t>CALCULATOR JOYKO CC-8A</t>
  </si>
  <si>
    <t>CALCULATOR JOYKO CC-15A</t>
  </si>
  <si>
    <t>CALCULATOR JOYKO CC-41</t>
  </si>
  <si>
    <t>CALCULATOR JOYKO CC-8CO WARNA</t>
  </si>
  <si>
    <t>KO 3742</t>
  </si>
  <si>
    <t>PENSIL KENKO 2B-6191 HIJAU CAP HITAM</t>
  </si>
  <si>
    <t>CUTTER 18 MM KENKO L-500 (BESAR)</t>
  </si>
  <si>
    <t>G 3734</t>
  </si>
  <si>
    <t>G 3787</t>
  </si>
  <si>
    <t>PENSIL WARNA JOYKO CP-12PB (PANJANG)</t>
  </si>
  <si>
    <t>CV SINAR CAHAYA NIRMALA</t>
  </si>
  <si>
    <t>BREBES</t>
  </si>
  <si>
    <t>KO 3828</t>
  </si>
  <si>
    <t>GEL PEN JOYKO GP-243 WHIZ GEL</t>
  </si>
  <si>
    <t>BALLPEN JOYKO BP-349-12 VOKUS TRANS</t>
  </si>
  <si>
    <t>BINDER CLIP KENKO NO. 107</t>
  </si>
  <si>
    <t xml:space="preserve"> </t>
  </si>
  <si>
    <t>BINDER CLIP KENKO NO. 111</t>
  </si>
  <si>
    <t>BINDER CLIP KENKO NO. 200</t>
  </si>
  <si>
    <t>LEM CAIR 50 ML KENKO LG-50</t>
  </si>
  <si>
    <t>STIP / PENGHAPUS JOYKO 526-B40P PUTIH</t>
  </si>
  <si>
    <t>LOOSE LEAF KENKO A5-LL 50-2070</t>
  </si>
  <si>
    <t>LOOSE LEAF KENKO A5-LL 100-2070</t>
  </si>
  <si>
    <t>BUKU KAS KWARTO</t>
  </si>
  <si>
    <t>PLAKBAND BENING 80 M KENKO 48 MM RED CORE</t>
  </si>
  <si>
    <t>KO 3791</t>
  </si>
  <si>
    <t>HIGHLIGHTER / STABILO KENKO HL-100 UNGU</t>
  </si>
  <si>
    <t>HIGHLIGHTER / STABILO KENKO HL-100 HIJAU</t>
  </si>
  <si>
    <t>HIGHLIGHTER / STABILO KENKO HL-100 KUNING</t>
  </si>
  <si>
    <t>HIGHLIGHTER / STABILO KENKO HL-100 PINK</t>
  </si>
  <si>
    <t>CV DWI JAYA</t>
  </si>
  <si>
    <t>KO 3780</t>
  </si>
  <si>
    <t>GUNTING KENKO SC-828</t>
  </si>
  <si>
    <t>GEL PEN JOYKO GP-265 Q-GEL</t>
  </si>
  <si>
    <t>GEL PEN KENKO K-1 HITAM</t>
  </si>
  <si>
    <t>KO 3801</t>
  </si>
  <si>
    <t>G 3962</t>
  </si>
  <si>
    <t>PENSIL WARNA JOYKO CP-S12 MINI (PENDEK)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</si>
</sst>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43" formatCode="_-* #,##0.00_-;\-* #,##0.00_-;_-* &quot;-&quot;??_-;_-@_-"/>
    <numFmt numFmtId="164" formatCode="_(* #,##0.00_);_(* \(#,##0.00\);_(* &quot;-&quot;??_);_(@_)"/>
    <numFmt numFmtId="165" formatCode="dd/mm/yyyy;@"/>
    <numFmt numFmtId="166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373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6" fontId="5" fillId="2" borderId="2" xfId="0" applyNumberFormat="1" applyFont="1" applyFill="1" applyBorder="1" applyAlignment="1"/>
    <xf numFmtId="166" fontId="6" fillId="2" borderId="20" xfId="0" applyNumberFormat="1" applyFont="1" applyFill="1" applyBorder="1" applyAlignment="1"/>
    <xf numFmtId="166" fontId="6" fillId="2" borderId="8" xfId="0" applyNumberFormat="1" applyFont="1" applyFill="1" applyBorder="1" applyAlignment="1">
      <alignment horizontal="center"/>
    </xf>
    <xf numFmtId="166" fontId="18" fillId="2" borderId="0" xfId="0" applyNumberFormat="1" applyFont="1" applyFill="1" applyBorder="1"/>
    <xf numFmtId="166" fontId="18" fillId="2" borderId="7" xfId="2" applyNumberFormat="1" applyFont="1" applyFill="1" applyBorder="1"/>
    <xf numFmtId="166" fontId="5" fillId="3" borderId="2" xfId="0" applyNumberFormat="1" applyFont="1" applyFill="1" applyBorder="1" applyAlignment="1"/>
    <xf numFmtId="166" fontId="6" fillId="3" borderId="20" xfId="0" applyNumberFormat="1" applyFont="1" applyFill="1" applyBorder="1" applyAlignment="1"/>
    <xf numFmtId="166" fontId="6" fillId="3" borderId="8" xfId="0" applyNumberFormat="1" applyFont="1" applyFill="1" applyBorder="1" applyAlignment="1">
      <alignment horizontal="center"/>
    </xf>
    <xf numFmtId="166" fontId="18" fillId="3" borderId="0" xfId="0" applyNumberFormat="1" applyFont="1" applyFill="1" applyBorder="1"/>
    <xf numFmtId="166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0" fontId="6" fillId="0" borderId="7" xfId="2" applyFont="1" applyFill="1" applyBorder="1"/>
    <xf numFmtId="0" fontId="6" fillId="0" borderId="0" xfId="0" applyFont="1" applyBorder="1"/>
    <xf numFmtId="0" fontId="18" fillId="0" borderId="0" xfId="2" applyFont="1" applyFill="1" applyBorder="1"/>
    <xf numFmtId="0" fontId="6" fillId="0" borderId="0" xfId="2" applyFont="1" applyFill="1" applyBorder="1"/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166" fontId="22" fillId="3" borderId="22" xfId="0" applyNumberFormat="1" applyFont="1" applyFill="1" applyBorder="1" applyAlignment="1">
      <alignment horizontal="center"/>
    </xf>
    <xf numFmtId="166" fontId="22" fillId="3" borderId="23" xfId="0" applyNumberFormat="1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5" fontId="5" fillId="2" borderId="2" xfId="0" applyNumberFormat="1" applyFont="1" applyFill="1" applyBorder="1" applyAlignment="1">
      <alignment horizontal="left"/>
    </xf>
    <xf numFmtId="165" fontId="5" fillId="2" borderId="3" xfId="0" applyNumberFormat="1" applyFont="1" applyFill="1" applyBorder="1" applyAlignment="1">
      <alignment horizontal="left"/>
    </xf>
    <xf numFmtId="166" fontId="6" fillId="2" borderId="0" xfId="0" applyNumberFormat="1" applyFont="1" applyFill="1" applyBorder="1" applyAlignment="1">
      <alignment horizontal="center" vertical="center"/>
    </xf>
    <xf numFmtId="166" fontId="6" fillId="2" borderId="8" xfId="0" applyNumberFormat="1" applyFont="1" applyFill="1" applyBorder="1" applyAlignment="1">
      <alignment horizontal="center" vertical="center"/>
    </xf>
    <xf numFmtId="166" fontId="5" fillId="2" borderId="0" xfId="0" applyNumberFormat="1" applyFont="1" applyFill="1" applyBorder="1" applyAlignment="1">
      <alignment horizontal="center" vertical="center"/>
    </xf>
    <xf numFmtId="166" fontId="5" fillId="2" borderId="8" xfId="0" applyNumberFormat="1" applyFont="1" applyFill="1" applyBorder="1" applyAlignment="1">
      <alignment horizontal="center" vertical="center"/>
    </xf>
    <xf numFmtId="166" fontId="5" fillId="2" borderId="10" xfId="0" applyNumberFormat="1" applyFont="1" applyFill="1" applyBorder="1" applyAlignment="1">
      <alignment horizontal="center" vertical="center"/>
    </xf>
    <xf numFmtId="166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166" fontId="22" fillId="2" borderId="22" xfId="0" applyNumberFormat="1" applyFont="1" applyFill="1" applyBorder="1" applyAlignment="1">
      <alignment horizontal="center"/>
    </xf>
    <xf numFmtId="166" fontId="22" fillId="2" borderId="23" xfId="0" applyNumberFormat="1" applyFont="1" applyFill="1" applyBorder="1" applyAlignment="1">
      <alignment horizontal="center"/>
    </xf>
    <xf numFmtId="166" fontId="7" fillId="3" borderId="5" xfId="0" applyNumberFormat="1" applyFont="1" applyFill="1" applyBorder="1" applyAlignment="1">
      <alignment horizontal="center" vertical="center"/>
    </xf>
    <xf numFmtId="166" fontId="7" fillId="3" borderId="6" xfId="0" applyNumberFormat="1" applyFont="1" applyFill="1" applyBorder="1" applyAlignment="1">
      <alignment horizontal="center" vertical="center"/>
    </xf>
    <xf numFmtId="166" fontId="7" fillId="3" borderId="0" xfId="0" applyNumberFormat="1" applyFont="1" applyFill="1" applyBorder="1" applyAlignment="1">
      <alignment horizontal="center" vertical="center"/>
    </xf>
    <xf numFmtId="166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5" fontId="5" fillId="3" borderId="2" xfId="0" applyNumberFormat="1" applyFont="1" applyFill="1" applyBorder="1" applyAlignment="1">
      <alignment horizontal="left"/>
    </xf>
    <xf numFmtId="165" fontId="5" fillId="3" borderId="3" xfId="0" applyNumberFormat="1" applyFont="1" applyFill="1" applyBorder="1" applyAlignment="1">
      <alignment horizontal="left"/>
    </xf>
    <xf numFmtId="166" fontId="6" fillId="3" borderId="0" xfId="0" applyNumberFormat="1" applyFont="1" applyFill="1" applyBorder="1" applyAlignment="1">
      <alignment horizontal="center" vertical="center"/>
    </xf>
    <xf numFmtId="166" fontId="6" fillId="3" borderId="8" xfId="0" applyNumberFormat="1" applyFont="1" applyFill="1" applyBorder="1" applyAlignment="1">
      <alignment horizontal="center" vertical="center"/>
    </xf>
    <xf numFmtId="166" fontId="5" fillId="3" borderId="0" xfId="0" applyNumberFormat="1" applyFont="1" applyFill="1" applyBorder="1" applyAlignment="1">
      <alignment horizontal="center" vertical="center"/>
    </xf>
    <xf numFmtId="166" fontId="5" fillId="3" borderId="8" xfId="0" applyNumberFormat="1" applyFont="1" applyFill="1" applyBorder="1" applyAlignment="1">
      <alignment horizontal="center" vertical="center"/>
    </xf>
    <xf numFmtId="166" fontId="5" fillId="3" borderId="10" xfId="0" applyNumberFormat="1" applyFont="1" applyFill="1" applyBorder="1" applyAlignment="1">
      <alignment horizontal="center" vertical="center"/>
    </xf>
    <xf numFmtId="166" fontId="5" fillId="3" borderId="11" xfId="0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6" fontId="7" fillId="2" borderId="5" xfId="0" applyNumberFormat="1" applyFont="1" applyFill="1" applyBorder="1" applyAlignment="1">
      <alignment horizontal="center" vertical="center"/>
    </xf>
    <xf numFmtId="166" fontId="7" fillId="2" borderId="6" xfId="0" applyNumberFormat="1" applyFont="1" applyFill="1" applyBorder="1" applyAlignment="1">
      <alignment horizontal="center" vertical="center"/>
    </xf>
    <xf numFmtId="166" fontId="7" fillId="2" borderId="0" xfId="0" applyNumberFormat="1" applyFont="1" applyFill="1" applyBorder="1" applyAlignment="1">
      <alignment horizontal="center" vertical="center"/>
    </xf>
    <xf numFmtId="166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5" fontId="5" fillId="0" borderId="2" xfId="0" applyNumberFormat="1" applyFont="1" applyFill="1" applyBorder="1" applyAlignment="1">
      <alignment horizontal="left"/>
    </xf>
    <xf numFmtId="165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4" fontId="22" fillId="0" borderId="22" xfId="0" applyNumberFormat="1" applyFont="1" applyFill="1" applyBorder="1" applyAlignment="1">
      <alignment horizontal="center"/>
    </xf>
    <xf numFmtId="164" fontId="22" fillId="0" borderId="23" xfId="0" applyNumberFormat="1" applyFont="1" applyFill="1" applyBorder="1" applyAlignment="1">
      <alignment horizont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653"/>
  <sheetViews>
    <sheetView tabSelected="1" topLeftCell="A626" zoomScaleNormal="100" workbookViewId="0">
      <selection activeCell="I653" sqref="I653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23090001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40</v>
      </c>
      <c r="C3" s="88" t="str">
        <f>Invoice!E10</f>
        <v>KARTU STOCK KWARTO 4 WARNA</v>
      </c>
      <c r="D3" s="89">
        <f>Invoice!H10</f>
        <v>19000</v>
      </c>
      <c r="E3" s="81">
        <f>D3*B3</f>
        <v>760000</v>
      </c>
      <c r="F3" s="81"/>
      <c r="G3" s="82">
        <f>E3/1.11</f>
        <v>684684.68468468462</v>
      </c>
      <c r="H3" s="83">
        <f>G3*11%</f>
        <v>75315.315315315311</v>
      </c>
      <c r="I3" s="83">
        <f>G3/B3</f>
        <v>17117.117117117115</v>
      </c>
      <c r="J3" s="103">
        <f>H3/B3</f>
        <v>1882.8828828828828</v>
      </c>
    </row>
    <row r="4" spans="1:10" ht="12.75" customHeight="1" x14ac:dyDescent="0.25">
      <c r="A4" s="101"/>
      <c r="D4" s="81"/>
      <c r="E4" s="81">
        <f>(E3*Invoice!I10)+((E3-(E3*Invoice!I10))*Invoice!J10)</f>
        <v>0</v>
      </c>
      <c r="F4" s="81"/>
      <c r="G4" s="90">
        <f>E4/1.11</f>
        <v>0</v>
      </c>
      <c r="H4" s="91">
        <f>G4*11%</f>
        <v>0</v>
      </c>
      <c r="I4" s="91">
        <f>G4/B3</f>
        <v>0</v>
      </c>
      <c r="J4" s="104">
        <f>H4/B3</f>
        <v>0</v>
      </c>
    </row>
    <row r="5" spans="1:10" ht="12.75" customHeight="1" x14ac:dyDescent="0.25">
      <c r="A5" s="101"/>
      <c r="D5" s="81" t="s">
        <v>23</v>
      </c>
      <c r="E5" s="81">
        <f>E3-E4</f>
        <v>760000</v>
      </c>
      <c r="F5" s="81"/>
      <c r="G5" s="82">
        <f>G3-G4</f>
        <v>684684.68468468462</v>
      </c>
      <c r="H5" s="82">
        <f>H3-H4</f>
        <v>75315.315315315311</v>
      </c>
      <c r="I5" s="82">
        <f>I3-I4</f>
        <v>17117.117117117115</v>
      </c>
      <c r="J5" s="105">
        <f>J3-J4</f>
        <v>1882.8828828828828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759999.99999999988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6</v>
      </c>
      <c r="C9" s="88" t="str">
        <f>Invoice!E11</f>
        <v>STAPLER SDI 1102</v>
      </c>
      <c r="D9" s="89">
        <f>Invoice!H11</f>
        <v>138000</v>
      </c>
      <c r="E9" s="81">
        <f t="shared" ref="E9" si="0">D9*B9</f>
        <v>828000</v>
      </c>
      <c r="F9" s="81"/>
      <c r="G9" s="82">
        <f t="shared" ref="G9" si="1">E9/1.11</f>
        <v>745945.94594594592</v>
      </c>
      <c r="H9" s="83">
        <f t="shared" ref="H9" si="2">G9*11%</f>
        <v>82054.054054054053</v>
      </c>
      <c r="I9" s="83">
        <f t="shared" ref="I9" si="3">G9/B9</f>
        <v>124324.32432432432</v>
      </c>
      <c r="J9" s="103">
        <f t="shared" ref="J9" si="4">H9/B9</f>
        <v>13675.675675675675</v>
      </c>
    </row>
    <row r="10" spans="1:10" ht="12.75" customHeight="1" x14ac:dyDescent="0.25">
      <c r="A10" s="101"/>
      <c r="D10" s="81"/>
      <c r="E10" s="81">
        <f>(E9*Invoice!I11)+((E9-(E9*Invoice!I11))*Invoice!J11)</f>
        <v>103500</v>
      </c>
      <c r="F10" s="81"/>
      <c r="G10" s="90">
        <f>E10/1.11</f>
        <v>93243.24324324324</v>
      </c>
      <c r="H10" s="91">
        <f>G10*11%</f>
        <v>10256.756756756757</v>
      </c>
      <c r="I10" s="91">
        <f>G10/B9</f>
        <v>15540.54054054054</v>
      </c>
      <c r="J10" s="104">
        <f>H10/B9</f>
        <v>1709.4594594594594</v>
      </c>
    </row>
    <row r="11" spans="1:10" ht="12.75" customHeight="1" x14ac:dyDescent="0.25">
      <c r="A11" s="101"/>
      <c r="D11" s="81" t="s">
        <v>23</v>
      </c>
      <c r="E11" s="81">
        <f>E9-E10</f>
        <v>724500</v>
      </c>
      <c r="F11" s="81"/>
      <c r="G11" s="82">
        <f>G9-G10</f>
        <v>652702.70270270272</v>
      </c>
      <c r="H11" s="82">
        <f>H9-H10</f>
        <v>71797.297297297293</v>
      </c>
      <c r="I11" s="82">
        <f>I9-I10</f>
        <v>108783.78378378379</v>
      </c>
      <c r="J11" s="105">
        <f>J9-J10</f>
        <v>11966.216216216215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724500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6"/>
      <c r="B14" s="107"/>
      <c r="C14" s="107"/>
      <c r="D14" s="107"/>
      <c r="E14" s="107"/>
      <c r="F14" s="107"/>
      <c r="G14" s="108">
        <f>G5+G11</f>
        <v>1337387.3873873875</v>
      </c>
      <c r="H14" s="108">
        <f>H5+H11</f>
        <v>147112.6126126126</v>
      </c>
      <c r="I14" s="107"/>
      <c r="J14" s="109">
        <f>H6+H12</f>
        <v>1484500</v>
      </c>
    </row>
    <row r="16" spans="1:10" ht="12.75" customHeight="1" x14ac:dyDescent="0.25">
      <c r="A16" s="94" t="s">
        <v>1</v>
      </c>
      <c r="B16" s="95">
        <f>Invoice!E116</f>
        <v>23090002</v>
      </c>
      <c r="C16" s="96"/>
      <c r="D16" s="97"/>
      <c r="E16" s="97"/>
      <c r="F16" s="97"/>
      <c r="G16" s="98"/>
      <c r="H16" s="99"/>
      <c r="I16" s="99"/>
      <c r="J16" s="100"/>
    </row>
    <row r="17" spans="1:10" ht="12.75" customHeight="1" x14ac:dyDescent="0.25">
      <c r="A17" s="101">
        <v>1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Invoice!B124</f>
        <v>5</v>
      </c>
      <c r="C18" s="88" t="str">
        <f>Invoice!E124</f>
        <v>STAPLER KENKO HD-10</v>
      </c>
      <c r="D18" s="89">
        <f>Invoice!H124</f>
        <v>93000</v>
      </c>
      <c r="E18" s="81">
        <f>D18*B18</f>
        <v>465000</v>
      </c>
      <c r="F18" s="81"/>
      <c r="G18" s="82">
        <f>E18/1.11</f>
        <v>418918.91891891888</v>
      </c>
      <c r="H18" s="83">
        <f>G18*11%</f>
        <v>46081.08108108108</v>
      </c>
      <c r="I18" s="83">
        <f>G18/B18</f>
        <v>83783.783783783772</v>
      </c>
      <c r="J18" s="103">
        <f>H18/B18</f>
        <v>9216.2162162162167</v>
      </c>
    </row>
    <row r="19" spans="1:10" ht="12.75" customHeight="1" x14ac:dyDescent="0.25">
      <c r="A19" s="101"/>
      <c r="D19" s="81"/>
      <c r="E19" s="81">
        <f>(E18*Invoice!I124)+((E18-(E18*Invoice!I124))*Invoice!J124)</f>
        <v>46500</v>
      </c>
      <c r="F19" s="81"/>
      <c r="G19" s="90">
        <f>E19/1.11</f>
        <v>41891.891891891886</v>
      </c>
      <c r="H19" s="91">
        <f>G19*11%</f>
        <v>4608.1081081081074</v>
      </c>
      <c r="I19" s="91">
        <f>G19/B18</f>
        <v>8378.3783783783765</v>
      </c>
      <c r="J19" s="104">
        <f>H19/B18</f>
        <v>921.62162162162144</v>
      </c>
    </row>
    <row r="20" spans="1:10" ht="12.75" customHeight="1" x14ac:dyDescent="0.25">
      <c r="A20" s="101"/>
      <c r="D20" s="81" t="s">
        <v>23</v>
      </c>
      <c r="E20" s="81">
        <f>E18-E19</f>
        <v>418500</v>
      </c>
      <c r="F20" s="81"/>
      <c r="G20" s="82">
        <f>G18-G19</f>
        <v>377027.02702702698</v>
      </c>
      <c r="H20" s="82">
        <f>H18-H19</f>
        <v>41472.972972972973</v>
      </c>
      <c r="I20" s="82">
        <f>I18-I19</f>
        <v>75405.4054054054</v>
      </c>
      <c r="J20" s="105">
        <f>J18-J19</f>
        <v>8294.594594594595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418499.99999999994</v>
      </c>
      <c r="I21" s="83"/>
      <c r="J21" s="103"/>
    </row>
    <row r="22" spans="1:10" ht="12.75" customHeight="1" x14ac:dyDescent="0.25">
      <c r="A22" s="101"/>
      <c r="B22" s="79"/>
      <c r="D22" s="81"/>
      <c r="E22" s="81"/>
      <c r="F22" s="81"/>
      <c r="G22" s="82"/>
      <c r="H22" s="83"/>
      <c r="I22" s="83"/>
      <c r="J22" s="103"/>
    </row>
    <row r="23" spans="1:10" ht="12.75" customHeight="1" x14ac:dyDescent="0.25">
      <c r="A23" s="106"/>
      <c r="B23" s="107"/>
      <c r="C23" s="107"/>
      <c r="D23" s="107"/>
      <c r="E23" s="107"/>
      <c r="F23" s="107"/>
      <c r="G23" s="108">
        <f>G20</f>
        <v>377027.02702702698</v>
      </c>
      <c r="H23" s="108">
        <f>H20</f>
        <v>41472.972972972973</v>
      </c>
      <c r="I23" s="107"/>
      <c r="J23" s="109">
        <f>H21</f>
        <v>418499.99999999994</v>
      </c>
    </row>
    <row r="25" spans="1:10" ht="12.75" customHeight="1" x14ac:dyDescent="0.25">
      <c r="A25" s="94" t="s">
        <v>1</v>
      </c>
      <c r="B25" s="95">
        <f>Invoice!E230</f>
        <v>23090003</v>
      </c>
      <c r="C25" s="96"/>
      <c r="D25" s="97"/>
      <c r="E25" s="97"/>
      <c r="F25" s="97"/>
      <c r="G25" s="98"/>
      <c r="H25" s="99"/>
      <c r="I25" s="99"/>
      <c r="J25" s="100"/>
    </row>
    <row r="26" spans="1:10" ht="12.75" customHeight="1" x14ac:dyDescent="0.25">
      <c r="A26" s="101">
        <v>1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Invoice!B238</f>
        <v>300</v>
      </c>
      <c r="C27" s="88" t="str">
        <f>Invoice!E238</f>
        <v>CORRECTION TAPE JOYKO CT-522</v>
      </c>
      <c r="D27" s="89">
        <f>Invoice!H238</f>
        <v>57600</v>
      </c>
      <c r="E27" s="81">
        <f>D27*B27</f>
        <v>17280000</v>
      </c>
      <c r="F27" s="81"/>
      <c r="G27" s="82">
        <f>E27/1.11</f>
        <v>15567567.567567566</v>
      </c>
      <c r="H27" s="83">
        <f>G27*11%</f>
        <v>1712432.4324324324</v>
      </c>
      <c r="I27" s="83">
        <f>G27/B27</f>
        <v>51891.891891891886</v>
      </c>
      <c r="J27" s="103">
        <f>H27/B27</f>
        <v>5708.1081081081084</v>
      </c>
    </row>
    <row r="28" spans="1:10" ht="12.75" customHeight="1" x14ac:dyDescent="0.25">
      <c r="A28" s="101"/>
      <c r="D28" s="81"/>
      <c r="E28" s="81">
        <f>(E27*Invoice!I238)+((E27-(E27*Invoice!I238))*Invoice!J238)</f>
        <v>2160000</v>
      </c>
      <c r="F28" s="81"/>
      <c r="G28" s="90">
        <f>E28/1.11</f>
        <v>1945945.9459459458</v>
      </c>
      <c r="H28" s="91">
        <f>G28*11%</f>
        <v>214054.05405405405</v>
      </c>
      <c r="I28" s="91">
        <f>G28/B27</f>
        <v>6486.4864864864858</v>
      </c>
      <c r="J28" s="104">
        <f>H28/B27</f>
        <v>713.51351351351354</v>
      </c>
    </row>
    <row r="29" spans="1:10" ht="12.75" customHeight="1" x14ac:dyDescent="0.25">
      <c r="A29" s="101"/>
      <c r="D29" s="81" t="s">
        <v>23</v>
      </c>
      <c r="E29" s="81">
        <f>E27-E28</f>
        <v>15120000</v>
      </c>
      <c r="F29" s="81"/>
      <c r="G29" s="82">
        <f>G27-G28</f>
        <v>13621621.62162162</v>
      </c>
      <c r="H29" s="82">
        <f>H27-H28</f>
        <v>1498378.3783783785</v>
      </c>
      <c r="I29" s="82">
        <f>I27-I28</f>
        <v>45405.4054054054</v>
      </c>
      <c r="J29" s="105">
        <f>J27-J28</f>
        <v>4994.594594594595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15119999.999999998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6"/>
      <c r="B32" s="107"/>
      <c r="C32" s="107"/>
      <c r="D32" s="107"/>
      <c r="E32" s="107"/>
      <c r="F32" s="107"/>
      <c r="G32" s="108">
        <f>G29</f>
        <v>13621621.62162162</v>
      </c>
      <c r="H32" s="108">
        <f>H29</f>
        <v>1498378.3783783785</v>
      </c>
      <c r="I32" s="107"/>
      <c r="J32" s="109">
        <f>H30</f>
        <v>15119999.999999998</v>
      </c>
    </row>
    <row r="34" spans="1:10" ht="12.75" customHeight="1" x14ac:dyDescent="0.25">
      <c r="A34" s="94" t="s">
        <v>1</v>
      </c>
      <c r="B34" s="95">
        <f>Invoice!E344</f>
        <v>23090004</v>
      </c>
      <c r="C34" s="96"/>
      <c r="D34" s="97"/>
      <c r="E34" s="97"/>
      <c r="F34" s="97"/>
      <c r="G34" s="98"/>
      <c r="H34" s="99"/>
      <c r="I34" s="99"/>
      <c r="J34" s="100"/>
    </row>
    <row r="35" spans="1:10" ht="12.75" customHeight="1" x14ac:dyDescent="0.25">
      <c r="A35" s="101">
        <v>1</v>
      </c>
      <c r="B35" s="84" t="s">
        <v>20</v>
      </c>
      <c r="C35" s="84" t="s">
        <v>21</v>
      </c>
      <c r="D35" s="85" t="s">
        <v>22</v>
      </c>
      <c r="E35" s="85" t="s">
        <v>23</v>
      </c>
      <c r="F35" s="85"/>
      <c r="G35" s="86" t="s">
        <v>24</v>
      </c>
      <c r="H35" s="87" t="s">
        <v>25</v>
      </c>
      <c r="I35" s="87" t="s">
        <v>26</v>
      </c>
      <c r="J35" s="102"/>
    </row>
    <row r="36" spans="1:10" ht="12.75" customHeight="1" x14ac:dyDescent="0.25">
      <c r="A36" s="101"/>
      <c r="B36" s="80">
        <f>Invoice!B352</f>
        <v>240</v>
      </c>
      <c r="C36" s="88" t="str">
        <f>Invoice!E352</f>
        <v>KUAS SET JOYKO BR-1</v>
      </c>
      <c r="D36" s="89">
        <f>Invoice!H352</f>
        <v>8800</v>
      </c>
      <c r="E36" s="81">
        <f>D36*B36</f>
        <v>2112000</v>
      </c>
      <c r="F36" s="81"/>
      <c r="G36" s="82">
        <f>E36/1.11</f>
        <v>1902702.7027027025</v>
      </c>
      <c r="H36" s="83">
        <f>G36*11%</f>
        <v>209297.29729729728</v>
      </c>
      <c r="I36" s="83">
        <f>G36/B36</f>
        <v>7927.9279279279272</v>
      </c>
      <c r="J36" s="103">
        <f>H36/B36</f>
        <v>872.07207207207205</v>
      </c>
    </row>
    <row r="37" spans="1:10" ht="12.75" customHeight="1" x14ac:dyDescent="0.25">
      <c r="A37" s="101"/>
      <c r="D37" s="81"/>
      <c r="E37" s="81">
        <f>(E36*Invoice!I352)+((E36-(E36*Invoice!I352))*Invoice!J352)</f>
        <v>264000</v>
      </c>
      <c r="F37" s="81"/>
      <c r="G37" s="90">
        <f>E37/1.11</f>
        <v>237837.83783783781</v>
      </c>
      <c r="H37" s="91">
        <f>G37*11%</f>
        <v>26162.16216216216</v>
      </c>
      <c r="I37" s="91">
        <f>G37/B36</f>
        <v>990.99099099099089</v>
      </c>
      <c r="J37" s="104">
        <f>H37/B36</f>
        <v>109.00900900900901</v>
      </c>
    </row>
    <row r="38" spans="1:10" ht="12.75" customHeight="1" x14ac:dyDescent="0.25">
      <c r="A38" s="101"/>
      <c r="D38" s="81" t="s">
        <v>23</v>
      </c>
      <c r="E38" s="81">
        <f>E36-E37</f>
        <v>1848000</v>
      </c>
      <c r="F38" s="81"/>
      <c r="G38" s="82">
        <f>G36-G37</f>
        <v>1664864.8648648646</v>
      </c>
      <c r="H38" s="82">
        <f>H36-H37</f>
        <v>183135.13513513512</v>
      </c>
      <c r="I38" s="82">
        <f>I36-I37</f>
        <v>6936.936936936936</v>
      </c>
      <c r="J38" s="105">
        <f>J36-J37</f>
        <v>763.06306306306305</v>
      </c>
    </row>
    <row r="39" spans="1:10" ht="12.75" customHeight="1" x14ac:dyDescent="0.25">
      <c r="A39" s="101"/>
      <c r="D39" s="81"/>
      <c r="E39" s="81"/>
      <c r="F39" s="81"/>
      <c r="G39" s="82"/>
      <c r="H39" s="83">
        <f>G38+H38</f>
        <v>1847999.9999999998</v>
      </c>
      <c r="I39" s="83"/>
      <c r="J39" s="103"/>
    </row>
    <row r="40" spans="1:10" ht="12.75" customHeight="1" x14ac:dyDescent="0.25">
      <c r="A40" s="101"/>
      <c r="B40" s="79"/>
      <c r="D40" s="81"/>
      <c r="E40" s="81"/>
      <c r="F40" s="81"/>
      <c r="G40" s="82"/>
      <c r="H40" s="83"/>
      <c r="I40" s="83"/>
      <c r="J40" s="103"/>
    </row>
    <row r="41" spans="1:10" ht="12.75" customHeight="1" x14ac:dyDescent="0.25">
      <c r="A41" s="101">
        <v>2</v>
      </c>
      <c r="B41" s="84" t="s">
        <v>20</v>
      </c>
      <c r="C41" s="84" t="s">
        <v>21</v>
      </c>
      <c r="D41" s="85" t="s">
        <v>22</v>
      </c>
      <c r="E41" s="85" t="s">
        <v>23</v>
      </c>
      <c r="F41" s="85"/>
      <c r="G41" s="86" t="s">
        <v>24</v>
      </c>
      <c r="H41" s="87" t="s">
        <v>25</v>
      </c>
      <c r="I41" s="87" t="s">
        <v>26</v>
      </c>
      <c r="J41" s="102"/>
    </row>
    <row r="42" spans="1:10" ht="12.75" customHeight="1" x14ac:dyDescent="0.25">
      <c r="A42" s="101"/>
      <c r="B42" s="80">
        <f>Invoice!B353</f>
        <v>1000</v>
      </c>
      <c r="C42" s="88" t="str">
        <f>Invoice!E353</f>
        <v>LABEL HARGA JOYKO LB-2RL (1 LINE PUTIH)</v>
      </c>
      <c r="D42" s="89">
        <f>Invoice!H353</f>
        <v>2050</v>
      </c>
      <c r="E42" s="81">
        <f t="shared" ref="E42:E72" si="5">D42*B42</f>
        <v>2050000</v>
      </c>
      <c r="F42" s="81"/>
      <c r="G42" s="82">
        <f t="shared" ref="G42:G72" si="6">E42/1.11</f>
        <v>1846846.8468468466</v>
      </c>
      <c r="H42" s="83">
        <f t="shared" ref="H42:H72" si="7">G42*11%</f>
        <v>203153.15315315314</v>
      </c>
      <c r="I42" s="83">
        <f t="shared" ref="I42:I72" si="8">G42/B42</f>
        <v>1846.8468468468466</v>
      </c>
      <c r="J42" s="103">
        <f t="shared" ref="J42:J72" si="9">H42/B42</f>
        <v>203.15315315315314</v>
      </c>
    </row>
    <row r="43" spans="1:10" ht="12.75" customHeight="1" x14ac:dyDescent="0.25">
      <c r="A43" s="101"/>
      <c r="D43" s="81"/>
      <c r="E43" s="81">
        <f>(E42*Invoice!I353)+((E42-(E42*Invoice!I353))*Invoice!J353)</f>
        <v>256250</v>
      </c>
      <c r="F43" s="81"/>
      <c r="G43" s="90">
        <f>E43/1.11</f>
        <v>230855.85585585583</v>
      </c>
      <c r="H43" s="91">
        <f>G43*11%</f>
        <v>25394.144144144142</v>
      </c>
      <c r="I43" s="91">
        <f>G43/B42</f>
        <v>230.85585585585582</v>
      </c>
      <c r="J43" s="104">
        <f>H43/B42</f>
        <v>25.394144144144143</v>
      </c>
    </row>
    <row r="44" spans="1:10" ht="12.75" customHeight="1" x14ac:dyDescent="0.25">
      <c r="A44" s="101"/>
      <c r="D44" s="81" t="s">
        <v>23</v>
      </c>
      <c r="E44" s="81">
        <f>E42-E43</f>
        <v>1793750</v>
      </c>
      <c r="F44" s="81"/>
      <c r="G44" s="82">
        <f>G42-G43</f>
        <v>1615990.9909909908</v>
      </c>
      <c r="H44" s="82">
        <f>H42-H43</f>
        <v>177759.00900900899</v>
      </c>
      <c r="I44" s="82">
        <f>I42-I43</f>
        <v>1615.9909909909907</v>
      </c>
      <c r="J44" s="105">
        <f>J42-J43</f>
        <v>177.75900900900899</v>
      </c>
    </row>
    <row r="45" spans="1:10" ht="12.75" customHeight="1" x14ac:dyDescent="0.25">
      <c r="A45" s="101"/>
      <c r="D45" s="81"/>
      <c r="E45" s="81"/>
      <c r="F45" s="81"/>
      <c r="G45" s="82"/>
      <c r="H45" s="83">
        <f>G44+H44</f>
        <v>1793749.9999999998</v>
      </c>
      <c r="I45" s="83"/>
      <c r="J45" s="103"/>
    </row>
    <row r="46" spans="1:10" ht="12.75" customHeight="1" x14ac:dyDescent="0.25">
      <c r="A46" s="101"/>
      <c r="B46" s="79"/>
      <c r="D46" s="81"/>
      <c r="E46" s="81"/>
      <c r="F46" s="81"/>
      <c r="G46" s="82"/>
      <c r="H46" s="83"/>
      <c r="I46" s="83"/>
      <c r="J46" s="103"/>
    </row>
    <row r="47" spans="1:10" ht="12.75" customHeight="1" x14ac:dyDescent="0.25">
      <c r="A47" s="101">
        <v>3</v>
      </c>
      <c r="B47" s="84" t="s">
        <v>20</v>
      </c>
      <c r="C47" s="84" t="s">
        <v>21</v>
      </c>
      <c r="D47" s="85" t="s">
        <v>22</v>
      </c>
      <c r="E47" s="85" t="s">
        <v>23</v>
      </c>
      <c r="F47" s="85"/>
      <c r="G47" s="86" t="s">
        <v>24</v>
      </c>
      <c r="H47" s="87" t="s">
        <v>25</v>
      </c>
      <c r="I47" s="87" t="s">
        <v>26</v>
      </c>
      <c r="J47" s="102"/>
    </row>
    <row r="48" spans="1:10" ht="12.75" customHeight="1" x14ac:dyDescent="0.25">
      <c r="A48" s="101"/>
      <c r="B48" s="80">
        <f>Invoice!B354</f>
        <v>60</v>
      </c>
      <c r="C48" s="88" t="str">
        <f>Invoice!E354</f>
        <v>PUNCH JOYKO 40XL</v>
      </c>
      <c r="D48" s="89">
        <f>Invoice!H354</f>
        <v>29500</v>
      </c>
      <c r="E48" s="81">
        <f t="shared" si="5"/>
        <v>1770000</v>
      </c>
      <c r="F48" s="81"/>
      <c r="G48" s="82">
        <f t="shared" si="6"/>
        <v>1594594.5945945946</v>
      </c>
      <c r="H48" s="83">
        <f t="shared" si="7"/>
        <v>175405.40540540541</v>
      </c>
      <c r="I48" s="83">
        <f t="shared" si="8"/>
        <v>26576.576576576575</v>
      </c>
      <c r="J48" s="103">
        <f t="shared" si="9"/>
        <v>2923.4234234234236</v>
      </c>
    </row>
    <row r="49" spans="1:10" ht="12.75" customHeight="1" x14ac:dyDescent="0.25">
      <c r="A49" s="101"/>
      <c r="D49" s="81"/>
      <c r="E49" s="81">
        <f>(E48*Invoice!I354)+((E48-(E48*Invoice!I354))*Invoice!J354)</f>
        <v>221250</v>
      </c>
      <c r="F49" s="81"/>
      <c r="G49" s="90">
        <f>E49/1.11</f>
        <v>199324.32432432432</v>
      </c>
      <c r="H49" s="91">
        <f>G49*11%</f>
        <v>21925.675675675677</v>
      </c>
      <c r="I49" s="91">
        <f>G49/B48</f>
        <v>3322.0720720720719</v>
      </c>
      <c r="J49" s="104">
        <f>H49/B48</f>
        <v>365.42792792792795</v>
      </c>
    </row>
    <row r="50" spans="1:10" ht="12.75" customHeight="1" x14ac:dyDescent="0.25">
      <c r="A50" s="101"/>
      <c r="D50" s="81" t="s">
        <v>23</v>
      </c>
      <c r="E50" s="81">
        <f>E48-E49</f>
        <v>1548750</v>
      </c>
      <c r="F50" s="81"/>
      <c r="G50" s="82">
        <f>G48-G49</f>
        <v>1395270.2702702703</v>
      </c>
      <c r="H50" s="82">
        <f>H48-H49</f>
        <v>153479.72972972973</v>
      </c>
      <c r="I50" s="82">
        <f>I48-I49</f>
        <v>23254.504504504504</v>
      </c>
      <c r="J50" s="105">
        <f>J48-J49</f>
        <v>2557.9954954954956</v>
      </c>
    </row>
    <row r="51" spans="1:10" ht="12.75" customHeight="1" x14ac:dyDescent="0.25">
      <c r="A51" s="101"/>
      <c r="D51" s="81"/>
      <c r="E51" s="81"/>
      <c r="F51" s="81"/>
      <c r="G51" s="82"/>
      <c r="H51" s="83">
        <f>G50+H50</f>
        <v>1548750</v>
      </c>
      <c r="I51" s="83"/>
      <c r="J51" s="103"/>
    </row>
    <row r="52" spans="1:10" ht="12.75" customHeight="1" x14ac:dyDescent="0.25">
      <c r="A52" s="101"/>
      <c r="B52" s="79"/>
      <c r="D52" s="81"/>
      <c r="E52" s="81"/>
      <c r="F52" s="81"/>
      <c r="G52" s="82"/>
      <c r="H52" s="83"/>
      <c r="I52" s="83"/>
      <c r="J52" s="103"/>
    </row>
    <row r="53" spans="1:10" ht="12.75" customHeight="1" x14ac:dyDescent="0.25">
      <c r="A53" s="101">
        <v>4</v>
      </c>
      <c r="B53" s="84" t="s">
        <v>20</v>
      </c>
      <c r="C53" s="84" t="s">
        <v>21</v>
      </c>
      <c r="D53" s="85" t="s">
        <v>22</v>
      </c>
      <c r="E53" s="85" t="s">
        <v>23</v>
      </c>
      <c r="F53" s="85"/>
      <c r="G53" s="86" t="s">
        <v>24</v>
      </c>
      <c r="H53" s="87" t="s">
        <v>25</v>
      </c>
      <c r="I53" s="87" t="s">
        <v>26</v>
      </c>
      <c r="J53" s="102"/>
    </row>
    <row r="54" spans="1:10" ht="12.75" customHeight="1" x14ac:dyDescent="0.25">
      <c r="A54" s="101"/>
      <c r="B54" s="80">
        <f>Invoice!B355</f>
        <v>18</v>
      </c>
      <c r="C54" s="88" t="str">
        <f>Invoice!E355</f>
        <v>STAMP PAD JOYKO NO. 0</v>
      </c>
      <c r="D54" s="89">
        <f>Invoice!H355</f>
        <v>58800</v>
      </c>
      <c r="E54" s="81">
        <f t="shared" si="5"/>
        <v>1058400</v>
      </c>
      <c r="F54" s="81"/>
      <c r="G54" s="82">
        <f t="shared" si="6"/>
        <v>953513.51351351338</v>
      </c>
      <c r="H54" s="83">
        <f t="shared" si="7"/>
        <v>104886.48648648646</v>
      </c>
      <c r="I54" s="83">
        <f t="shared" si="8"/>
        <v>52972.972972972966</v>
      </c>
      <c r="J54" s="103">
        <f t="shared" si="9"/>
        <v>5827.0270270270257</v>
      </c>
    </row>
    <row r="55" spans="1:10" ht="12.75" customHeight="1" x14ac:dyDescent="0.25">
      <c r="A55" s="101"/>
      <c r="D55" s="81"/>
      <c r="E55" s="81">
        <f>(E54*Invoice!I355)+((E54-(E54*Invoice!I355))*Invoice!J355)</f>
        <v>132300</v>
      </c>
      <c r="F55" s="81"/>
      <c r="G55" s="90">
        <f>E55/1.11</f>
        <v>119189.18918918917</v>
      </c>
      <c r="H55" s="91">
        <f>G55*11%</f>
        <v>13110.810810810808</v>
      </c>
      <c r="I55" s="91">
        <f>G55/B54</f>
        <v>6621.6216216216208</v>
      </c>
      <c r="J55" s="104">
        <f>H55/B54</f>
        <v>728.37837837837822</v>
      </c>
    </row>
    <row r="56" spans="1:10" ht="12.75" customHeight="1" x14ac:dyDescent="0.25">
      <c r="A56" s="101"/>
      <c r="D56" s="81" t="s">
        <v>23</v>
      </c>
      <c r="E56" s="81">
        <f>E54-E55</f>
        <v>926100</v>
      </c>
      <c r="F56" s="81"/>
      <c r="G56" s="82">
        <f>G54-G55</f>
        <v>834324.32432432426</v>
      </c>
      <c r="H56" s="82">
        <f>H54-H55</f>
        <v>91775.675675675651</v>
      </c>
      <c r="I56" s="82">
        <f>I54-I55</f>
        <v>46351.351351351346</v>
      </c>
      <c r="J56" s="105">
        <f>J54-J55</f>
        <v>5098.6486486486474</v>
      </c>
    </row>
    <row r="57" spans="1:10" ht="12.75" customHeight="1" x14ac:dyDescent="0.25">
      <c r="A57" s="101"/>
      <c r="D57" s="81"/>
      <c r="E57" s="81"/>
      <c r="F57" s="81"/>
      <c r="G57" s="82"/>
      <c r="H57" s="83">
        <f>G56+H56</f>
        <v>926099.99999999988</v>
      </c>
      <c r="I57" s="83"/>
      <c r="J57" s="103"/>
    </row>
    <row r="58" spans="1:10" ht="12.75" customHeight="1" x14ac:dyDescent="0.25">
      <c r="A58" s="101"/>
      <c r="B58" s="79"/>
      <c r="D58" s="81"/>
      <c r="E58" s="81"/>
      <c r="F58" s="81"/>
      <c r="G58" s="82"/>
      <c r="H58" s="83"/>
      <c r="I58" s="83"/>
      <c r="J58" s="103"/>
    </row>
    <row r="59" spans="1:10" ht="12.75" customHeight="1" x14ac:dyDescent="0.25">
      <c r="A59" s="101">
        <v>5</v>
      </c>
      <c r="B59" s="84" t="s">
        <v>20</v>
      </c>
      <c r="C59" s="84" t="s">
        <v>21</v>
      </c>
      <c r="D59" s="85" t="s">
        <v>22</v>
      </c>
      <c r="E59" s="85" t="s">
        <v>23</v>
      </c>
      <c r="F59" s="85"/>
      <c r="G59" s="86" t="s">
        <v>24</v>
      </c>
      <c r="H59" s="87" t="s">
        <v>25</v>
      </c>
      <c r="I59" s="87" t="s">
        <v>26</v>
      </c>
      <c r="J59" s="102"/>
    </row>
    <row r="60" spans="1:10" ht="12.75" customHeight="1" x14ac:dyDescent="0.25">
      <c r="A60" s="101"/>
      <c r="B60" s="80">
        <f>Invoice!B356</f>
        <v>18</v>
      </c>
      <c r="C60" s="88" t="str">
        <f>Invoice!E356</f>
        <v>STAMP PAD JOYKO NO. 1</v>
      </c>
      <c r="D60" s="89">
        <f>Invoice!H356</f>
        <v>69600</v>
      </c>
      <c r="E60" s="81">
        <f t="shared" si="5"/>
        <v>1252800</v>
      </c>
      <c r="F60" s="81"/>
      <c r="G60" s="82">
        <f t="shared" si="6"/>
        <v>1128648.6486486485</v>
      </c>
      <c r="H60" s="83">
        <f t="shared" si="7"/>
        <v>124151.35135135133</v>
      </c>
      <c r="I60" s="83">
        <f t="shared" si="8"/>
        <v>62702.702702702692</v>
      </c>
      <c r="J60" s="103">
        <f t="shared" si="9"/>
        <v>6897.2972972972966</v>
      </c>
    </row>
    <row r="61" spans="1:10" ht="12.75" customHeight="1" x14ac:dyDescent="0.25">
      <c r="A61" s="101"/>
      <c r="D61" s="81"/>
      <c r="E61" s="81">
        <f>(E60*Invoice!I356)+((E60-(E60*Invoice!I356))*Invoice!J356)</f>
        <v>156600</v>
      </c>
      <c r="F61" s="81"/>
      <c r="G61" s="90">
        <f>E61/1.11</f>
        <v>141081.08108108107</v>
      </c>
      <c r="H61" s="91">
        <f>G61*11%</f>
        <v>15518.918918918916</v>
      </c>
      <c r="I61" s="91">
        <f>G61/B60</f>
        <v>7837.8378378378366</v>
      </c>
      <c r="J61" s="104">
        <f>H61/B60</f>
        <v>862.16216216216208</v>
      </c>
    </row>
    <row r="62" spans="1:10" ht="12.75" customHeight="1" x14ac:dyDescent="0.25">
      <c r="A62" s="101"/>
      <c r="D62" s="81" t="s">
        <v>23</v>
      </c>
      <c r="E62" s="81">
        <f>E60-E61</f>
        <v>1096200</v>
      </c>
      <c r="F62" s="81"/>
      <c r="G62" s="82">
        <f>G60-G61</f>
        <v>987567.56756756746</v>
      </c>
      <c r="H62" s="82">
        <f>H60-H61</f>
        <v>108632.43243243241</v>
      </c>
      <c r="I62" s="82">
        <f>I60-I61</f>
        <v>54864.864864864852</v>
      </c>
      <c r="J62" s="105">
        <f>J60-J61</f>
        <v>6035.135135135135</v>
      </c>
    </row>
    <row r="63" spans="1:10" ht="12.75" customHeight="1" x14ac:dyDescent="0.25">
      <c r="A63" s="101"/>
      <c r="D63" s="81"/>
      <c r="E63" s="81"/>
      <c r="F63" s="81"/>
      <c r="G63" s="82"/>
      <c r="H63" s="83">
        <f>G62+H62</f>
        <v>1096199.9999999998</v>
      </c>
      <c r="I63" s="83"/>
      <c r="J63" s="103"/>
    </row>
    <row r="64" spans="1:10" ht="12.75" customHeight="1" x14ac:dyDescent="0.25">
      <c r="A64" s="101"/>
      <c r="B64" s="79"/>
      <c r="D64" s="81"/>
      <c r="E64" s="81"/>
      <c r="F64" s="81"/>
      <c r="G64" s="82"/>
      <c r="H64" s="83"/>
      <c r="I64" s="83"/>
      <c r="J64" s="103"/>
    </row>
    <row r="65" spans="1:10" ht="12.75" customHeight="1" x14ac:dyDescent="0.25">
      <c r="A65" s="101">
        <v>6</v>
      </c>
      <c r="B65" s="84" t="s">
        <v>20</v>
      </c>
      <c r="C65" s="84" t="s">
        <v>21</v>
      </c>
      <c r="D65" s="85" t="s">
        <v>22</v>
      </c>
      <c r="E65" s="85" t="s">
        <v>23</v>
      </c>
      <c r="F65" s="85"/>
      <c r="G65" s="86" t="s">
        <v>24</v>
      </c>
      <c r="H65" s="87" t="s">
        <v>25</v>
      </c>
      <c r="I65" s="87" t="s">
        <v>26</v>
      </c>
      <c r="J65" s="102"/>
    </row>
    <row r="66" spans="1:10" ht="12.75" customHeight="1" x14ac:dyDescent="0.25">
      <c r="A66" s="101"/>
      <c r="B66" s="80">
        <f>Invoice!B357</f>
        <v>288</v>
      </c>
      <c r="C66" s="88" t="str">
        <f>Invoice!E357</f>
        <v>CRAYON / OIL PASTEL PUTAR JOYKO TWCR-12S (PANJANG)</v>
      </c>
      <c r="D66" s="89">
        <f>Invoice!H357</f>
        <v>23900</v>
      </c>
      <c r="E66" s="81">
        <f t="shared" si="5"/>
        <v>6883200</v>
      </c>
      <c r="F66" s="81"/>
      <c r="G66" s="82">
        <f t="shared" si="6"/>
        <v>6201081.0810810803</v>
      </c>
      <c r="H66" s="83">
        <f t="shared" si="7"/>
        <v>682118.91891891882</v>
      </c>
      <c r="I66" s="83">
        <f t="shared" si="8"/>
        <v>21531.531531531527</v>
      </c>
      <c r="J66" s="103">
        <f t="shared" si="9"/>
        <v>2368.468468468468</v>
      </c>
    </row>
    <row r="67" spans="1:10" ht="12.75" customHeight="1" x14ac:dyDescent="0.25">
      <c r="A67" s="101"/>
      <c r="D67" s="81"/>
      <c r="E67" s="81">
        <f>(E66*Invoice!I357)+((E66-(E66*Invoice!I357))*Invoice!J357)</f>
        <v>860400</v>
      </c>
      <c r="F67" s="81"/>
      <c r="G67" s="90">
        <f>E67/1.11</f>
        <v>775135.13513513503</v>
      </c>
      <c r="H67" s="91">
        <f>G67*11%</f>
        <v>85264.864864864852</v>
      </c>
      <c r="I67" s="91">
        <f>G67/B66</f>
        <v>2691.4414414414409</v>
      </c>
      <c r="J67" s="104">
        <f>H67/B66</f>
        <v>296.0585585585585</v>
      </c>
    </row>
    <row r="68" spans="1:10" ht="12.75" customHeight="1" x14ac:dyDescent="0.25">
      <c r="A68" s="101"/>
      <c r="D68" s="81" t="s">
        <v>23</v>
      </c>
      <c r="E68" s="81">
        <f>E66-E67</f>
        <v>6022800</v>
      </c>
      <c r="F68" s="81"/>
      <c r="G68" s="82">
        <f>G66-G67</f>
        <v>5425945.9459459456</v>
      </c>
      <c r="H68" s="82">
        <f>H66-H67</f>
        <v>596854.05405405397</v>
      </c>
      <c r="I68" s="82">
        <f>I66-I67</f>
        <v>18840.090090090085</v>
      </c>
      <c r="J68" s="105">
        <f>J66-J67</f>
        <v>2072.4099099099094</v>
      </c>
    </row>
    <row r="69" spans="1:10" ht="12.75" customHeight="1" x14ac:dyDescent="0.25">
      <c r="A69" s="101"/>
      <c r="D69" s="81"/>
      <c r="E69" s="81"/>
      <c r="F69" s="81"/>
      <c r="G69" s="82"/>
      <c r="H69" s="83">
        <f>G68+H68</f>
        <v>6022800</v>
      </c>
      <c r="I69" s="83"/>
      <c r="J69" s="103"/>
    </row>
    <row r="70" spans="1:10" ht="12.75" customHeight="1" x14ac:dyDescent="0.25">
      <c r="A70" s="101"/>
      <c r="B70" s="79"/>
      <c r="D70" s="81"/>
      <c r="E70" s="81"/>
      <c r="F70" s="81"/>
      <c r="G70" s="82"/>
      <c r="H70" s="83"/>
      <c r="I70" s="83"/>
      <c r="J70" s="103"/>
    </row>
    <row r="71" spans="1:10" ht="12.75" customHeight="1" x14ac:dyDescent="0.25">
      <c r="A71" s="101">
        <v>7</v>
      </c>
      <c r="B71" s="84" t="s">
        <v>20</v>
      </c>
      <c r="C71" s="84" t="s">
        <v>21</v>
      </c>
      <c r="D71" s="85" t="s">
        <v>22</v>
      </c>
      <c r="E71" s="85" t="s">
        <v>23</v>
      </c>
      <c r="F71" s="85"/>
      <c r="G71" s="86" t="s">
        <v>24</v>
      </c>
      <c r="H71" s="87" t="s">
        <v>25</v>
      </c>
      <c r="I71" s="87" t="s">
        <v>26</v>
      </c>
      <c r="J71" s="102"/>
    </row>
    <row r="72" spans="1:10" ht="12.75" customHeight="1" x14ac:dyDescent="0.25">
      <c r="A72" s="101"/>
      <c r="B72" s="80">
        <f>Invoice!B358</f>
        <v>288</v>
      </c>
      <c r="C72" s="88" t="str">
        <f>Invoice!E358</f>
        <v>CRAYON / OIL PASTEL PUTAR JOYKO TWCR-12MINI (PENDEK)</v>
      </c>
      <c r="D72" s="89">
        <f>Invoice!H358</f>
        <v>18600</v>
      </c>
      <c r="E72" s="81">
        <f t="shared" si="5"/>
        <v>5356800</v>
      </c>
      <c r="F72" s="81"/>
      <c r="G72" s="82">
        <f t="shared" si="6"/>
        <v>4825945.9459459456</v>
      </c>
      <c r="H72" s="83">
        <f t="shared" si="7"/>
        <v>530854.05405405397</v>
      </c>
      <c r="I72" s="83">
        <f t="shared" si="8"/>
        <v>16756.756756756757</v>
      </c>
      <c r="J72" s="103">
        <f t="shared" si="9"/>
        <v>1843.2432432432429</v>
      </c>
    </row>
    <row r="73" spans="1:10" ht="12.75" customHeight="1" x14ac:dyDescent="0.25">
      <c r="A73" s="101"/>
      <c r="D73" s="81"/>
      <c r="E73" s="81">
        <f>(E72*Invoice!I358)+((E72-(E72*Invoice!I358))*Invoice!J358)</f>
        <v>669600</v>
      </c>
      <c r="F73" s="81"/>
      <c r="G73" s="90">
        <f>E73/1.11</f>
        <v>603243.2432432432</v>
      </c>
      <c r="H73" s="91">
        <f>G73*11%</f>
        <v>66356.756756756746</v>
      </c>
      <c r="I73" s="91">
        <f>G73/B72</f>
        <v>2094.5945945945946</v>
      </c>
      <c r="J73" s="104">
        <f>H73/B72</f>
        <v>230.40540540540536</v>
      </c>
    </row>
    <row r="74" spans="1:10" ht="12.75" customHeight="1" x14ac:dyDescent="0.25">
      <c r="A74" s="101"/>
      <c r="D74" s="81" t="s">
        <v>23</v>
      </c>
      <c r="E74" s="81">
        <f>E72-E73</f>
        <v>4687200</v>
      </c>
      <c r="F74" s="81"/>
      <c r="G74" s="82">
        <f>G72-G73</f>
        <v>4222702.702702702</v>
      </c>
      <c r="H74" s="82">
        <f>H72-H73</f>
        <v>464497.29729729722</v>
      </c>
      <c r="I74" s="82">
        <f>I72-I73</f>
        <v>14662.162162162162</v>
      </c>
      <c r="J74" s="105">
        <f>J72-J73</f>
        <v>1612.8378378378375</v>
      </c>
    </row>
    <row r="75" spans="1:10" ht="12.75" customHeight="1" x14ac:dyDescent="0.25">
      <c r="A75" s="101"/>
      <c r="D75" s="81"/>
      <c r="E75" s="81"/>
      <c r="F75" s="81"/>
      <c r="G75" s="82"/>
      <c r="H75" s="83">
        <f>G74+H74</f>
        <v>4687199.9999999991</v>
      </c>
      <c r="I75" s="83"/>
      <c r="J75" s="103"/>
    </row>
    <row r="76" spans="1:10" ht="12.75" customHeight="1" x14ac:dyDescent="0.25">
      <c r="A76" s="101"/>
      <c r="B76" s="79"/>
      <c r="D76" s="81"/>
      <c r="E76" s="81"/>
      <c r="F76" s="81"/>
      <c r="G76" s="82"/>
      <c r="H76" s="83"/>
      <c r="I76" s="83"/>
      <c r="J76" s="103"/>
    </row>
    <row r="77" spans="1:10" ht="12.75" customHeight="1" x14ac:dyDescent="0.25">
      <c r="A77" s="106"/>
      <c r="B77" s="107"/>
      <c r="C77" s="107"/>
      <c r="D77" s="107"/>
      <c r="E77" s="107"/>
      <c r="F77" s="107"/>
      <c r="G77" s="108">
        <f>G38+G44+G50+G56+G62+G68+G74</f>
        <v>16146666.666666664</v>
      </c>
      <c r="H77" s="108">
        <f>H38+H44+H50+H56+H62+H68+H74</f>
        <v>1776133.3333333333</v>
      </c>
      <c r="I77" s="107"/>
      <c r="J77" s="109">
        <f>H39+H45+H51+H57+H63+H69+H75</f>
        <v>17922800</v>
      </c>
    </row>
    <row r="79" spans="1:10" ht="12.75" customHeight="1" x14ac:dyDescent="0.25">
      <c r="A79" s="94" t="s">
        <v>1</v>
      </c>
      <c r="B79" s="95">
        <f>Invoice!E458</f>
        <v>23090005</v>
      </c>
      <c r="C79" s="96"/>
      <c r="D79" s="97"/>
      <c r="E79" s="97"/>
      <c r="F79" s="97"/>
      <c r="G79" s="98"/>
      <c r="H79" s="99"/>
      <c r="I79" s="99"/>
      <c r="J79" s="100"/>
    </row>
    <row r="80" spans="1:10" ht="12.75" customHeight="1" x14ac:dyDescent="0.25">
      <c r="A80" s="101">
        <v>1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Invoice!B466</f>
        <v>36</v>
      </c>
      <c r="C81" s="88" t="str">
        <f>Invoice!E466</f>
        <v>CORRECTION FLUID KENKO KE-823M</v>
      </c>
      <c r="D81" s="89">
        <f>Invoice!H466</f>
        <v>57000</v>
      </c>
      <c r="E81" s="81">
        <f>D81*B81</f>
        <v>2052000</v>
      </c>
      <c r="F81" s="81"/>
      <c r="G81" s="82">
        <f>E81/1.11</f>
        <v>1848648.6486486485</v>
      </c>
      <c r="H81" s="83">
        <f>G81*11%</f>
        <v>203351.35135135133</v>
      </c>
      <c r="I81" s="83">
        <f>G81/B81</f>
        <v>51351.351351351346</v>
      </c>
      <c r="J81" s="103">
        <f>H81/B81</f>
        <v>5648.6486486486483</v>
      </c>
    </row>
    <row r="82" spans="1:10" ht="12.75" customHeight="1" x14ac:dyDescent="0.25">
      <c r="A82" s="101"/>
      <c r="D82" s="81"/>
      <c r="E82" s="81">
        <f>(E81*Invoice!I466)+((E81-(E81*Invoice!I466))*Invoice!J466)</f>
        <v>287280</v>
      </c>
      <c r="F82" s="81"/>
      <c r="G82" s="90">
        <f>E82/1.11</f>
        <v>258810.8108108108</v>
      </c>
      <c r="H82" s="91">
        <f>G82*11%</f>
        <v>28469.189189189186</v>
      </c>
      <c r="I82" s="91">
        <f>G82/B81</f>
        <v>7189.1891891891892</v>
      </c>
      <c r="J82" s="104">
        <f>H82/B81</f>
        <v>790.81081081081072</v>
      </c>
    </row>
    <row r="83" spans="1:10" ht="12.75" customHeight="1" x14ac:dyDescent="0.25">
      <c r="A83" s="101"/>
      <c r="D83" s="81" t="s">
        <v>23</v>
      </c>
      <c r="E83" s="81">
        <f>E81-E82</f>
        <v>1764720</v>
      </c>
      <c r="F83" s="81"/>
      <c r="G83" s="82">
        <f>G81-G82</f>
        <v>1589837.8378378376</v>
      </c>
      <c r="H83" s="82">
        <f>H81-H82</f>
        <v>174882.16216216213</v>
      </c>
      <c r="I83" s="82">
        <f>I81-I82</f>
        <v>44162.16216216216</v>
      </c>
      <c r="J83" s="105">
        <f>J81-J82</f>
        <v>4857.8378378378375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1764719.9999999998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6"/>
      <c r="B86" s="107"/>
      <c r="C86" s="107"/>
      <c r="D86" s="107"/>
      <c r="E86" s="107"/>
      <c r="F86" s="107"/>
      <c r="G86" s="108">
        <f>G83</f>
        <v>1589837.8378378376</v>
      </c>
      <c r="H86" s="108">
        <f>H83</f>
        <v>174882.16216216213</v>
      </c>
      <c r="I86" s="107"/>
      <c r="J86" s="109">
        <f>H84</f>
        <v>1764719.9999999998</v>
      </c>
    </row>
    <row r="88" spans="1:10" ht="12.75" customHeight="1" x14ac:dyDescent="0.25">
      <c r="A88" s="94" t="s">
        <v>1</v>
      </c>
      <c r="B88" s="95">
        <f>Invoice!E572</f>
        <v>23090006</v>
      </c>
      <c r="C88" s="96"/>
      <c r="D88" s="97"/>
      <c r="E88" s="97"/>
      <c r="F88" s="97"/>
      <c r="G88" s="98"/>
      <c r="H88" s="99"/>
      <c r="I88" s="99"/>
      <c r="J88" s="100"/>
    </row>
    <row r="89" spans="1:10" ht="12.75" customHeight="1" x14ac:dyDescent="0.25">
      <c r="A89" s="101">
        <v>1</v>
      </c>
      <c r="B89" s="84" t="s">
        <v>20</v>
      </c>
      <c r="C89" s="84" t="s">
        <v>21</v>
      </c>
      <c r="D89" s="85" t="s">
        <v>22</v>
      </c>
      <c r="E89" s="85" t="s">
        <v>23</v>
      </c>
      <c r="F89" s="85"/>
      <c r="G89" s="86" t="s">
        <v>24</v>
      </c>
      <c r="H89" s="87" t="s">
        <v>25</v>
      </c>
      <c r="I89" s="87" t="s">
        <v>26</v>
      </c>
      <c r="J89" s="102"/>
    </row>
    <row r="90" spans="1:10" ht="12.75" customHeight="1" x14ac:dyDescent="0.25">
      <c r="A90" s="101"/>
      <c r="B90" s="80">
        <f>Invoice!B580</f>
        <v>48</v>
      </c>
      <c r="C90" s="88" t="str">
        <f>Invoice!E580</f>
        <v>PUSH PIN KENKO PN-30</v>
      </c>
      <c r="D90" s="89">
        <f>Invoice!H580</f>
        <v>33000</v>
      </c>
      <c r="E90" s="81">
        <f>D90*B90</f>
        <v>1584000</v>
      </c>
      <c r="F90" s="81"/>
      <c r="G90" s="82">
        <f>E90/1.11</f>
        <v>1427027.027027027</v>
      </c>
      <c r="H90" s="83">
        <f>G90*11%</f>
        <v>156972.97297297296</v>
      </c>
      <c r="I90" s="83">
        <f>G90/B90</f>
        <v>29729.72972972973</v>
      </c>
      <c r="J90" s="103">
        <f>H90/B90</f>
        <v>3270.27027027027</v>
      </c>
    </row>
    <row r="91" spans="1:10" ht="12.75" customHeight="1" x14ac:dyDescent="0.25">
      <c r="A91" s="101"/>
      <c r="D91" s="81"/>
      <c r="E91" s="81">
        <f>(E90*Invoice!I580)+((E90-(E90*Invoice!I580))*Invoice!J580)</f>
        <v>213840</v>
      </c>
      <c r="F91" s="81"/>
      <c r="G91" s="90">
        <f>E91/1.11</f>
        <v>192648.64864864864</v>
      </c>
      <c r="H91" s="91">
        <f>G91*11%</f>
        <v>21191.35135135135</v>
      </c>
      <c r="I91" s="91">
        <f>G91/B90</f>
        <v>4013.5135135135133</v>
      </c>
      <c r="J91" s="104">
        <f>H91/B90</f>
        <v>441.48648648648646</v>
      </c>
    </row>
    <row r="92" spans="1:10" ht="12.75" customHeight="1" x14ac:dyDescent="0.25">
      <c r="A92" s="101"/>
      <c r="D92" s="81" t="s">
        <v>23</v>
      </c>
      <c r="E92" s="81">
        <f>E90-E91</f>
        <v>1370160</v>
      </c>
      <c r="F92" s="81"/>
      <c r="G92" s="82">
        <f>G90-G91</f>
        <v>1234378.3783783782</v>
      </c>
      <c r="H92" s="82">
        <f>H90-H91</f>
        <v>135781.6216216216</v>
      </c>
      <c r="I92" s="82">
        <f>I90-I91</f>
        <v>25716.216216216217</v>
      </c>
      <c r="J92" s="105">
        <f>J90-J91</f>
        <v>2828.7837837837833</v>
      </c>
    </row>
    <row r="93" spans="1:10" ht="12.75" customHeight="1" x14ac:dyDescent="0.25">
      <c r="A93" s="101"/>
      <c r="D93" s="81"/>
      <c r="E93" s="81"/>
      <c r="F93" s="81"/>
      <c r="G93" s="82"/>
      <c r="H93" s="83">
        <f>G92+H92</f>
        <v>1370159.9999999998</v>
      </c>
      <c r="I93" s="83"/>
      <c r="J93" s="103"/>
    </row>
    <row r="94" spans="1:10" ht="12.75" customHeight="1" x14ac:dyDescent="0.25">
      <c r="A94" s="101"/>
      <c r="B94" s="79"/>
      <c r="D94" s="81"/>
      <c r="E94" s="81"/>
      <c r="F94" s="81"/>
      <c r="G94" s="82"/>
      <c r="H94" s="83"/>
      <c r="I94" s="83"/>
      <c r="J94" s="103"/>
    </row>
    <row r="95" spans="1:10" ht="12.75" customHeight="1" x14ac:dyDescent="0.25">
      <c r="A95" s="101">
        <v>2</v>
      </c>
      <c r="B95" s="84" t="s">
        <v>20</v>
      </c>
      <c r="C95" s="84" t="s">
        <v>21</v>
      </c>
      <c r="D95" s="85" t="s">
        <v>22</v>
      </c>
      <c r="E95" s="85" t="s">
        <v>23</v>
      </c>
      <c r="F95" s="85"/>
      <c r="G95" s="86" t="s">
        <v>24</v>
      </c>
      <c r="H95" s="87" t="s">
        <v>25</v>
      </c>
      <c r="I95" s="87" t="s">
        <v>26</v>
      </c>
      <c r="J95" s="102"/>
    </row>
    <row r="96" spans="1:10" ht="12.75" customHeight="1" x14ac:dyDescent="0.25">
      <c r="A96" s="101"/>
      <c r="B96" s="80">
        <f>Invoice!B581</f>
        <v>48</v>
      </c>
      <c r="C96" s="88" t="str">
        <f>Invoice!E581</f>
        <v>PAPER CLIP WARNA KENKO 3100</v>
      </c>
      <c r="D96" s="89">
        <f>Invoice!H581</f>
        <v>41400</v>
      </c>
      <c r="E96" s="81">
        <f t="shared" ref="E96:E102" si="10">D96*B96</f>
        <v>1987200</v>
      </c>
      <c r="F96" s="81"/>
      <c r="G96" s="82">
        <f t="shared" ref="G96:G102" si="11">E96/1.11</f>
        <v>1790270.2702702701</v>
      </c>
      <c r="H96" s="83">
        <f t="shared" ref="H96:H102" si="12">G96*11%</f>
        <v>196929.7297297297</v>
      </c>
      <c r="I96" s="83">
        <f t="shared" ref="I96:I102" si="13">G96/B96</f>
        <v>37297.297297297293</v>
      </c>
      <c r="J96" s="103">
        <f t="shared" ref="J96:J102" si="14">H96/B96</f>
        <v>4102.7027027027025</v>
      </c>
    </row>
    <row r="97" spans="1:10" ht="12.75" customHeight="1" x14ac:dyDescent="0.25">
      <c r="A97" s="101"/>
      <c r="D97" s="81"/>
      <c r="E97" s="81">
        <f>(E96*Invoice!I581)+((E96-(E96*Invoice!I581))*Invoice!J581)</f>
        <v>268272</v>
      </c>
      <c r="F97" s="81"/>
      <c r="G97" s="90">
        <f>E97/1.11</f>
        <v>241686.48648648648</v>
      </c>
      <c r="H97" s="91">
        <f>G97*11%</f>
        <v>26585.513513513513</v>
      </c>
      <c r="I97" s="91">
        <f>G97/B96</f>
        <v>5035.135135135135</v>
      </c>
      <c r="J97" s="104">
        <f>H97/B96</f>
        <v>553.8648648648649</v>
      </c>
    </row>
    <row r="98" spans="1:10" ht="12.75" customHeight="1" x14ac:dyDescent="0.25">
      <c r="A98" s="101"/>
      <c r="D98" s="81" t="s">
        <v>23</v>
      </c>
      <c r="E98" s="81">
        <f>E96-E97</f>
        <v>1718928</v>
      </c>
      <c r="F98" s="81"/>
      <c r="G98" s="82">
        <f>G96-G97</f>
        <v>1548583.7837837837</v>
      </c>
      <c r="H98" s="82">
        <f>H96-H97</f>
        <v>170344.21621621618</v>
      </c>
      <c r="I98" s="82">
        <f>I96-I97</f>
        <v>32262.16216216216</v>
      </c>
      <c r="J98" s="105">
        <f>J96-J97</f>
        <v>3548.8378378378375</v>
      </c>
    </row>
    <row r="99" spans="1:10" ht="12.75" customHeight="1" x14ac:dyDescent="0.25">
      <c r="A99" s="101"/>
      <c r="D99" s="81"/>
      <c r="E99" s="81"/>
      <c r="F99" s="81"/>
      <c r="G99" s="82"/>
      <c r="H99" s="83">
        <f>G98+H98</f>
        <v>1718927.9999999998</v>
      </c>
      <c r="I99" s="83"/>
      <c r="J99" s="103"/>
    </row>
    <row r="100" spans="1:10" ht="12.75" customHeight="1" x14ac:dyDescent="0.25">
      <c r="A100" s="101"/>
      <c r="B100" s="79"/>
      <c r="D100" s="81"/>
      <c r="E100" s="81"/>
      <c r="F100" s="81"/>
      <c r="G100" s="82"/>
      <c r="H100" s="83"/>
      <c r="I100" s="83"/>
      <c r="J100" s="103"/>
    </row>
    <row r="101" spans="1:10" ht="12.75" customHeight="1" x14ac:dyDescent="0.25">
      <c r="A101" s="101">
        <v>3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Invoice!B582</f>
        <v>48</v>
      </c>
      <c r="C102" s="88" t="str">
        <f>Invoice!E582</f>
        <v>CORRECTION TAPE KENKO CT-902 (12M x 5MM)</v>
      </c>
      <c r="D102" s="89">
        <f>Invoice!H582</f>
        <v>60000</v>
      </c>
      <c r="E102" s="81">
        <f t="shared" si="10"/>
        <v>2880000</v>
      </c>
      <c r="F102" s="81"/>
      <c r="G102" s="82">
        <f t="shared" si="11"/>
        <v>2594594.5945945946</v>
      </c>
      <c r="H102" s="83">
        <f t="shared" si="12"/>
        <v>285405.40540540538</v>
      </c>
      <c r="I102" s="83">
        <f t="shared" si="13"/>
        <v>54054.054054054053</v>
      </c>
      <c r="J102" s="103">
        <f t="shared" si="14"/>
        <v>5945.9459459459458</v>
      </c>
    </row>
    <row r="103" spans="1:10" ht="12.75" customHeight="1" x14ac:dyDescent="0.25">
      <c r="A103" s="101"/>
      <c r="D103" s="81"/>
      <c r="E103" s="81">
        <f>(E102*Invoice!I582)+((E102-(E102*Invoice!I582))*Invoice!J582)</f>
        <v>388800</v>
      </c>
      <c r="F103" s="81"/>
      <c r="G103" s="90">
        <f>E103/1.11</f>
        <v>350270.27027027024</v>
      </c>
      <c r="H103" s="91">
        <f>G103*11%</f>
        <v>38529.729729729726</v>
      </c>
      <c r="I103" s="91">
        <f>G103/B102</f>
        <v>7297.2972972972966</v>
      </c>
      <c r="J103" s="104">
        <f>H103/B102</f>
        <v>802.7027027027026</v>
      </c>
    </row>
    <row r="104" spans="1:10" ht="12.75" customHeight="1" x14ac:dyDescent="0.25">
      <c r="A104" s="101"/>
      <c r="D104" s="81" t="s">
        <v>23</v>
      </c>
      <c r="E104" s="81">
        <f>E102-E103</f>
        <v>2491200</v>
      </c>
      <c r="F104" s="81"/>
      <c r="G104" s="82">
        <f>G102-G103</f>
        <v>2244324.3243243243</v>
      </c>
      <c r="H104" s="82">
        <f>H102-H103</f>
        <v>246875.67567567565</v>
      </c>
      <c r="I104" s="82">
        <f>I102-I103</f>
        <v>46756.75675675676</v>
      </c>
      <c r="J104" s="105">
        <f>J102-J103</f>
        <v>5143.2432432432433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2491200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6"/>
      <c r="B107" s="107"/>
      <c r="C107" s="107"/>
      <c r="D107" s="107"/>
      <c r="E107" s="107"/>
      <c r="F107" s="107"/>
      <c r="G107" s="108">
        <f>G92+G98+G104</f>
        <v>5027286.4864864862</v>
      </c>
      <c r="H107" s="108">
        <f>H92+H98+H104</f>
        <v>553001.51351351338</v>
      </c>
      <c r="I107" s="107"/>
      <c r="J107" s="109">
        <f>H93+H99+H105</f>
        <v>5580288</v>
      </c>
    </row>
    <row r="109" spans="1:10" ht="12.75" customHeight="1" x14ac:dyDescent="0.25">
      <c r="A109" s="94" t="s">
        <v>1</v>
      </c>
      <c r="B109" s="95">
        <f>Invoice!E686</f>
        <v>23090007</v>
      </c>
      <c r="C109" s="96"/>
      <c r="D109" s="97"/>
      <c r="E109" s="97"/>
      <c r="F109" s="97"/>
      <c r="G109" s="98"/>
      <c r="H109" s="99"/>
      <c r="I109" s="99"/>
      <c r="J109" s="100"/>
    </row>
    <row r="110" spans="1:10" ht="12.75" customHeight="1" x14ac:dyDescent="0.25">
      <c r="A110" s="101">
        <v>1</v>
      </c>
      <c r="B110" s="84" t="s">
        <v>20</v>
      </c>
      <c r="C110" s="84" t="s">
        <v>21</v>
      </c>
      <c r="D110" s="85" t="s">
        <v>22</v>
      </c>
      <c r="E110" s="85" t="s">
        <v>23</v>
      </c>
      <c r="F110" s="85"/>
      <c r="G110" s="86" t="s">
        <v>24</v>
      </c>
      <c r="H110" s="87" t="s">
        <v>25</v>
      </c>
      <c r="I110" s="87" t="s">
        <v>26</v>
      </c>
      <c r="J110" s="102"/>
    </row>
    <row r="111" spans="1:10" ht="12.75" customHeight="1" x14ac:dyDescent="0.25">
      <c r="A111" s="101"/>
      <c r="B111" s="80">
        <f>Invoice!B694</f>
        <v>144</v>
      </c>
      <c r="C111" s="88" t="str">
        <f>Invoice!E694</f>
        <v>CORRECTION FLUID KENKO KE-01</v>
      </c>
      <c r="D111" s="89">
        <f>Invoice!H694</f>
        <v>54300</v>
      </c>
      <c r="E111" s="81">
        <f>D111*B111</f>
        <v>7819200</v>
      </c>
      <c r="F111" s="81"/>
      <c r="G111" s="82">
        <f>E111/1.11</f>
        <v>7044324.3243243238</v>
      </c>
      <c r="H111" s="83">
        <f>G111*11%</f>
        <v>774875.67567567562</v>
      </c>
      <c r="I111" s="83">
        <f>G111/B111</f>
        <v>48918.918918918913</v>
      </c>
      <c r="J111" s="103">
        <f>H111/B111</f>
        <v>5381.0810810810808</v>
      </c>
    </row>
    <row r="112" spans="1:10" ht="12.75" customHeight="1" x14ac:dyDescent="0.25">
      <c r="A112" s="101"/>
      <c r="D112" s="81"/>
      <c r="E112" s="81">
        <f>(E111*Invoice!I694)+((E111-(E111*Invoice!I694))*Invoice!J694)</f>
        <v>977400</v>
      </c>
      <c r="F112" s="81"/>
      <c r="G112" s="90">
        <f>E112/1.11</f>
        <v>880540.54054054047</v>
      </c>
      <c r="H112" s="91">
        <f>G112*11%</f>
        <v>96859.459459459453</v>
      </c>
      <c r="I112" s="91">
        <f>G112/B111</f>
        <v>6114.8648648648641</v>
      </c>
      <c r="J112" s="104">
        <f>H112/B111</f>
        <v>672.6351351351351</v>
      </c>
    </row>
    <row r="113" spans="1:10" ht="12.75" customHeight="1" x14ac:dyDescent="0.25">
      <c r="A113" s="101"/>
      <c r="D113" s="81" t="s">
        <v>23</v>
      </c>
      <c r="E113" s="81">
        <f>E111-E112</f>
        <v>6841800</v>
      </c>
      <c r="F113" s="81"/>
      <c r="G113" s="82">
        <f>G111-G112</f>
        <v>6163783.7837837832</v>
      </c>
      <c r="H113" s="82">
        <f>H111-H112</f>
        <v>678016.21621621621</v>
      </c>
      <c r="I113" s="82">
        <f>I111-I112</f>
        <v>42804.054054054046</v>
      </c>
      <c r="J113" s="105">
        <f>J111-J112</f>
        <v>4708.4459459459458</v>
      </c>
    </row>
    <row r="114" spans="1:10" ht="12.75" customHeight="1" x14ac:dyDescent="0.25">
      <c r="A114" s="101"/>
      <c r="D114" s="81"/>
      <c r="E114" s="81"/>
      <c r="F114" s="81"/>
      <c r="G114" s="82"/>
      <c r="H114" s="83">
        <f>G113+H113</f>
        <v>6841799.9999999991</v>
      </c>
      <c r="I114" s="83"/>
      <c r="J114" s="103"/>
    </row>
    <row r="115" spans="1:10" ht="12.75" customHeight="1" x14ac:dyDescent="0.25">
      <c r="A115" s="101"/>
      <c r="B115" s="79"/>
      <c r="D115" s="81"/>
      <c r="E115" s="81"/>
      <c r="F115" s="81"/>
      <c r="G115" s="82"/>
      <c r="H115" s="83"/>
      <c r="I115" s="83"/>
      <c r="J115" s="103"/>
    </row>
    <row r="116" spans="1:10" ht="12.75" customHeight="1" x14ac:dyDescent="0.25">
      <c r="A116" s="106"/>
      <c r="B116" s="107"/>
      <c r="C116" s="107"/>
      <c r="D116" s="107"/>
      <c r="E116" s="107"/>
      <c r="F116" s="107"/>
      <c r="G116" s="108">
        <f>G113</f>
        <v>6163783.7837837832</v>
      </c>
      <c r="H116" s="108">
        <f>H113</f>
        <v>678016.21621621621</v>
      </c>
      <c r="I116" s="107"/>
      <c r="J116" s="109">
        <f>H114</f>
        <v>6841799.9999999991</v>
      </c>
    </row>
    <row r="118" spans="1:10" ht="12.75" customHeight="1" x14ac:dyDescent="0.25">
      <c r="A118" s="94" t="s">
        <v>1</v>
      </c>
      <c r="B118" s="95">
        <f>Invoice!E800</f>
        <v>23090008</v>
      </c>
      <c r="C118" s="96"/>
      <c r="D118" s="97"/>
      <c r="E118" s="97"/>
      <c r="F118" s="97"/>
      <c r="G118" s="98"/>
      <c r="H118" s="99"/>
      <c r="I118" s="99"/>
      <c r="J118" s="100"/>
    </row>
    <row r="119" spans="1:10" ht="12.75" customHeight="1" x14ac:dyDescent="0.25">
      <c r="A119" s="101">
        <v>1</v>
      </c>
      <c r="B119" s="84" t="s">
        <v>20</v>
      </c>
      <c r="C119" s="84" t="s">
        <v>21</v>
      </c>
      <c r="D119" s="85" t="s">
        <v>22</v>
      </c>
      <c r="E119" s="85" t="s">
        <v>23</v>
      </c>
      <c r="F119" s="85"/>
      <c r="G119" s="86" t="s">
        <v>24</v>
      </c>
      <c r="H119" s="87" t="s">
        <v>25</v>
      </c>
      <c r="I119" s="87" t="s">
        <v>26</v>
      </c>
      <c r="J119" s="102"/>
    </row>
    <row r="120" spans="1:10" ht="12.75" customHeight="1" x14ac:dyDescent="0.25">
      <c r="A120" s="101"/>
      <c r="B120" s="80">
        <f>Invoice!B808</f>
        <v>60</v>
      </c>
      <c r="C120" s="88" t="str">
        <f>Invoice!E808</f>
        <v>BALON NCL LKM 2200</v>
      </c>
      <c r="D120" s="89">
        <f>Invoice!H808</f>
        <v>67500</v>
      </c>
      <c r="E120" s="81">
        <f>D120*B120</f>
        <v>4050000</v>
      </c>
      <c r="F120" s="81"/>
      <c r="G120" s="82">
        <f>E120/1.11</f>
        <v>3648648.6486486485</v>
      </c>
      <c r="H120" s="83">
        <f>G120*11%</f>
        <v>401351.35135135136</v>
      </c>
      <c r="I120" s="83">
        <f>G120/B120</f>
        <v>60810.810810810806</v>
      </c>
      <c r="J120" s="103">
        <f>H120/B120</f>
        <v>6689.1891891891892</v>
      </c>
    </row>
    <row r="121" spans="1:10" ht="12.75" customHeight="1" x14ac:dyDescent="0.25">
      <c r="A121" s="101"/>
      <c r="D121" s="81"/>
      <c r="E121" s="81">
        <f>(E120*Invoice!I808)+((E120-(E120*Invoice!I808))*Invoice!J808)</f>
        <v>607500</v>
      </c>
      <c r="F121" s="81"/>
      <c r="G121" s="90">
        <f>E121/1.11</f>
        <v>547297.29729729728</v>
      </c>
      <c r="H121" s="91">
        <f>G121*11%</f>
        <v>60202.7027027027</v>
      </c>
      <c r="I121" s="91">
        <f>G121/B120</f>
        <v>9121.6216216216217</v>
      </c>
      <c r="J121" s="104">
        <f>H121/B120</f>
        <v>1003.3783783783783</v>
      </c>
    </row>
    <row r="122" spans="1:10" ht="12.75" customHeight="1" x14ac:dyDescent="0.25">
      <c r="A122" s="101"/>
      <c r="D122" s="81" t="s">
        <v>23</v>
      </c>
      <c r="E122" s="81">
        <f>E120-E121</f>
        <v>3442500</v>
      </c>
      <c r="F122" s="81"/>
      <c r="G122" s="82">
        <f>G120-G121</f>
        <v>3101351.3513513515</v>
      </c>
      <c r="H122" s="82">
        <f>H120-H121</f>
        <v>341148.64864864864</v>
      </c>
      <c r="I122" s="82">
        <f>I120-I121</f>
        <v>51689.189189189186</v>
      </c>
      <c r="J122" s="105">
        <f>J120-J121</f>
        <v>5685.8108108108108</v>
      </c>
    </row>
    <row r="123" spans="1:10" ht="12.75" customHeight="1" x14ac:dyDescent="0.25">
      <c r="A123" s="101"/>
      <c r="D123" s="81"/>
      <c r="E123" s="81"/>
      <c r="F123" s="81"/>
      <c r="G123" s="82"/>
      <c r="H123" s="83">
        <f>G122+H122</f>
        <v>3442500</v>
      </c>
      <c r="I123" s="83"/>
      <c r="J123" s="103"/>
    </row>
    <row r="124" spans="1:10" ht="12.75" customHeight="1" x14ac:dyDescent="0.25">
      <c r="A124" s="101"/>
      <c r="B124" s="79"/>
      <c r="D124" s="81"/>
      <c r="E124" s="81"/>
      <c r="F124" s="81"/>
      <c r="G124" s="82"/>
      <c r="H124" s="83"/>
      <c r="I124" s="83"/>
      <c r="J124" s="103"/>
    </row>
    <row r="125" spans="1:10" ht="12.75" customHeight="1" x14ac:dyDescent="0.25">
      <c r="A125" s="106"/>
      <c r="B125" s="107"/>
      <c r="C125" s="107"/>
      <c r="D125" s="107"/>
      <c r="E125" s="107"/>
      <c r="F125" s="107"/>
      <c r="G125" s="108">
        <f>G122</f>
        <v>3101351.3513513515</v>
      </c>
      <c r="H125" s="108">
        <f>H122</f>
        <v>341148.64864864864</v>
      </c>
      <c r="I125" s="107"/>
      <c r="J125" s="109">
        <f>H123</f>
        <v>3442500</v>
      </c>
    </row>
    <row r="127" spans="1:10" ht="12.75" customHeight="1" x14ac:dyDescent="0.25">
      <c r="A127" s="94" t="s">
        <v>1</v>
      </c>
      <c r="B127" s="95">
        <f>Invoice!E914</f>
        <v>23090009</v>
      </c>
      <c r="C127" s="96"/>
      <c r="D127" s="97"/>
      <c r="E127" s="97"/>
      <c r="F127" s="97"/>
      <c r="G127" s="98"/>
      <c r="H127" s="99"/>
      <c r="I127" s="99"/>
      <c r="J127" s="100"/>
    </row>
    <row r="128" spans="1:10" ht="12.75" customHeight="1" x14ac:dyDescent="0.25">
      <c r="A128" s="101">
        <v>1</v>
      </c>
      <c r="B128" s="84" t="s">
        <v>20</v>
      </c>
      <c r="C128" s="84" t="s">
        <v>21</v>
      </c>
      <c r="D128" s="85" t="s">
        <v>22</v>
      </c>
      <c r="E128" s="85" t="s">
        <v>23</v>
      </c>
      <c r="F128" s="85"/>
      <c r="G128" s="86" t="s">
        <v>24</v>
      </c>
      <c r="H128" s="87" t="s">
        <v>25</v>
      </c>
      <c r="I128" s="87" t="s">
        <v>26</v>
      </c>
      <c r="J128" s="102"/>
    </row>
    <row r="129" spans="1:10" ht="12.75" customHeight="1" x14ac:dyDescent="0.25">
      <c r="A129" s="101"/>
      <c r="B129" s="80">
        <f>Invoice!B922</f>
        <v>144</v>
      </c>
      <c r="C129" s="88" t="str">
        <f>Invoice!E922</f>
        <v>GEL PEN KENKO FUN GEL HITAM</v>
      </c>
      <c r="D129" s="89">
        <f>Invoice!H922</f>
        <v>25200</v>
      </c>
      <c r="E129" s="81">
        <f>D129*B129</f>
        <v>3628800</v>
      </c>
      <c r="F129" s="81"/>
      <c r="G129" s="82">
        <f>E129/1.11</f>
        <v>3269189.1891891891</v>
      </c>
      <c r="H129" s="83">
        <f>G129*11%</f>
        <v>359610.81081081083</v>
      </c>
      <c r="I129" s="83">
        <f>G129/B129</f>
        <v>22702.702702702703</v>
      </c>
      <c r="J129" s="103">
        <f>H129/B129</f>
        <v>2497.2972972972975</v>
      </c>
    </row>
    <row r="130" spans="1:10" ht="12.75" customHeight="1" x14ac:dyDescent="0.25">
      <c r="A130" s="101"/>
      <c r="D130" s="81"/>
      <c r="E130" s="81">
        <f>(E129*Invoice!I922)+((E129-(E129*Invoice!I922))*Invoice!J922)</f>
        <v>453600</v>
      </c>
      <c r="F130" s="81"/>
      <c r="G130" s="90">
        <f>E130/1.11</f>
        <v>408648.64864864864</v>
      </c>
      <c r="H130" s="91">
        <f>G130*11%</f>
        <v>44951.351351351354</v>
      </c>
      <c r="I130" s="91">
        <f>G130/B129</f>
        <v>2837.8378378378379</v>
      </c>
      <c r="J130" s="104">
        <f>H130/B129</f>
        <v>312.16216216216219</v>
      </c>
    </row>
    <row r="131" spans="1:10" ht="12.75" customHeight="1" x14ac:dyDescent="0.25">
      <c r="A131" s="101"/>
      <c r="D131" s="81" t="s">
        <v>23</v>
      </c>
      <c r="E131" s="81">
        <f>E129-E130</f>
        <v>3175200</v>
      </c>
      <c r="F131" s="81"/>
      <c r="G131" s="82">
        <f>G129-G130</f>
        <v>2860540.5405405406</v>
      </c>
      <c r="H131" s="82">
        <f>H129-H130</f>
        <v>314659.45945945947</v>
      </c>
      <c r="I131" s="82">
        <f>I129-I130</f>
        <v>19864.864864864867</v>
      </c>
      <c r="J131" s="105">
        <f>J129-J130</f>
        <v>2185.1351351351354</v>
      </c>
    </row>
    <row r="132" spans="1:10" ht="12.75" customHeight="1" x14ac:dyDescent="0.25">
      <c r="A132" s="101"/>
      <c r="D132" s="81"/>
      <c r="E132" s="81"/>
      <c r="F132" s="81"/>
      <c r="G132" s="82"/>
      <c r="H132" s="83">
        <f>G131+H131</f>
        <v>3175200</v>
      </c>
      <c r="I132" s="83"/>
      <c r="J132" s="103"/>
    </row>
    <row r="133" spans="1:10" ht="12.75" customHeight="1" x14ac:dyDescent="0.25">
      <c r="A133" s="101"/>
      <c r="B133" s="79"/>
      <c r="D133" s="81"/>
      <c r="E133" s="81"/>
      <c r="F133" s="81"/>
      <c r="G133" s="82"/>
      <c r="H133" s="83"/>
      <c r="I133" s="83"/>
      <c r="J133" s="103"/>
    </row>
    <row r="134" spans="1:10" ht="12.75" customHeight="1" x14ac:dyDescent="0.25">
      <c r="A134" s="106"/>
      <c r="B134" s="107"/>
      <c r="C134" s="107"/>
      <c r="D134" s="107"/>
      <c r="E134" s="107"/>
      <c r="F134" s="107"/>
      <c r="G134" s="108">
        <f>G131</f>
        <v>2860540.5405405406</v>
      </c>
      <c r="H134" s="108">
        <f>H131</f>
        <v>314659.45945945947</v>
      </c>
      <c r="I134" s="107"/>
      <c r="J134" s="109">
        <f>H132</f>
        <v>3175200</v>
      </c>
    </row>
    <row r="136" spans="1:10" ht="12.75" customHeight="1" x14ac:dyDescent="0.25">
      <c r="A136" s="94" t="s">
        <v>1</v>
      </c>
      <c r="B136" s="95">
        <f>Invoice!E1028</f>
        <v>23090010</v>
      </c>
      <c r="C136" s="96"/>
      <c r="D136" s="97"/>
      <c r="E136" s="97"/>
      <c r="F136" s="97"/>
      <c r="G136" s="98"/>
      <c r="H136" s="99"/>
      <c r="I136" s="99"/>
      <c r="J136" s="100"/>
    </row>
    <row r="137" spans="1:10" ht="12.75" customHeight="1" x14ac:dyDescent="0.25">
      <c r="A137" s="101">
        <v>1</v>
      </c>
      <c r="B137" s="84" t="s">
        <v>20</v>
      </c>
      <c r="C137" s="84" t="s">
        <v>21</v>
      </c>
      <c r="D137" s="85" t="s">
        <v>22</v>
      </c>
      <c r="E137" s="85" t="s">
        <v>23</v>
      </c>
      <c r="F137" s="85"/>
      <c r="G137" s="86" t="s">
        <v>24</v>
      </c>
      <c r="H137" s="87" t="s">
        <v>25</v>
      </c>
      <c r="I137" s="87" t="s">
        <v>26</v>
      </c>
      <c r="J137" s="102"/>
    </row>
    <row r="138" spans="1:10" ht="12.75" customHeight="1" x14ac:dyDescent="0.25">
      <c r="A138" s="101"/>
      <c r="B138" s="80">
        <f>Invoice!B1036</f>
        <v>50</v>
      </c>
      <c r="C138" s="88" t="str">
        <f>Invoice!E1036</f>
        <v>STIP / PENGHAPUS KENKO ERW-20SQ PUTIH</v>
      </c>
      <c r="D138" s="89">
        <f>Invoice!H1036</f>
        <v>30000</v>
      </c>
      <c r="E138" s="81">
        <f>D138*B138</f>
        <v>1500000</v>
      </c>
      <c r="F138" s="81"/>
      <c r="G138" s="82">
        <f>E138/1.11</f>
        <v>1351351.3513513512</v>
      </c>
      <c r="H138" s="83">
        <f>G138*11%</f>
        <v>148648.64864864864</v>
      </c>
      <c r="I138" s="83">
        <f>G138/B138</f>
        <v>27027.027027027027</v>
      </c>
      <c r="J138" s="103">
        <f>H138/B138</f>
        <v>2972.9729729729729</v>
      </c>
    </row>
    <row r="139" spans="1:10" ht="12.75" customHeight="1" x14ac:dyDescent="0.25">
      <c r="A139" s="101"/>
      <c r="D139" s="81"/>
      <c r="E139" s="81">
        <f>(E138*Invoice!I1036)+((E138-(E138*Invoice!I1036))*Invoice!J1036)</f>
        <v>202500</v>
      </c>
      <c r="F139" s="81"/>
      <c r="G139" s="90">
        <f>E139/1.11</f>
        <v>182432.43243243243</v>
      </c>
      <c r="H139" s="91">
        <f>G139*11%</f>
        <v>20067.567567567567</v>
      </c>
      <c r="I139" s="91">
        <f>G139/B138</f>
        <v>3648.6486486486483</v>
      </c>
      <c r="J139" s="104">
        <f>H139/B138</f>
        <v>401.35135135135135</v>
      </c>
    </row>
    <row r="140" spans="1:10" ht="12.75" customHeight="1" x14ac:dyDescent="0.25">
      <c r="A140" s="101"/>
      <c r="D140" s="81" t="s">
        <v>23</v>
      </c>
      <c r="E140" s="81">
        <f>E138-E139</f>
        <v>1297500</v>
      </c>
      <c r="F140" s="81"/>
      <c r="G140" s="82">
        <f>G138-G139</f>
        <v>1168918.9189189188</v>
      </c>
      <c r="H140" s="82">
        <f>H138-H139</f>
        <v>128581.08108108107</v>
      </c>
      <c r="I140" s="82">
        <f>I138-I139</f>
        <v>23378.37837837838</v>
      </c>
      <c r="J140" s="105">
        <f>J138-J139</f>
        <v>2571.6216216216217</v>
      </c>
    </row>
    <row r="141" spans="1:10" ht="12.75" customHeight="1" x14ac:dyDescent="0.25">
      <c r="A141" s="101"/>
      <c r="D141" s="81"/>
      <c r="E141" s="81"/>
      <c r="F141" s="81"/>
      <c r="G141" s="82"/>
      <c r="H141" s="83">
        <f>G140+H140</f>
        <v>1297500</v>
      </c>
      <c r="I141" s="83"/>
      <c r="J141" s="103"/>
    </row>
    <row r="142" spans="1:10" ht="12.75" customHeight="1" x14ac:dyDescent="0.25">
      <c r="A142" s="101"/>
      <c r="B142" s="79"/>
      <c r="D142" s="81"/>
      <c r="E142" s="81"/>
      <c r="F142" s="81"/>
      <c r="G142" s="82"/>
      <c r="H142" s="83"/>
      <c r="I142" s="83"/>
      <c r="J142" s="103"/>
    </row>
    <row r="143" spans="1:10" ht="12.75" customHeight="1" x14ac:dyDescent="0.25">
      <c r="A143" s="101">
        <v>2</v>
      </c>
      <c r="B143" s="84" t="s">
        <v>20</v>
      </c>
      <c r="C143" s="84" t="s">
        <v>21</v>
      </c>
      <c r="D143" s="85" t="s">
        <v>22</v>
      </c>
      <c r="E143" s="85" t="s">
        <v>23</v>
      </c>
      <c r="F143" s="85"/>
      <c r="G143" s="86" t="s">
        <v>24</v>
      </c>
      <c r="H143" s="87" t="s">
        <v>25</v>
      </c>
      <c r="I143" s="87" t="s">
        <v>26</v>
      </c>
      <c r="J143" s="102"/>
    </row>
    <row r="144" spans="1:10" ht="12.75" customHeight="1" x14ac:dyDescent="0.25">
      <c r="A144" s="101"/>
      <c r="B144" s="80">
        <f>Invoice!B1037</f>
        <v>480</v>
      </c>
      <c r="C144" s="88" t="str">
        <f>Invoice!E1037</f>
        <v>HIGHLIGHTER / STABILO KENKO HL-100</v>
      </c>
      <c r="D144" s="89">
        <f>Invoice!H1037</f>
        <v>3050</v>
      </c>
      <c r="E144" s="81">
        <f t="shared" ref="E144:E180" si="15">D144*B144</f>
        <v>1464000</v>
      </c>
      <c r="F144" s="81"/>
      <c r="G144" s="82">
        <f t="shared" ref="G144:G180" si="16">E144/1.11</f>
        <v>1318918.9189189188</v>
      </c>
      <c r="H144" s="83">
        <f t="shared" ref="H144:H180" si="17">G144*11%</f>
        <v>145081.08108108107</v>
      </c>
      <c r="I144" s="83">
        <f t="shared" ref="I144:I180" si="18">G144/B144</f>
        <v>2747.7477477477473</v>
      </c>
      <c r="J144" s="103">
        <f t="shared" ref="J144:J180" si="19">H144/B144</f>
        <v>302.25225225225222</v>
      </c>
    </row>
    <row r="145" spans="1:10" ht="12.75" customHeight="1" x14ac:dyDescent="0.25">
      <c r="A145" s="101"/>
      <c r="D145" s="81"/>
      <c r="E145" s="81">
        <f>(E144*Invoice!I1037)+((E144-(E144*Invoice!I1037))*Invoice!J1037)</f>
        <v>197640</v>
      </c>
      <c r="F145" s="81"/>
      <c r="G145" s="90">
        <f>E145/1.11</f>
        <v>178054.05405405402</v>
      </c>
      <c r="H145" s="91">
        <f>G145*11%</f>
        <v>19585.945945945943</v>
      </c>
      <c r="I145" s="91">
        <f>G145/B144</f>
        <v>370.94594594594588</v>
      </c>
      <c r="J145" s="104">
        <f>H145/B144</f>
        <v>40.804054054054049</v>
      </c>
    </row>
    <row r="146" spans="1:10" ht="12.75" customHeight="1" x14ac:dyDescent="0.25">
      <c r="A146" s="101"/>
      <c r="D146" s="81" t="s">
        <v>23</v>
      </c>
      <c r="E146" s="81">
        <f>E144-E145</f>
        <v>1266360</v>
      </c>
      <c r="F146" s="81"/>
      <c r="G146" s="82">
        <f>G144-G145</f>
        <v>1140864.8648648649</v>
      </c>
      <c r="H146" s="82">
        <f>H144-H145</f>
        <v>125495.13513513512</v>
      </c>
      <c r="I146" s="82">
        <f>I144-I145</f>
        <v>2376.8018018018015</v>
      </c>
      <c r="J146" s="105">
        <f>J144-J145</f>
        <v>261.44819819819816</v>
      </c>
    </row>
    <row r="147" spans="1:10" ht="12.75" customHeight="1" x14ac:dyDescent="0.25">
      <c r="A147" s="101"/>
      <c r="D147" s="81"/>
      <c r="E147" s="81"/>
      <c r="F147" s="81"/>
      <c r="G147" s="82"/>
      <c r="H147" s="83">
        <f>G146+H146</f>
        <v>1266360</v>
      </c>
      <c r="I147" s="83"/>
      <c r="J147" s="103"/>
    </row>
    <row r="148" spans="1:10" ht="12.75" customHeight="1" x14ac:dyDescent="0.25">
      <c r="A148" s="101"/>
      <c r="B148" s="79"/>
      <c r="D148" s="81"/>
      <c r="E148" s="81"/>
      <c r="F148" s="81"/>
      <c r="G148" s="82"/>
      <c r="H148" s="83"/>
      <c r="I148" s="83"/>
      <c r="J148" s="103"/>
    </row>
    <row r="149" spans="1:10" ht="12.75" customHeight="1" x14ac:dyDescent="0.25">
      <c r="A149" s="101">
        <v>3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Invoice!B1038</f>
        <v>144</v>
      </c>
      <c r="C150" s="88" t="str">
        <f>Invoice!E1038</f>
        <v>GEL PEN KENKO K-1</v>
      </c>
      <c r="D150" s="89">
        <f>Invoice!H1038</f>
        <v>39600</v>
      </c>
      <c r="E150" s="81">
        <f t="shared" si="15"/>
        <v>5702400</v>
      </c>
      <c r="F150" s="81"/>
      <c r="G150" s="82">
        <f t="shared" si="16"/>
        <v>5137297.297297297</v>
      </c>
      <c r="H150" s="83">
        <f t="shared" si="17"/>
        <v>565102.70270270272</v>
      </c>
      <c r="I150" s="83">
        <f t="shared" si="18"/>
        <v>35675.675675675673</v>
      </c>
      <c r="J150" s="103">
        <f t="shared" si="19"/>
        <v>3924.3243243243246</v>
      </c>
    </row>
    <row r="151" spans="1:10" ht="12.75" customHeight="1" x14ac:dyDescent="0.25">
      <c r="A151" s="101"/>
      <c r="D151" s="81"/>
      <c r="E151" s="81">
        <f>(E150*Invoice!I1038)+((E150-(E150*Invoice!I1038))*Invoice!J1038)</f>
        <v>769824</v>
      </c>
      <c r="F151" s="81"/>
      <c r="G151" s="90">
        <f>E151/1.11</f>
        <v>693535.13513513503</v>
      </c>
      <c r="H151" s="91">
        <f>G151*11%</f>
        <v>76288.864864864852</v>
      </c>
      <c r="I151" s="91">
        <f>G151/B150</f>
        <v>4816.2162162162158</v>
      </c>
      <c r="J151" s="104">
        <f>H151/B150</f>
        <v>529.78378378378375</v>
      </c>
    </row>
    <row r="152" spans="1:10" ht="12.75" customHeight="1" x14ac:dyDescent="0.25">
      <c r="A152" s="101"/>
      <c r="D152" s="81" t="s">
        <v>23</v>
      </c>
      <c r="E152" s="81">
        <f>E150-E151</f>
        <v>4932576</v>
      </c>
      <c r="F152" s="81"/>
      <c r="G152" s="82">
        <f>G150-G151</f>
        <v>4443762.1621621624</v>
      </c>
      <c r="H152" s="82">
        <f>H150-H151</f>
        <v>488813.83783783787</v>
      </c>
      <c r="I152" s="82">
        <f>I150-I151</f>
        <v>30859.459459459456</v>
      </c>
      <c r="J152" s="105">
        <f>J150-J151</f>
        <v>3394.5405405405409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4932576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4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Invoice!B1039</f>
        <v>144</v>
      </c>
      <c r="C156" s="88" t="str">
        <f>Invoice!E1039</f>
        <v>GEL PEN KENKO KE-100</v>
      </c>
      <c r="D156" s="89">
        <f>Invoice!H1039</f>
        <v>19200</v>
      </c>
      <c r="E156" s="81">
        <f t="shared" si="15"/>
        <v>2764800</v>
      </c>
      <c r="F156" s="81"/>
      <c r="G156" s="82">
        <f t="shared" si="16"/>
        <v>2490810.8108108104</v>
      </c>
      <c r="H156" s="83">
        <f t="shared" si="17"/>
        <v>273989.18918918917</v>
      </c>
      <c r="I156" s="83">
        <f t="shared" si="18"/>
        <v>17297.297297297293</v>
      </c>
      <c r="J156" s="103">
        <f t="shared" si="19"/>
        <v>1902.7027027027025</v>
      </c>
    </row>
    <row r="157" spans="1:10" ht="12.75" customHeight="1" x14ac:dyDescent="0.25">
      <c r="A157" s="101"/>
      <c r="D157" s="81"/>
      <c r="E157" s="81">
        <f>(E156*Invoice!I1039)+((E156-(E156*Invoice!I1039))*Invoice!J1039)</f>
        <v>373248</v>
      </c>
      <c r="F157" s="81"/>
      <c r="G157" s="90">
        <f>E157/1.11</f>
        <v>336259.45945945941</v>
      </c>
      <c r="H157" s="91">
        <f>G157*11%</f>
        <v>36988.540540540533</v>
      </c>
      <c r="I157" s="91">
        <f>G157/B156</f>
        <v>2335.135135135135</v>
      </c>
      <c r="J157" s="104">
        <f>H157/B156</f>
        <v>256.86486486486478</v>
      </c>
    </row>
    <row r="158" spans="1:10" ht="12.75" customHeight="1" x14ac:dyDescent="0.25">
      <c r="A158" s="101"/>
      <c r="D158" s="81" t="s">
        <v>23</v>
      </c>
      <c r="E158" s="81">
        <f>E156-E157</f>
        <v>2391552</v>
      </c>
      <c r="F158" s="81"/>
      <c r="G158" s="82">
        <f>G156-G157</f>
        <v>2154551.351351351</v>
      </c>
      <c r="H158" s="82">
        <f>H156-H157</f>
        <v>237000.64864864864</v>
      </c>
      <c r="I158" s="82">
        <f>I156-I157</f>
        <v>14962.162162162158</v>
      </c>
      <c r="J158" s="105">
        <f>J156-J157</f>
        <v>1645.8378378378377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2391551.9999999995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1">
        <v>5</v>
      </c>
      <c r="B161" s="84" t="s">
        <v>20</v>
      </c>
      <c r="C161" s="84" t="s">
        <v>21</v>
      </c>
      <c r="D161" s="85" t="s">
        <v>22</v>
      </c>
      <c r="E161" s="85" t="s">
        <v>23</v>
      </c>
      <c r="F161" s="85"/>
      <c r="G161" s="86" t="s">
        <v>24</v>
      </c>
      <c r="H161" s="87" t="s">
        <v>25</v>
      </c>
      <c r="I161" s="87" t="s">
        <v>26</v>
      </c>
      <c r="J161" s="102"/>
    </row>
    <row r="162" spans="1:10" ht="12.75" customHeight="1" x14ac:dyDescent="0.25">
      <c r="A162" s="101"/>
      <c r="B162" s="80">
        <f>Invoice!B1040</f>
        <v>10</v>
      </c>
      <c r="C162" s="88" t="str">
        <f>Invoice!E1040</f>
        <v>PUNCH KENKO NO. 30</v>
      </c>
      <c r="D162" s="89">
        <f>Invoice!H1040</f>
        <v>156000</v>
      </c>
      <c r="E162" s="81">
        <f t="shared" si="15"/>
        <v>1560000</v>
      </c>
      <c r="F162" s="81"/>
      <c r="G162" s="82">
        <f t="shared" si="16"/>
        <v>1405405.4054054052</v>
      </c>
      <c r="H162" s="83">
        <f t="shared" si="17"/>
        <v>154594.59459459459</v>
      </c>
      <c r="I162" s="83">
        <f t="shared" si="18"/>
        <v>140540.54054054053</v>
      </c>
      <c r="J162" s="103">
        <f t="shared" si="19"/>
        <v>15459.459459459458</v>
      </c>
    </row>
    <row r="163" spans="1:10" ht="12.75" customHeight="1" x14ac:dyDescent="0.25">
      <c r="A163" s="101"/>
      <c r="D163" s="81"/>
      <c r="E163" s="81">
        <f>(E162*Invoice!I1040)+((E162-(E162*Invoice!I1040))*Invoice!J1040)</f>
        <v>210600</v>
      </c>
      <c r="F163" s="81"/>
      <c r="G163" s="90">
        <f>E163/1.11</f>
        <v>189729.7297297297</v>
      </c>
      <c r="H163" s="91">
        <f>G163*11%</f>
        <v>20870.270270270266</v>
      </c>
      <c r="I163" s="91">
        <f>G163/B162</f>
        <v>18972.97297297297</v>
      </c>
      <c r="J163" s="104">
        <f>H163/B162</f>
        <v>2087.0270270270266</v>
      </c>
    </row>
    <row r="164" spans="1:10" ht="12.75" customHeight="1" x14ac:dyDescent="0.25">
      <c r="A164" s="101"/>
      <c r="D164" s="81" t="s">
        <v>23</v>
      </c>
      <c r="E164" s="81">
        <f>E162-E163</f>
        <v>1349400</v>
      </c>
      <c r="F164" s="81"/>
      <c r="G164" s="82">
        <f>G162-G163</f>
        <v>1215675.6756756755</v>
      </c>
      <c r="H164" s="82">
        <f>H162-H163</f>
        <v>133724.32432432432</v>
      </c>
      <c r="I164" s="82">
        <f>I162-I163</f>
        <v>121567.56756756756</v>
      </c>
      <c r="J164" s="105">
        <f>J162-J163</f>
        <v>13372.432432432432</v>
      </c>
    </row>
    <row r="165" spans="1:10" ht="12.75" customHeight="1" x14ac:dyDescent="0.25">
      <c r="A165" s="101"/>
      <c r="D165" s="81"/>
      <c r="E165" s="81"/>
      <c r="F165" s="81"/>
      <c r="G165" s="82"/>
      <c r="H165" s="83">
        <f>G164+H164</f>
        <v>1349399.9999999998</v>
      </c>
      <c r="I165" s="83"/>
      <c r="J165" s="103"/>
    </row>
    <row r="166" spans="1:10" ht="12.75" customHeight="1" x14ac:dyDescent="0.25">
      <c r="A166" s="101"/>
      <c r="B166" s="79"/>
      <c r="D166" s="81"/>
      <c r="E166" s="81"/>
      <c r="F166" s="81"/>
      <c r="G166" s="82"/>
      <c r="H166" s="83"/>
      <c r="I166" s="83"/>
      <c r="J166" s="103"/>
    </row>
    <row r="167" spans="1:10" ht="12.75" customHeight="1" x14ac:dyDescent="0.25">
      <c r="A167" s="101">
        <v>6</v>
      </c>
      <c r="B167" s="84" t="s">
        <v>20</v>
      </c>
      <c r="C167" s="84" t="s">
        <v>21</v>
      </c>
      <c r="D167" s="85" t="s">
        <v>22</v>
      </c>
      <c r="E167" s="85" t="s">
        <v>23</v>
      </c>
      <c r="F167" s="85"/>
      <c r="G167" s="86" t="s">
        <v>24</v>
      </c>
      <c r="H167" s="87" t="s">
        <v>25</v>
      </c>
      <c r="I167" s="87" t="s">
        <v>26</v>
      </c>
      <c r="J167" s="102"/>
    </row>
    <row r="168" spans="1:10" ht="12.75" customHeight="1" x14ac:dyDescent="0.25">
      <c r="A168" s="101"/>
      <c r="B168" s="80">
        <f>Invoice!B1041</f>
        <v>8</v>
      </c>
      <c r="C168" s="88" t="str">
        <f>Invoice!E1041</f>
        <v>PUNCH KENKO NO. 30XL</v>
      </c>
      <c r="D168" s="89">
        <f>Invoice!H1041</f>
        <v>180000</v>
      </c>
      <c r="E168" s="81">
        <f t="shared" si="15"/>
        <v>1440000</v>
      </c>
      <c r="F168" s="81"/>
      <c r="G168" s="82">
        <f t="shared" si="16"/>
        <v>1297297.2972972973</v>
      </c>
      <c r="H168" s="83">
        <f t="shared" si="17"/>
        <v>142702.70270270269</v>
      </c>
      <c r="I168" s="83">
        <f t="shared" si="18"/>
        <v>162162.16216216216</v>
      </c>
      <c r="J168" s="103">
        <f t="shared" si="19"/>
        <v>17837.837837837837</v>
      </c>
    </row>
    <row r="169" spans="1:10" ht="12.75" customHeight="1" x14ac:dyDescent="0.25">
      <c r="A169" s="101"/>
      <c r="D169" s="81"/>
      <c r="E169" s="81">
        <f>(E168*Invoice!I1041)+((E168-(E168*Invoice!I1041))*Invoice!J1041)</f>
        <v>194400</v>
      </c>
      <c r="F169" s="81"/>
      <c r="G169" s="90">
        <f>E169/1.11</f>
        <v>175135.13513513512</v>
      </c>
      <c r="H169" s="91">
        <f>G169*11%</f>
        <v>19264.864864864863</v>
      </c>
      <c r="I169" s="91">
        <f>G169/B168</f>
        <v>21891.89189189189</v>
      </c>
      <c r="J169" s="104">
        <f>H169/B168</f>
        <v>2408.1081081081079</v>
      </c>
    </row>
    <row r="170" spans="1:10" ht="12.75" customHeight="1" x14ac:dyDescent="0.25">
      <c r="A170" s="101"/>
      <c r="D170" s="81" t="s">
        <v>23</v>
      </c>
      <c r="E170" s="81">
        <f>E168-E169</f>
        <v>1245600</v>
      </c>
      <c r="F170" s="81"/>
      <c r="G170" s="82">
        <f>G168-G169</f>
        <v>1122162.1621621621</v>
      </c>
      <c r="H170" s="82">
        <f>H168-H169</f>
        <v>123437.83783783783</v>
      </c>
      <c r="I170" s="82">
        <f>I168-I169</f>
        <v>140270.27027027027</v>
      </c>
      <c r="J170" s="105">
        <f>J168-J169</f>
        <v>15429.729729729728</v>
      </c>
    </row>
    <row r="171" spans="1:10" ht="12.75" customHeight="1" x14ac:dyDescent="0.25">
      <c r="A171" s="101"/>
      <c r="D171" s="81"/>
      <c r="E171" s="81"/>
      <c r="F171" s="81"/>
      <c r="G171" s="82"/>
      <c r="H171" s="83">
        <f>G170+H170</f>
        <v>1245600</v>
      </c>
      <c r="I171" s="83"/>
      <c r="J171" s="103"/>
    </row>
    <row r="172" spans="1:10" ht="12.75" customHeight="1" x14ac:dyDescent="0.25">
      <c r="A172" s="101"/>
      <c r="B172" s="79"/>
      <c r="D172" s="81"/>
      <c r="E172" s="81"/>
      <c r="F172" s="81"/>
      <c r="G172" s="82"/>
      <c r="H172" s="83"/>
      <c r="I172" s="83"/>
      <c r="J172" s="103"/>
    </row>
    <row r="173" spans="1:10" ht="12.75" customHeight="1" x14ac:dyDescent="0.25">
      <c r="A173" s="101">
        <v>7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Invoice!B1042</f>
        <v>6</v>
      </c>
      <c r="C174" s="88" t="str">
        <f>Invoice!E1042</f>
        <v>STAPLER HEAVY DUTY KENKO HD-12N/13</v>
      </c>
      <c r="D174" s="89">
        <f>Invoice!H1042</f>
        <v>84000</v>
      </c>
      <c r="E174" s="81">
        <f t="shared" si="15"/>
        <v>504000</v>
      </c>
      <c r="F174" s="81"/>
      <c r="G174" s="82">
        <f t="shared" si="16"/>
        <v>454054.05405405402</v>
      </c>
      <c r="H174" s="83">
        <f t="shared" si="17"/>
        <v>49945.945945945939</v>
      </c>
      <c r="I174" s="83">
        <f t="shared" si="18"/>
        <v>75675.675675675666</v>
      </c>
      <c r="J174" s="103">
        <f t="shared" si="19"/>
        <v>8324.3243243243232</v>
      </c>
    </row>
    <row r="175" spans="1:10" ht="12.75" customHeight="1" x14ac:dyDescent="0.25">
      <c r="A175" s="101"/>
      <c r="D175" s="81"/>
      <c r="E175" s="81">
        <f>(E174*Invoice!I1042)+((E174-(E174*Invoice!I1042))*Invoice!J1042)</f>
        <v>68040</v>
      </c>
      <c r="F175" s="81"/>
      <c r="G175" s="90">
        <f>E175/1.11</f>
        <v>61297.297297297293</v>
      </c>
      <c r="H175" s="91">
        <f>G175*11%</f>
        <v>6742.7027027027025</v>
      </c>
      <c r="I175" s="91">
        <f>G175/B174</f>
        <v>10216.216216216215</v>
      </c>
      <c r="J175" s="104">
        <f>H175/B174</f>
        <v>1123.7837837837837</v>
      </c>
    </row>
    <row r="176" spans="1:10" ht="12.75" customHeight="1" x14ac:dyDescent="0.25">
      <c r="A176" s="101"/>
      <c r="D176" s="81" t="s">
        <v>23</v>
      </c>
      <c r="E176" s="81">
        <f>E174-E175</f>
        <v>435960</v>
      </c>
      <c r="F176" s="81"/>
      <c r="G176" s="82">
        <f>G174-G175</f>
        <v>392756.75675675675</v>
      </c>
      <c r="H176" s="82">
        <f>H174-H175</f>
        <v>43203.24324324324</v>
      </c>
      <c r="I176" s="82">
        <f>I174-I175</f>
        <v>65459.459459459453</v>
      </c>
      <c r="J176" s="105">
        <f>J174-J175</f>
        <v>7200.54054054054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435960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8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Invoice!B1043</f>
        <v>20</v>
      </c>
      <c r="C180" s="88" t="str">
        <f>Invoice!E1043</f>
        <v>STAPLER KENKO HD-50</v>
      </c>
      <c r="D180" s="89">
        <f>Invoice!H1043</f>
        <v>228000</v>
      </c>
      <c r="E180" s="81">
        <f t="shared" si="15"/>
        <v>4560000</v>
      </c>
      <c r="F180" s="81"/>
      <c r="G180" s="82">
        <f t="shared" si="16"/>
        <v>4108108.1081081079</v>
      </c>
      <c r="H180" s="83">
        <f t="shared" si="17"/>
        <v>451891.89189189189</v>
      </c>
      <c r="I180" s="83">
        <f t="shared" si="18"/>
        <v>205405.40540540538</v>
      </c>
      <c r="J180" s="103">
        <f t="shared" si="19"/>
        <v>22594.594594594593</v>
      </c>
    </row>
    <row r="181" spans="1:10" ht="12.75" customHeight="1" x14ac:dyDescent="0.25">
      <c r="A181" s="101"/>
      <c r="D181" s="81"/>
      <c r="E181" s="81">
        <f>(E180*Invoice!I1043)+((E180-(E180*Invoice!I1043))*Invoice!J1043)</f>
        <v>615600</v>
      </c>
      <c r="F181" s="81"/>
      <c r="G181" s="90">
        <f>E181/1.11</f>
        <v>554594.59459459456</v>
      </c>
      <c r="H181" s="91">
        <f>G181*11%</f>
        <v>61005.4054054054</v>
      </c>
      <c r="I181" s="91">
        <f>G181/B180</f>
        <v>27729.729729729726</v>
      </c>
      <c r="J181" s="104">
        <f>H181/B180</f>
        <v>3050.27027027027</v>
      </c>
    </row>
    <row r="182" spans="1:10" ht="12.75" customHeight="1" x14ac:dyDescent="0.25">
      <c r="A182" s="101"/>
      <c r="D182" s="81" t="s">
        <v>23</v>
      </c>
      <c r="E182" s="81">
        <f>E180-E181</f>
        <v>3944400</v>
      </c>
      <c r="F182" s="81"/>
      <c r="G182" s="82">
        <f>G180-G181</f>
        <v>3553513.5135135134</v>
      </c>
      <c r="H182" s="82">
        <f>H180-H181</f>
        <v>390886.48648648651</v>
      </c>
      <c r="I182" s="82">
        <f>I180-I181</f>
        <v>177675.67567567565</v>
      </c>
      <c r="J182" s="105">
        <f>J180-J181</f>
        <v>19544.324324324323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3944400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6"/>
      <c r="B185" s="107"/>
      <c r="C185" s="107"/>
      <c r="D185" s="107"/>
      <c r="E185" s="107"/>
      <c r="F185" s="107"/>
      <c r="G185" s="108">
        <f>G140+G146+G152+G158+G164+G170+G176+G182</f>
        <v>15192205.405405404</v>
      </c>
      <c r="H185" s="108">
        <f>H140+H146+H152+H158+H164+H170+H176+H182</f>
        <v>1671142.5945945946</v>
      </c>
      <c r="I185" s="107"/>
      <c r="J185" s="109">
        <f>H141+H147+H153+H159+H165+H171+H177+H183</f>
        <v>16863348</v>
      </c>
    </row>
    <row r="187" spans="1:10" ht="12.75" customHeight="1" x14ac:dyDescent="0.25">
      <c r="A187" s="94" t="s">
        <v>1</v>
      </c>
      <c r="B187" s="95">
        <f>Invoice!E1142</f>
        <v>23090011</v>
      </c>
      <c r="C187" s="96"/>
      <c r="D187" s="97"/>
      <c r="E187" s="97"/>
      <c r="F187" s="97"/>
      <c r="G187" s="98"/>
      <c r="H187" s="99"/>
      <c r="I187" s="99"/>
      <c r="J187" s="100"/>
    </row>
    <row r="188" spans="1:10" ht="12.75" customHeight="1" x14ac:dyDescent="0.25">
      <c r="A188" s="101">
        <v>1</v>
      </c>
      <c r="B188" s="84" t="s">
        <v>20</v>
      </c>
      <c r="C188" s="84" t="s">
        <v>21</v>
      </c>
      <c r="D188" s="85" t="s">
        <v>22</v>
      </c>
      <c r="E188" s="85" t="s">
        <v>23</v>
      </c>
      <c r="F188" s="85"/>
      <c r="G188" s="86" t="s">
        <v>24</v>
      </c>
      <c r="H188" s="87" t="s">
        <v>25</v>
      </c>
      <c r="I188" s="87" t="s">
        <v>26</v>
      </c>
      <c r="J188" s="102"/>
    </row>
    <row r="189" spans="1:10" ht="12.75" customHeight="1" x14ac:dyDescent="0.25">
      <c r="A189" s="101"/>
      <c r="B189" s="80">
        <f>Invoice!B1150</f>
        <v>72</v>
      </c>
      <c r="C189" s="88" t="str">
        <f>Invoice!E1150</f>
        <v>CORRECTION FLUID KENKO KE-108</v>
      </c>
      <c r="D189" s="89">
        <f>Invoice!H1150</f>
        <v>47100</v>
      </c>
      <c r="E189" s="81">
        <f>D189*B189</f>
        <v>3391200</v>
      </c>
      <c r="F189" s="81"/>
      <c r="G189" s="82">
        <f>E189/1.11</f>
        <v>3055135.1351351347</v>
      </c>
      <c r="H189" s="83">
        <f>G189*11%</f>
        <v>336064.86486486479</v>
      </c>
      <c r="I189" s="83">
        <f>G189/B189</f>
        <v>42432.432432432426</v>
      </c>
      <c r="J189" s="103">
        <f>H189/B189</f>
        <v>4667.5675675675666</v>
      </c>
    </row>
    <row r="190" spans="1:10" ht="12.75" customHeight="1" x14ac:dyDescent="0.25">
      <c r="A190" s="101"/>
      <c r="D190" s="81"/>
      <c r="E190" s="81">
        <f>(E189*Invoice!I1150)+((E189-(E189*Invoice!I1150))*Invoice!J1150)</f>
        <v>423900</v>
      </c>
      <c r="F190" s="81"/>
      <c r="G190" s="90">
        <f>E190/1.11</f>
        <v>381891.89189189184</v>
      </c>
      <c r="H190" s="91">
        <f>G190*11%</f>
        <v>42008.108108108099</v>
      </c>
      <c r="I190" s="91">
        <f>G190/B189</f>
        <v>5304.0540540540533</v>
      </c>
      <c r="J190" s="104">
        <f>H190/B189</f>
        <v>583.44594594594582</v>
      </c>
    </row>
    <row r="191" spans="1:10" ht="12.75" customHeight="1" x14ac:dyDescent="0.25">
      <c r="A191" s="101"/>
      <c r="D191" s="81" t="s">
        <v>23</v>
      </c>
      <c r="E191" s="81">
        <f>E189-E190</f>
        <v>2967300</v>
      </c>
      <c r="F191" s="81"/>
      <c r="G191" s="82">
        <f>G189-G190</f>
        <v>2673243.2432432426</v>
      </c>
      <c r="H191" s="82">
        <f>H189-H190</f>
        <v>294056.75675675669</v>
      </c>
      <c r="I191" s="82">
        <f>I189-I190</f>
        <v>37128.378378378373</v>
      </c>
      <c r="J191" s="105">
        <f>J189-J190</f>
        <v>4084.1216216216208</v>
      </c>
    </row>
    <row r="192" spans="1:10" ht="12.75" customHeight="1" x14ac:dyDescent="0.25">
      <c r="A192" s="101"/>
      <c r="D192" s="81"/>
      <c r="E192" s="81"/>
      <c r="F192" s="81"/>
      <c r="G192" s="82"/>
      <c r="H192" s="83">
        <f>G191+H191</f>
        <v>2967299.9999999991</v>
      </c>
      <c r="I192" s="83"/>
      <c r="J192" s="103"/>
    </row>
    <row r="193" spans="1:10" ht="12.75" customHeight="1" x14ac:dyDescent="0.25">
      <c r="A193" s="101"/>
      <c r="B193" s="79"/>
      <c r="D193" s="81"/>
      <c r="E193" s="81"/>
      <c r="F193" s="81"/>
      <c r="G193" s="82"/>
      <c r="H193" s="83"/>
      <c r="I193" s="83"/>
      <c r="J193" s="103"/>
    </row>
    <row r="194" spans="1:10" ht="12.75" customHeight="1" x14ac:dyDescent="0.25">
      <c r="A194" s="101">
        <v>2</v>
      </c>
      <c r="B194" s="84" t="s">
        <v>20</v>
      </c>
      <c r="C194" s="84" t="s">
        <v>21</v>
      </c>
      <c r="D194" s="85" t="s">
        <v>22</v>
      </c>
      <c r="E194" s="85" t="s">
        <v>23</v>
      </c>
      <c r="F194" s="85"/>
      <c r="G194" s="86" t="s">
        <v>24</v>
      </c>
      <c r="H194" s="87" t="s">
        <v>25</v>
      </c>
      <c r="I194" s="87" t="s">
        <v>26</v>
      </c>
      <c r="J194" s="102"/>
    </row>
    <row r="195" spans="1:10" ht="12.75" customHeight="1" x14ac:dyDescent="0.25">
      <c r="A195" s="101"/>
      <c r="B195" s="80">
        <f>Invoice!B1151</f>
        <v>40</v>
      </c>
      <c r="C195" s="88" t="str">
        <f>Invoice!E1151</f>
        <v>LEM CAIR 35 ML KENKO LG-35</v>
      </c>
      <c r="D195" s="89">
        <f>Invoice!H1151</f>
        <v>19800</v>
      </c>
      <c r="E195" s="81">
        <f t="shared" ref="E195" si="20">D195*B195</f>
        <v>792000</v>
      </c>
      <c r="F195" s="81"/>
      <c r="G195" s="82">
        <f t="shared" ref="G195" si="21">E195/1.11</f>
        <v>713513.51351351349</v>
      </c>
      <c r="H195" s="83">
        <f t="shared" ref="H195" si="22">G195*11%</f>
        <v>78486.486486486479</v>
      </c>
      <c r="I195" s="83">
        <f t="shared" ref="I195" si="23">G195/B195</f>
        <v>17837.837837837837</v>
      </c>
      <c r="J195" s="103">
        <f t="shared" ref="J195" si="24">H195/B195</f>
        <v>1962.1621621621621</v>
      </c>
    </row>
    <row r="196" spans="1:10" ht="12.75" customHeight="1" x14ac:dyDescent="0.25">
      <c r="A196" s="101"/>
      <c r="D196" s="81"/>
      <c r="E196" s="81">
        <f>(E195*Invoice!I1151)+((E195-(E195*Invoice!I1151))*Invoice!J1151)</f>
        <v>99000</v>
      </c>
      <c r="F196" s="81"/>
      <c r="G196" s="90">
        <f>E196/1.11</f>
        <v>89189.189189189186</v>
      </c>
      <c r="H196" s="91">
        <f>G196*11%</f>
        <v>9810.8108108108099</v>
      </c>
      <c r="I196" s="91">
        <f>G196/B195</f>
        <v>2229.7297297297296</v>
      </c>
      <c r="J196" s="104">
        <f>H196/B195</f>
        <v>245.27027027027026</v>
      </c>
    </row>
    <row r="197" spans="1:10" ht="12.75" customHeight="1" x14ac:dyDescent="0.25">
      <c r="A197" s="101"/>
      <c r="D197" s="81" t="s">
        <v>23</v>
      </c>
      <c r="E197" s="81">
        <f>E195-E196</f>
        <v>693000</v>
      </c>
      <c r="F197" s="81"/>
      <c r="G197" s="82">
        <f>G195-G196</f>
        <v>624324.32432432426</v>
      </c>
      <c r="H197" s="82">
        <f>H195-H196</f>
        <v>68675.675675675666</v>
      </c>
      <c r="I197" s="82">
        <f>I195-I196</f>
        <v>15608.108108108107</v>
      </c>
      <c r="J197" s="105">
        <f>J195-J196</f>
        <v>1716.8918918918919</v>
      </c>
    </row>
    <row r="198" spans="1:10" ht="12.75" customHeight="1" x14ac:dyDescent="0.25">
      <c r="A198" s="101"/>
      <c r="D198" s="81"/>
      <c r="E198" s="81"/>
      <c r="F198" s="81"/>
      <c r="G198" s="82"/>
      <c r="H198" s="83">
        <f>G197+H197</f>
        <v>692999.99999999988</v>
      </c>
      <c r="I198" s="83"/>
      <c r="J198" s="103"/>
    </row>
    <row r="199" spans="1:10" ht="12.75" customHeight="1" x14ac:dyDescent="0.25">
      <c r="A199" s="101"/>
      <c r="B199" s="79"/>
      <c r="D199" s="81"/>
      <c r="E199" s="81"/>
      <c r="F199" s="81"/>
      <c r="G199" s="82"/>
      <c r="H199" s="83"/>
      <c r="I199" s="83"/>
      <c r="J199" s="103"/>
    </row>
    <row r="200" spans="1:10" ht="12.75" customHeight="1" x14ac:dyDescent="0.25">
      <c r="A200" s="106"/>
      <c r="B200" s="107"/>
      <c r="C200" s="107"/>
      <c r="D200" s="107"/>
      <c r="E200" s="107"/>
      <c r="F200" s="107"/>
      <c r="G200" s="108">
        <f>G191+G197</f>
        <v>3297567.5675675669</v>
      </c>
      <c r="H200" s="108">
        <f>H191+H197</f>
        <v>362732.43243243237</v>
      </c>
      <c r="I200" s="107"/>
      <c r="J200" s="109">
        <f>H192+H198</f>
        <v>3660299.9999999991</v>
      </c>
    </row>
    <row r="202" spans="1:10" ht="12.75" customHeight="1" x14ac:dyDescent="0.25">
      <c r="A202" s="94" t="s">
        <v>1</v>
      </c>
      <c r="B202" s="95">
        <f>Invoice!E1256</f>
        <v>23090012</v>
      </c>
      <c r="C202" s="96"/>
      <c r="D202" s="97"/>
      <c r="E202" s="97"/>
      <c r="F202" s="97"/>
      <c r="G202" s="98"/>
      <c r="H202" s="99"/>
      <c r="I202" s="99"/>
      <c r="J202" s="100"/>
    </row>
    <row r="203" spans="1:10" ht="12.75" customHeight="1" x14ac:dyDescent="0.25">
      <c r="A203" s="101">
        <v>1</v>
      </c>
      <c r="B203" s="84" t="s">
        <v>20</v>
      </c>
      <c r="C203" s="84" t="s">
        <v>21</v>
      </c>
      <c r="D203" s="85" t="s">
        <v>22</v>
      </c>
      <c r="E203" s="85" t="s">
        <v>23</v>
      </c>
      <c r="F203" s="85"/>
      <c r="G203" s="86" t="s">
        <v>24</v>
      </c>
      <c r="H203" s="87" t="s">
        <v>25</v>
      </c>
      <c r="I203" s="87" t="s">
        <v>26</v>
      </c>
      <c r="J203" s="102"/>
    </row>
    <row r="204" spans="1:10" ht="12.75" customHeight="1" x14ac:dyDescent="0.25">
      <c r="A204" s="101"/>
      <c r="B204" s="80">
        <f>Invoice!B1264</f>
        <v>40</v>
      </c>
      <c r="C204" s="88" t="str">
        <f>Invoice!E1264</f>
        <v>HAND TALLY COUNTER KENKO HT-302</v>
      </c>
      <c r="D204" s="89">
        <f>Invoice!H1264</f>
        <v>19000</v>
      </c>
      <c r="E204" s="81">
        <f>D204*B204</f>
        <v>760000</v>
      </c>
      <c r="F204" s="81"/>
      <c r="G204" s="82">
        <f>E204/1.11</f>
        <v>684684.68468468462</v>
      </c>
      <c r="H204" s="83">
        <f>G204*11%</f>
        <v>75315.315315315311</v>
      </c>
      <c r="I204" s="83">
        <f>G204/B204</f>
        <v>17117.117117117115</v>
      </c>
      <c r="J204" s="103">
        <f>H204/B204</f>
        <v>1882.8828828828828</v>
      </c>
    </row>
    <row r="205" spans="1:10" ht="12.75" customHeight="1" x14ac:dyDescent="0.25">
      <c r="A205" s="101"/>
      <c r="D205" s="81"/>
      <c r="E205" s="81">
        <f>(E204*Invoice!I1264)+((E204-(E204*Invoice!I1264))*Invoice!J1264)</f>
        <v>110199.99999999999</v>
      </c>
      <c r="F205" s="81"/>
      <c r="G205" s="90">
        <f>E205/1.11</f>
        <v>99279.279279279261</v>
      </c>
      <c r="H205" s="91">
        <f>G205*11%</f>
        <v>10920.720720720719</v>
      </c>
      <c r="I205" s="91">
        <f>G205/B204</f>
        <v>2481.9819819819813</v>
      </c>
      <c r="J205" s="104">
        <f>H205/B204</f>
        <v>273.01801801801798</v>
      </c>
    </row>
    <row r="206" spans="1:10" ht="12.75" customHeight="1" x14ac:dyDescent="0.25">
      <c r="A206" s="101"/>
      <c r="D206" s="81" t="s">
        <v>23</v>
      </c>
      <c r="E206" s="81">
        <f>E204-E205</f>
        <v>649800</v>
      </c>
      <c r="F206" s="81"/>
      <c r="G206" s="82">
        <f>G204-G205</f>
        <v>585405.40540540533</v>
      </c>
      <c r="H206" s="82">
        <f>H204-H205</f>
        <v>64394.594594594593</v>
      </c>
      <c r="I206" s="82">
        <f>I204-I205</f>
        <v>14635.135135135133</v>
      </c>
      <c r="J206" s="105">
        <f>J204-J205</f>
        <v>1609.8648648648648</v>
      </c>
    </row>
    <row r="207" spans="1:10" ht="12.75" customHeight="1" x14ac:dyDescent="0.25">
      <c r="A207" s="101"/>
      <c r="D207" s="81"/>
      <c r="E207" s="81"/>
      <c r="F207" s="81"/>
      <c r="G207" s="82"/>
      <c r="H207" s="83">
        <f>G206+H206</f>
        <v>649799.99999999988</v>
      </c>
      <c r="I207" s="83"/>
      <c r="J207" s="103"/>
    </row>
    <row r="208" spans="1:10" ht="12.75" customHeight="1" x14ac:dyDescent="0.25">
      <c r="A208" s="101"/>
      <c r="B208" s="79"/>
      <c r="D208" s="81"/>
      <c r="E208" s="81"/>
      <c r="F208" s="81"/>
      <c r="G208" s="82"/>
      <c r="H208" s="83"/>
      <c r="I208" s="83"/>
      <c r="J208" s="103"/>
    </row>
    <row r="209" spans="1:10" ht="12.75" customHeight="1" x14ac:dyDescent="0.25">
      <c r="A209" s="101">
        <v>2</v>
      </c>
      <c r="B209" s="84" t="s">
        <v>20</v>
      </c>
      <c r="C209" s="84" t="s">
        <v>21</v>
      </c>
      <c r="D209" s="85" t="s">
        <v>22</v>
      </c>
      <c r="E209" s="85" t="s">
        <v>23</v>
      </c>
      <c r="F209" s="85"/>
      <c r="G209" s="86" t="s">
        <v>24</v>
      </c>
      <c r="H209" s="87" t="s">
        <v>25</v>
      </c>
      <c r="I209" s="87" t="s">
        <v>26</v>
      </c>
      <c r="J209" s="102"/>
    </row>
    <row r="210" spans="1:10" ht="12.75" customHeight="1" x14ac:dyDescent="0.25">
      <c r="A210" s="101"/>
      <c r="B210" s="80">
        <f>Invoice!B1265</f>
        <v>4</v>
      </c>
      <c r="C210" s="88" t="str">
        <f>Invoice!E1265</f>
        <v>JANGKA (COMPASS SET) KENKO C-168 / MS-75</v>
      </c>
      <c r="D210" s="89">
        <f>Invoice!H1265</f>
        <v>90000</v>
      </c>
      <c r="E210" s="81">
        <f t="shared" ref="E210:E282" si="25">D210*B210</f>
        <v>360000</v>
      </c>
      <c r="F210" s="81"/>
      <c r="G210" s="82">
        <f t="shared" ref="G210:G282" si="26">E210/1.11</f>
        <v>324324.32432432432</v>
      </c>
      <c r="H210" s="83">
        <f t="shared" ref="H210:H282" si="27">G210*11%</f>
        <v>35675.675675675673</v>
      </c>
      <c r="I210" s="83">
        <f t="shared" ref="I210:I282" si="28">G210/B210</f>
        <v>81081.08108108108</v>
      </c>
      <c r="J210" s="103">
        <f t="shared" ref="J210:J282" si="29">H210/B210</f>
        <v>8918.9189189189183</v>
      </c>
    </row>
    <row r="211" spans="1:10" ht="12.75" customHeight="1" x14ac:dyDescent="0.25">
      <c r="A211" s="101"/>
      <c r="D211" s="81"/>
      <c r="E211" s="81">
        <f>(E210*Invoice!I1265)+((E210-(E210*Invoice!I1265))*Invoice!J1265)</f>
        <v>52200</v>
      </c>
      <c r="F211" s="81"/>
      <c r="G211" s="90">
        <f>E211/1.11</f>
        <v>47027.027027027019</v>
      </c>
      <c r="H211" s="91">
        <f>G211*11%</f>
        <v>5172.9729729729725</v>
      </c>
      <c r="I211" s="91">
        <f>G211/B210</f>
        <v>11756.756756756755</v>
      </c>
      <c r="J211" s="104">
        <f>H211/B210</f>
        <v>1293.2432432432431</v>
      </c>
    </row>
    <row r="212" spans="1:10" ht="12.75" customHeight="1" x14ac:dyDescent="0.25">
      <c r="A212" s="101"/>
      <c r="D212" s="81" t="s">
        <v>23</v>
      </c>
      <c r="E212" s="81">
        <f>E210-E211</f>
        <v>307800</v>
      </c>
      <c r="F212" s="81"/>
      <c r="G212" s="82">
        <f>G210-G211</f>
        <v>277297.29729729728</v>
      </c>
      <c r="H212" s="82">
        <f>H210-H211</f>
        <v>30502.7027027027</v>
      </c>
      <c r="I212" s="82">
        <f>I210-I211</f>
        <v>69324.32432432432</v>
      </c>
      <c r="J212" s="105">
        <f>J210-J211</f>
        <v>7625.6756756756749</v>
      </c>
    </row>
    <row r="213" spans="1:10" ht="12.75" customHeight="1" x14ac:dyDescent="0.25">
      <c r="A213" s="101"/>
      <c r="D213" s="81"/>
      <c r="E213" s="81"/>
      <c r="F213" s="81"/>
      <c r="G213" s="82"/>
      <c r="H213" s="83">
        <f>G212+H212</f>
        <v>307800</v>
      </c>
      <c r="I213" s="83"/>
      <c r="J213" s="103"/>
    </row>
    <row r="214" spans="1:10" ht="12.75" customHeight="1" x14ac:dyDescent="0.25">
      <c r="A214" s="101"/>
      <c r="B214" s="79"/>
      <c r="D214" s="81"/>
      <c r="E214" s="81"/>
      <c r="F214" s="81"/>
      <c r="G214" s="82"/>
      <c r="H214" s="83"/>
      <c r="I214" s="83"/>
      <c r="J214" s="103"/>
    </row>
    <row r="215" spans="1:10" ht="12.75" customHeight="1" x14ac:dyDescent="0.25">
      <c r="A215" s="101">
        <v>3</v>
      </c>
      <c r="B215" s="84" t="s">
        <v>20</v>
      </c>
      <c r="C215" s="84" t="s">
        <v>21</v>
      </c>
      <c r="D215" s="85" t="s">
        <v>22</v>
      </c>
      <c r="E215" s="85" t="s">
        <v>23</v>
      </c>
      <c r="F215" s="85"/>
      <c r="G215" s="86" t="s">
        <v>24</v>
      </c>
      <c r="H215" s="87" t="s">
        <v>25</v>
      </c>
      <c r="I215" s="87" t="s">
        <v>26</v>
      </c>
      <c r="J215" s="102"/>
    </row>
    <row r="216" spans="1:10" ht="12.75" customHeight="1" x14ac:dyDescent="0.25">
      <c r="A216" s="101"/>
      <c r="B216" s="80">
        <f>Invoice!B1266</f>
        <v>2</v>
      </c>
      <c r="C216" s="88" t="str">
        <f>Invoice!E1266</f>
        <v>JANGKA (COMPASS SET) KENKO C-288 / MS-25</v>
      </c>
      <c r="D216" s="89">
        <f>Invoice!H1266</f>
        <v>90000</v>
      </c>
      <c r="E216" s="81">
        <f t="shared" si="25"/>
        <v>180000</v>
      </c>
      <c r="F216" s="81"/>
      <c r="G216" s="82">
        <f t="shared" si="26"/>
        <v>162162.16216216216</v>
      </c>
      <c r="H216" s="83">
        <f t="shared" si="27"/>
        <v>17837.837837837837</v>
      </c>
      <c r="I216" s="83">
        <f t="shared" si="28"/>
        <v>81081.08108108108</v>
      </c>
      <c r="J216" s="103">
        <f t="shared" si="29"/>
        <v>8918.9189189189183</v>
      </c>
    </row>
    <row r="217" spans="1:10" ht="12.75" customHeight="1" x14ac:dyDescent="0.25">
      <c r="A217" s="101"/>
      <c r="D217" s="81"/>
      <c r="E217" s="81">
        <f>(E216*Invoice!I1266)+((E216-(E216*Invoice!I1266))*Invoice!J1266)</f>
        <v>26100</v>
      </c>
      <c r="F217" s="81"/>
      <c r="G217" s="90">
        <f>E217/1.11</f>
        <v>23513.51351351351</v>
      </c>
      <c r="H217" s="91">
        <f>G217*11%</f>
        <v>2586.4864864864862</v>
      </c>
      <c r="I217" s="91">
        <f>G217/B216</f>
        <v>11756.756756756755</v>
      </c>
      <c r="J217" s="104">
        <f>H217/B216</f>
        <v>1293.2432432432431</v>
      </c>
    </row>
    <row r="218" spans="1:10" ht="12.75" customHeight="1" x14ac:dyDescent="0.25">
      <c r="A218" s="101"/>
      <c r="D218" s="81" t="s">
        <v>23</v>
      </c>
      <c r="E218" s="81">
        <f>E216-E217</f>
        <v>153900</v>
      </c>
      <c r="F218" s="81"/>
      <c r="G218" s="82">
        <f>G216-G217</f>
        <v>138648.64864864864</v>
      </c>
      <c r="H218" s="82">
        <f>H216-H217</f>
        <v>15251.35135135135</v>
      </c>
      <c r="I218" s="82">
        <f>I216-I217</f>
        <v>69324.32432432432</v>
      </c>
      <c r="J218" s="105">
        <f>J216-J217</f>
        <v>7625.6756756756749</v>
      </c>
    </row>
    <row r="219" spans="1:10" ht="12.75" customHeight="1" x14ac:dyDescent="0.25">
      <c r="A219" s="101"/>
      <c r="D219" s="81"/>
      <c r="E219" s="81"/>
      <c r="F219" s="81"/>
      <c r="G219" s="82"/>
      <c r="H219" s="83">
        <f>G218+H218</f>
        <v>153900</v>
      </c>
      <c r="I219" s="83"/>
      <c r="J219" s="103"/>
    </row>
    <row r="220" spans="1:10" ht="12.75" customHeight="1" x14ac:dyDescent="0.25">
      <c r="A220" s="101"/>
      <c r="B220" s="79"/>
      <c r="D220" s="81"/>
      <c r="E220" s="81"/>
      <c r="F220" s="81"/>
      <c r="G220" s="82"/>
      <c r="H220" s="83"/>
      <c r="I220" s="83"/>
      <c r="J220" s="103"/>
    </row>
    <row r="221" spans="1:10" ht="12.75" customHeight="1" x14ac:dyDescent="0.25">
      <c r="A221" s="101">
        <v>4</v>
      </c>
      <c r="B221" s="84" t="s">
        <v>20</v>
      </c>
      <c r="C221" s="84" t="s">
        <v>21</v>
      </c>
      <c r="D221" s="85" t="s">
        <v>22</v>
      </c>
      <c r="E221" s="85" t="s">
        <v>23</v>
      </c>
      <c r="F221" s="85"/>
      <c r="G221" s="86" t="s">
        <v>24</v>
      </c>
      <c r="H221" s="87" t="s">
        <v>25</v>
      </c>
      <c r="I221" s="87" t="s">
        <v>26</v>
      </c>
      <c r="J221" s="102"/>
    </row>
    <row r="222" spans="1:10" ht="12.75" customHeight="1" x14ac:dyDescent="0.25">
      <c r="A222" s="101"/>
      <c r="B222" s="80">
        <f>Invoice!B1267</f>
        <v>48</v>
      </c>
      <c r="C222" s="88" t="str">
        <f>Invoice!E1267</f>
        <v>MECHANICAL PENCIL 0.5 MM KENKO MP-01</v>
      </c>
      <c r="D222" s="89">
        <f>Invoice!H1267</f>
        <v>51600</v>
      </c>
      <c r="E222" s="81">
        <f t="shared" si="25"/>
        <v>2476800</v>
      </c>
      <c r="F222" s="81"/>
      <c r="G222" s="82">
        <f t="shared" si="26"/>
        <v>2231351.351351351</v>
      </c>
      <c r="H222" s="83">
        <f t="shared" si="27"/>
        <v>245448.64864864861</v>
      </c>
      <c r="I222" s="83">
        <f t="shared" si="28"/>
        <v>46486.486486486479</v>
      </c>
      <c r="J222" s="103">
        <f t="shared" si="29"/>
        <v>5113.5135135135124</v>
      </c>
    </row>
    <row r="223" spans="1:10" ht="12.75" customHeight="1" x14ac:dyDescent="0.25">
      <c r="A223" s="101"/>
      <c r="D223" s="81"/>
      <c r="E223" s="81">
        <f>(E222*Invoice!I1267)+((E222-(E222*Invoice!I1267))*Invoice!J1267)</f>
        <v>359136</v>
      </c>
      <c r="F223" s="81"/>
      <c r="G223" s="90">
        <f>E223/1.11</f>
        <v>323545.94594594592</v>
      </c>
      <c r="H223" s="91">
        <f>G223*11%</f>
        <v>35590.054054054053</v>
      </c>
      <c r="I223" s="91">
        <f>G223/B222</f>
        <v>6740.54054054054</v>
      </c>
      <c r="J223" s="104">
        <f>H223/B222</f>
        <v>741.45945945945948</v>
      </c>
    </row>
    <row r="224" spans="1:10" ht="12.75" customHeight="1" x14ac:dyDescent="0.25">
      <c r="A224" s="101"/>
      <c r="D224" s="81" t="s">
        <v>23</v>
      </c>
      <c r="E224" s="81">
        <f>E222-E223</f>
        <v>2117664</v>
      </c>
      <c r="F224" s="81"/>
      <c r="G224" s="82">
        <f>G222-G223</f>
        <v>1907805.405405405</v>
      </c>
      <c r="H224" s="82">
        <f>H222-H223</f>
        <v>209858.59459459456</v>
      </c>
      <c r="I224" s="82">
        <f>I222-I223</f>
        <v>39745.945945945939</v>
      </c>
      <c r="J224" s="105">
        <f>J222-J223</f>
        <v>4372.0540540540533</v>
      </c>
    </row>
    <row r="225" spans="1:10" ht="12.75" customHeight="1" x14ac:dyDescent="0.25">
      <c r="A225" s="101"/>
      <c r="D225" s="81"/>
      <c r="E225" s="81"/>
      <c r="F225" s="81"/>
      <c r="G225" s="82"/>
      <c r="H225" s="83">
        <f>G224+H224</f>
        <v>2117663.9999999995</v>
      </c>
      <c r="I225" s="83"/>
      <c r="J225" s="103"/>
    </row>
    <row r="226" spans="1:10" ht="12.75" customHeight="1" x14ac:dyDescent="0.25">
      <c r="A226" s="101"/>
      <c r="B226" s="79"/>
      <c r="D226" s="81"/>
      <c r="E226" s="81"/>
      <c r="F226" s="81"/>
      <c r="G226" s="82"/>
      <c r="H226" s="83"/>
      <c r="I226" s="83"/>
      <c r="J226" s="103"/>
    </row>
    <row r="227" spans="1:10" ht="12.75" customHeight="1" x14ac:dyDescent="0.25">
      <c r="A227" s="101">
        <v>5</v>
      </c>
      <c r="B227" s="84" t="s">
        <v>20</v>
      </c>
      <c r="C227" s="84" t="s">
        <v>21</v>
      </c>
      <c r="D227" s="85" t="s">
        <v>22</v>
      </c>
      <c r="E227" s="85" t="s">
        <v>23</v>
      </c>
      <c r="F227" s="85"/>
      <c r="G227" s="86" t="s">
        <v>24</v>
      </c>
      <c r="H227" s="87" t="s">
        <v>25</v>
      </c>
      <c r="I227" s="87" t="s">
        <v>26</v>
      </c>
      <c r="J227" s="102"/>
    </row>
    <row r="228" spans="1:10" ht="12.75" customHeight="1" x14ac:dyDescent="0.25">
      <c r="A228" s="101"/>
      <c r="B228" s="80">
        <f>Invoice!B1268</f>
        <v>12</v>
      </c>
      <c r="C228" s="88" t="str">
        <f>Invoice!E1268</f>
        <v>PENSIL WARNA KENKO CP-12HALF CLASSIC (PENDEK)</v>
      </c>
      <c r="D228" s="89">
        <f>Invoice!H1268</f>
        <v>79200</v>
      </c>
      <c r="E228" s="81">
        <f t="shared" si="25"/>
        <v>950400</v>
      </c>
      <c r="F228" s="81"/>
      <c r="G228" s="82">
        <f t="shared" si="26"/>
        <v>856216.2162162161</v>
      </c>
      <c r="H228" s="83">
        <f t="shared" si="27"/>
        <v>94183.783783783772</v>
      </c>
      <c r="I228" s="83">
        <f t="shared" si="28"/>
        <v>71351.351351351346</v>
      </c>
      <c r="J228" s="103">
        <f t="shared" si="29"/>
        <v>7848.6486486486474</v>
      </c>
    </row>
    <row r="229" spans="1:10" ht="12.75" customHeight="1" x14ac:dyDescent="0.25">
      <c r="A229" s="101"/>
      <c r="D229" s="81"/>
      <c r="E229" s="81">
        <f>(E228*Invoice!I1268)+((E228-(E228*Invoice!I1268))*Invoice!J1268)</f>
        <v>137808</v>
      </c>
      <c r="F229" s="81"/>
      <c r="G229" s="90">
        <f>E229/1.11</f>
        <v>124151.35135135135</v>
      </c>
      <c r="H229" s="91">
        <f>G229*11%</f>
        <v>13656.648648648648</v>
      </c>
      <c r="I229" s="91">
        <f>G229/B228</f>
        <v>10345.945945945945</v>
      </c>
      <c r="J229" s="104">
        <f>H229/B228</f>
        <v>1138.0540540540539</v>
      </c>
    </row>
    <row r="230" spans="1:10" ht="12.75" customHeight="1" x14ac:dyDescent="0.25">
      <c r="A230" s="101"/>
      <c r="D230" s="81" t="s">
        <v>23</v>
      </c>
      <c r="E230" s="81">
        <f>E228-E229</f>
        <v>812592</v>
      </c>
      <c r="F230" s="81"/>
      <c r="G230" s="82">
        <f>G228-G229</f>
        <v>732064.86486486474</v>
      </c>
      <c r="H230" s="82">
        <f>H228-H229</f>
        <v>80527.135135135119</v>
      </c>
      <c r="I230" s="82">
        <f>I228-I229</f>
        <v>61005.4054054054</v>
      </c>
      <c r="J230" s="105">
        <f>J228-J229</f>
        <v>6710.5945945945932</v>
      </c>
    </row>
    <row r="231" spans="1:10" ht="12.75" customHeight="1" x14ac:dyDescent="0.25">
      <c r="A231" s="101"/>
      <c r="D231" s="81"/>
      <c r="E231" s="81"/>
      <c r="F231" s="81"/>
      <c r="G231" s="82"/>
      <c r="H231" s="83">
        <f>G230+H230</f>
        <v>812591.99999999988</v>
      </c>
      <c r="I231" s="83"/>
      <c r="J231" s="103"/>
    </row>
    <row r="232" spans="1:10" ht="12.75" customHeight="1" x14ac:dyDescent="0.25">
      <c r="A232" s="101"/>
      <c r="B232" s="79"/>
      <c r="D232" s="81"/>
      <c r="E232" s="81"/>
      <c r="F232" s="81"/>
      <c r="G232" s="82"/>
      <c r="H232" s="83"/>
      <c r="I232" s="83"/>
      <c r="J232" s="103"/>
    </row>
    <row r="233" spans="1:10" ht="12.75" customHeight="1" x14ac:dyDescent="0.25">
      <c r="A233" s="101">
        <v>6</v>
      </c>
      <c r="B233" s="84" t="s">
        <v>20</v>
      </c>
      <c r="C233" s="84" t="s">
        <v>21</v>
      </c>
      <c r="D233" s="85" t="s">
        <v>22</v>
      </c>
      <c r="E233" s="85" t="s">
        <v>23</v>
      </c>
      <c r="F233" s="85"/>
      <c r="G233" s="86" t="s">
        <v>24</v>
      </c>
      <c r="H233" s="87" t="s">
        <v>25</v>
      </c>
      <c r="I233" s="87" t="s">
        <v>26</v>
      </c>
      <c r="J233" s="102"/>
    </row>
    <row r="234" spans="1:10" ht="12.75" customHeight="1" x14ac:dyDescent="0.25">
      <c r="A234" s="101"/>
      <c r="B234" s="80">
        <f>Invoice!B1269</f>
        <v>5</v>
      </c>
      <c r="C234" s="88" t="str">
        <f>Invoice!E1269</f>
        <v>GARISAN BESI (STAINLESS STEEL) KENKO 15 CM</v>
      </c>
      <c r="D234" s="89">
        <f>Invoice!H1269</f>
        <v>37800</v>
      </c>
      <c r="E234" s="81">
        <f t="shared" si="25"/>
        <v>189000</v>
      </c>
      <c r="F234" s="81"/>
      <c r="G234" s="82">
        <f t="shared" si="26"/>
        <v>170270.27027027027</v>
      </c>
      <c r="H234" s="83">
        <f t="shared" si="27"/>
        <v>18729.72972972973</v>
      </c>
      <c r="I234" s="83">
        <f t="shared" si="28"/>
        <v>34054.054054054053</v>
      </c>
      <c r="J234" s="103">
        <f t="shared" si="29"/>
        <v>3745.9459459459458</v>
      </c>
    </row>
    <row r="235" spans="1:10" ht="12.75" customHeight="1" x14ac:dyDescent="0.25">
      <c r="A235" s="101"/>
      <c r="D235" s="81"/>
      <c r="E235" s="81">
        <f>(E234*Invoice!I1269)+((E234-(E234*Invoice!I1269))*Invoice!J1269)</f>
        <v>27404.999999999996</v>
      </c>
      <c r="F235" s="81"/>
      <c r="G235" s="90">
        <f>E235/1.11</f>
        <v>24689.189189189183</v>
      </c>
      <c r="H235" s="91">
        <f>G235*11%</f>
        <v>2715.8108108108099</v>
      </c>
      <c r="I235" s="91">
        <f>G235/B234</f>
        <v>4937.8378378378366</v>
      </c>
      <c r="J235" s="104">
        <f>H235/B234</f>
        <v>543.16216216216196</v>
      </c>
    </row>
    <row r="236" spans="1:10" ht="12.75" customHeight="1" x14ac:dyDescent="0.25">
      <c r="A236" s="101"/>
      <c r="D236" s="81" t="s">
        <v>23</v>
      </c>
      <c r="E236" s="81">
        <f>E234-E235</f>
        <v>161595</v>
      </c>
      <c r="F236" s="81"/>
      <c r="G236" s="82">
        <f>G234-G235</f>
        <v>145581.08108108109</v>
      </c>
      <c r="H236" s="82">
        <f>H234-H235</f>
        <v>16013.91891891892</v>
      </c>
      <c r="I236" s="82">
        <f>I234-I235</f>
        <v>29116.216216216217</v>
      </c>
      <c r="J236" s="105">
        <f>J234-J235</f>
        <v>3202.7837837837837</v>
      </c>
    </row>
    <row r="237" spans="1:10" ht="12.75" customHeight="1" x14ac:dyDescent="0.25">
      <c r="A237" s="101"/>
      <c r="D237" s="81"/>
      <c r="E237" s="81"/>
      <c r="F237" s="81"/>
      <c r="G237" s="82"/>
      <c r="H237" s="83">
        <f>G236+H236</f>
        <v>161595</v>
      </c>
      <c r="I237" s="83"/>
      <c r="J237" s="103"/>
    </row>
    <row r="238" spans="1:10" ht="12.75" customHeight="1" x14ac:dyDescent="0.25">
      <c r="A238" s="101"/>
      <c r="B238" s="79"/>
      <c r="D238" s="81"/>
      <c r="E238" s="81"/>
      <c r="F238" s="81"/>
      <c r="G238" s="82"/>
      <c r="H238" s="83"/>
      <c r="I238" s="83"/>
      <c r="J238" s="103"/>
    </row>
    <row r="239" spans="1:10" ht="12.75" customHeight="1" x14ac:dyDescent="0.25">
      <c r="A239" s="101">
        <v>7</v>
      </c>
      <c r="B239" s="84" t="s">
        <v>20</v>
      </c>
      <c r="C239" s="84" t="s">
        <v>21</v>
      </c>
      <c r="D239" s="85" t="s">
        <v>22</v>
      </c>
      <c r="E239" s="85" t="s">
        <v>23</v>
      </c>
      <c r="F239" s="85"/>
      <c r="G239" s="86" t="s">
        <v>24</v>
      </c>
      <c r="H239" s="87" t="s">
        <v>25</v>
      </c>
      <c r="I239" s="87" t="s">
        <v>26</v>
      </c>
      <c r="J239" s="102"/>
    </row>
    <row r="240" spans="1:10" ht="12.75" customHeight="1" x14ac:dyDescent="0.25">
      <c r="A240" s="101"/>
      <c r="B240" s="80">
        <f>Invoice!B1270</f>
        <v>8</v>
      </c>
      <c r="C240" s="88" t="str">
        <f>Invoice!E1270</f>
        <v>GARISAN BESI (STAINLESS STEEL) KENKO 20 CM</v>
      </c>
      <c r="D240" s="89">
        <f>Invoice!H1270</f>
        <v>70800</v>
      </c>
      <c r="E240" s="81">
        <f t="shared" si="25"/>
        <v>566400</v>
      </c>
      <c r="F240" s="81"/>
      <c r="G240" s="82">
        <f t="shared" si="26"/>
        <v>510270.27027027024</v>
      </c>
      <c r="H240" s="83">
        <f t="shared" si="27"/>
        <v>56129.729729729726</v>
      </c>
      <c r="I240" s="83">
        <f t="shared" si="28"/>
        <v>63783.78378378378</v>
      </c>
      <c r="J240" s="103">
        <f t="shared" si="29"/>
        <v>7016.2162162162158</v>
      </c>
    </row>
    <row r="241" spans="1:10" ht="12.75" customHeight="1" x14ac:dyDescent="0.25">
      <c r="A241" s="101"/>
      <c r="D241" s="81"/>
      <c r="E241" s="81">
        <f>(E240*Invoice!I1270)+((E240-(E240*Invoice!I1270))*Invoice!J1270)</f>
        <v>82128</v>
      </c>
      <c r="F241" s="81"/>
      <c r="G241" s="90">
        <f>E241/1.11</f>
        <v>73989.189189189186</v>
      </c>
      <c r="H241" s="91">
        <f>G241*11%</f>
        <v>8138.8108108108108</v>
      </c>
      <c r="I241" s="91">
        <f>G241/B240</f>
        <v>9248.6486486486483</v>
      </c>
      <c r="J241" s="104">
        <f>H241/B240</f>
        <v>1017.3513513513514</v>
      </c>
    </row>
    <row r="242" spans="1:10" ht="12.75" customHeight="1" x14ac:dyDescent="0.25">
      <c r="A242" s="101"/>
      <c r="D242" s="81" t="s">
        <v>23</v>
      </c>
      <c r="E242" s="81">
        <f>E240-E241</f>
        <v>484272</v>
      </c>
      <c r="F242" s="81"/>
      <c r="G242" s="82">
        <f>G240-G241</f>
        <v>436281.08108108107</v>
      </c>
      <c r="H242" s="82">
        <f>H240-H241</f>
        <v>47990.918918918913</v>
      </c>
      <c r="I242" s="82">
        <f>I240-I241</f>
        <v>54535.135135135133</v>
      </c>
      <c r="J242" s="105">
        <f>J240-J241</f>
        <v>5998.8648648648641</v>
      </c>
    </row>
    <row r="243" spans="1:10" ht="12.75" customHeight="1" x14ac:dyDescent="0.25">
      <c r="A243" s="101"/>
      <c r="D243" s="81"/>
      <c r="E243" s="81"/>
      <c r="F243" s="81"/>
      <c r="G243" s="82"/>
      <c r="H243" s="83">
        <f>G242+H242</f>
        <v>484272</v>
      </c>
      <c r="I243" s="83"/>
      <c r="J243" s="103"/>
    </row>
    <row r="244" spans="1:10" ht="12.75" customHeight="1" x14ac:dyDescent="0.25">
      <c r="A244" s="101"/>
      <c r="B244" s="79"/>
      <c r="D244" s="81"/>
      <c r="E244" s="81"/>
      <c r="F244" s="81"/>
      <c r="G244" s="82"/>
      <c r="H244" s="83"/>
      <c r="I244" s="83"/>
      <c r="J244" s="103"/>
    </row>
    <row r="245" spans="1:10" ht="12.75" customHeight="1" x14ac:dyDescent="0.25">
      <c r="A245" s="101">
        <v>8</v>
      </c>
      <c r="B245" s="84" t="s">
        <v>20</v>
      </c>
      <c r="C245" s="84" t="s">
        <v>21</v>
      </c>
      <c r="D245" s="85" t="s">
        <v>22</v>
      </c>
      <c r="E245" s="85" t="s">
        <v>23</v>
      </c>
      <c r="F245" s="85"/>
      <c r="G245" s="86" t="s">
        <v>24</v>
      </c>
      <c r="H245" s="87" t="s">
        <v>25</v>
      </c>
      <c r="I245" s="87" t="s">
        <v>26</v>
      </c>
      <c r="J245" s="102"/>
    </row>
    <row r="246" spans="1:10" ht="12.75" customHeight="1" x14ac:dyDescent="0.25">
      <c r="A246" s="101"/>
      <c r="B246" s="80">
        <f>Invoice!B1271</f>
        <v>1</v>
      </c>
      <c r="C246" s="88" t="str">
        <f>Invoice!E1271</f>
        <v>GARISAN BESI (STAINLESS STEEL) KENKO 40 CM</v>
      </c>
      <c r="D246" s="89">
        <f>Invoice!H1271</f>
        <v>163200</v>
      </c>
      <c r="E246" s="81">
        <f t="shared" si="25"/>
        <v>163200</v>
      </c>
      <c r="F246" s="81"/>
      <c r="G246" s="82">
        <f t="shared" si="26"/>
        <v>147027.02702702701</v>
      </c>
      <c r="H246" s="83">
        <f t="shared" si="27"/>
        <v>16172.972972972972</v>
      </c>
      <c r="I246" s="83">
        <f t="shared" si="28"/>
        <v>147027.02702702701</v>
      </c>
      <c r="J246" s="103">
        <f t="shared" si="29"/>
        <v>16172.972972972972</v>
      </c>
    </row>
    <row r="247" spans="1:10" ht="12.75" customHeight="1" x14ac:dyDescent="0.25">
      <c r="A247" s="101"/>
      <c r="D247" s="81"/>
      <c r="E247" s="81">
        <f>(E246*Invoice!I1271)+((E246-(E246*Invoice!I1271))*Invoice!J1271)</f>
        <v>23664</v>
      </c>
      <c r="F247" s="81"/>
      <c r="G247" s="90">
        <f>E247/1.11</f>
        <v>21318.918918918916</v>
      </c>
      <c r="H247" s="91">
        <f>G247*11%</f>
        <v>2345.0810810810808</v>
      </c>
      <c r="I247" s="91">
        <f>G247/B246</f>
        <v>21318.918918918916</v>
      </c>
      <c r="J247" s="104">
        <f>H247/B246</f>
        <v>2345.0810810810808</v>
      </c>
    </row>
    <row r="248" spans="1:10" ht="12.75" customHeight="1" x14ac:dyDescent="0.25">
      <c r="A248" s="101"/>
      <c r="D248" s="81" t="s">
        <v>23</v>
      </c>
      <c r="E248" s="81">
        <f>E246-E247</f>
        <v>139536</v>
      </c>
      <c r="F248" s="81"/>
      <c r="G248" s="82">
        <f>G246-G247</f>
        <v>125708.10810810809</v>
      </c>
      <c r="H248" s="82">
        <f>H246-H247</f>
        <v>13827.89189189189</v>
      </c>
      <c r="I248" s="82">
        <f>I246-I247</f>
        <v>125708.10810810809</v>
      </c>
      <c r="J248" s="105">
        <f>J246-J247</f>
        <v>13827.89189189189</v>
      </c>
    </row>
    <row r="249" spans="1:10" ht="12.75" customHeight="1" x14ac:dyDescent="0.25">
      <c r="A249" s="101"/>
      <c r="D249" s="81"/>
      <c r="E249" s="81"/>
      <c r="F249" s="81"/>
      <c r="G249" s="82"/>
      <c r="H249" s="83">
        <f>G248+H248</f>
        <v>139535.99999999997</v>
      </c>
      <c r="I249" s="83"/>
      <c r="J249" s="103"/>
    </row>
    <row r="250" spans="1:10" ht="12.75" customHeight="1" x14ac:dyDescent="0.25">
      <c r="A250" s="101"/>
      <c r="B250" s="79"/>
      <c r="D250" s="81"/>
      <c r="E250" s="81"/>
      <c r="F250" s="81"/>
      <c r="G250" s="82"/>
      <c r="H250" s="83"/>
      <c r="I250" s="83"/>
      <c r="J250" s="103"/>
    </row>
    <row r="251" spans="1:10" ht="12.75" customHeight="1" x14ac:dyDescent="0.25">
      <c r="A251" s="101">
        <v>9</v>
      </c>
      <c r="B251" s="84" t="s">
        <v>20</v>
      </c>
      <c r="C251" s="84" t="s">
        <v>21</v>
      </c>
      <c r="D251" s="85" t="s">
        <v>22</v>
      </c>
      <c r="E251" s="85" t="s">
        <v>23</v>
      </c>
      <c r="F251" s="85"/>
      <c r="G251" s="86" t="s">
        <v>24</v>
      </c>
      <c r="H251" s="87" t="s">
        <v>25</v>
      </c>
      <c r="I251" s="87" t="s">
        <v>26</v>
      </c>
      <c r="J251" s="102"/>
    </row>
    <row r="252" spans="1:10" ht="12.75" customHeight="1" x14ac:dyDescent="0.25">
      <c r="A252" s="101"/>
      <c r="B252" s="80">
        <f>Invoice!B1272</f>
        <v>1</v>
      </c>
      <c r="C252" s="88" t="str">
        <f>Invoice!E1272</f>
        <v>GARISAN BESI (STAINLESS STEEL) KENKO 50 CM</v>
      </c>
      <c r="D252" s="89">
        <f>Invoice!H1272</f>
        <v>215400</v>
      </c>
      <c r="E252" s="81">
        <f t="shared" si="25"/>
        <v>215400</v>
      </c>
      <c r="F252" s="81"/>
      <c r="G252" s="82">
        <f t="shared" si="26"/>
        <v>194054.05405405402</v>
      </c>
      <c r="H252" s="83">
        <f t="shared" si="27"/>
        <v>21345.945945945943</v>
      </c>
      <c r="I252" s="83">
        <f t="shared" si="28"/>
        <v>194054.05405405402</v>
      </c>
      <c r="J252" s="103">
        <f t="shared" si="29"/>
        <v>21345.945945945943</v>
      </c>
    </row>
    <row r="253" spans="1:10" ht="12.75" customHeight="1" x14ac:dyDescent="0.25">
      <c r="A253" s="101"/>
      <c r="D253" s="81"/>
      <c r="E253" s="81">
        <f>(E252*Invoice!I1272)+((E252-(E252*Invoice!I1272))*Invoice!J1272)</f>
        <v>31232.999999999996</v>
      </c>
      <c r="F253" s="81"/>
      <c r="G253" s="90">
        <f>E253/1.11</f>
        <v>28137.837837837833</v>
      </c>
      <c r="H253" s="91">
        <f>G253*11%</f>
        <v>3095.1621621621616</v>
      </c>
      <c r="I253" s="91">
        <f>G253/B252</f>
        <v>28137.837837837833</v>
      </c>
      <c r="J253" s="104">
        <f>H253/B252</f>
        <v>3095.1621621621616</v>
      </c>
    </row>
    <row r="254" spans="1:10" ht="12.75" customHeight="1" x14ac:dyDescent="0.25">
      <c r="A254" s="101"/>
      <c r="D254" s="81" t="s">
        <v>23</v>
      </c>
      <c r="E254" s="81">
        <f>E252-E253</f>
        <v>184167</v>
      </c>
      <c r="F254" s="81"/>
      <c r="G254" s="82">
        <f>G252-G253</f>
        <v>165916.21621621618</v>
      </c>
      <c r="H254" s="82">
        <f>H252-H253</f>
        <v>18250.78378378378</v>
      </c>
      <c r="I254" s="82">
        <f>I252-I253</f>
        <v>165916.21621621618</v>
      </c>
      <c r="J254" s="105">
        <f>J252-J253</f>
        <v>18250.78378378378</v>
      </c>
    </row>
    <row r="255" spans="1:10" ht="12.75" customHeight="1" x14ac:dyDescent="0.25">
      <c r="A255" s="101"/>
      <c r="D255" s="81"/>
      <c r="E255" s="81"/>
      <c r="F255" s="81"/>
      <c r="G255" s="82"/>
      <c r="H255" s="83">
        <f>G254+H254</f>
        <v>184166.99999999997</v>
      </c>
      <c r="I255" s="83"/>
      <c r="J255" s="103"/>
    </row>
    <row r="256" spans="1:10" ht="12.75" customHeight="1" x14ac:dyDescent="0.25">
      <c r="A256" s="101"/>
      <c r="B256" s="79"/>
      <c r="D256" s="81"/>
      <c r="E256" s="81"/>
      <c r="F256" s="81"/>
      <c r="G256" s="82"/>
      <c r="H256" s="83"/>
      <c r="I256" s="83"/>
      <c r="J256" s="103"/>
    </row>
    <row r="257" spans="1:10" ht="12.75" customHeight="1" x14ac:dyDescent="0.25">
      <c r="A257" s="101">
        <v>10</v>
      </c>
      <c r="B257" s="84" t="s">
        <v>20</v>
      </c>
      <c r="C257" s="84" t="s">
        <v>21</v>
      </c>
      <c r="D257" s="85" t="s">
        <v>22</v>
      </c>
      <c r="E257" s="85" t="s">
        <v>23</v>
      </c>
      <c r="F257" s="85"/>
      <c r="G257" s="86" t="s">
        <v>24</v>
      </c>
      <c r="H257" s="87" t="s">
        <v>25</v>
      </c>
      <c r="I257" s="87" t="s">
        <v>26</v>
      </c>
      <c r="J257" s="102"/>
    </row>
    <row r="258" spans="1:10" ht="12.75" customHeight="1" x14ac:dyDescent="0.25">
      <c r="A258" s="101"/>
      <c r="B258" s="80">
        <f>Invoice!B1273</f>
        <v>15</v>
      </c>
      <c r="C258" s="88" t="str">
        <f>Invoice!E1273</f>
        <v>PUSH PIN KENKO PN-30</v>
      </c>
      <c r="D258" s="89">
        <f>Invoice!H1273</f>
        <v>33000</v>
      </c>
      <c r="E258" s="81">
        <f t="shared" si="25"/>
        <v>495000</v>
      </c>
      <c r="F258" s="81"/>
      <c r="G258" s="82">
        <f t="shared" si="26"/>
        <v>445945.94594594592</v>
      </c>
      <c r="H258" s="83">
        <f t="shared" si="27"/>
        <v>49054.054054054053</v>
      </c>
      <c r="I258" s="83">
        <f t="shared" si="28"/>
        <v>29729.729729729726</v>
      </c>
      <c r="J258" s="103">
        <f t="shared" si="29"/>
        <v>3270.2702702702704</v>
      </c>
    </row>
    <row r="259" spans="1:10" ht="12.75" customHeight="1" x14ac:dyDescent="0.25">
      <c r="A259" s="101"/>
      <c r="D259" s="81"/>
      <c r="E259" s="81">
        <f>(E258*Invoice!I1273)+((E258-(E258*Invoice!I1273))*Invoice!J1273)</f>
        <v>71775</v>
      </c>
      <c r="F259" s="81"/>
      <c r="G259" s="90">
        <f>E259/1.11</f>
        <v>64662.16216216216</v>
      </c>
      <c r="H259" s="91">
        <f>G259*11%</f>
        <v>7112.8378378378375</v>
      </c>
      <c r="I259" s="91">
        <f>G259/B258</f>
        <v>4310.8108108108108</v>
      </c>
      <c r="J259" s="104">
        <f>H259/B258</f>
        <v>474.18918918918916</v>
      </c>
    </row>
    <row r="260" spans="1:10" ht="12.75" customHeight="1" x14ac:dyDescent="0.25">
      <c r="A260" s="101"/>
      <c r="D260" s="81" t="s">
        <v>23</v>
      </c>
      <c r="E260" s="81">
        <f>E258-E259</f>
        <v>423225</v>
      </c>
      <c r="F260" s="81"/>
      <c r="G260" s="82">
        <f>G258-G259</f>
        <v>381283.78378378379</v>
      </c>
      <c r="H260" s="82">
        <f>H258-H259</f>
        <v>41941.216216216213</v>
      </c>
      <c r="I260" s="82">
        <f>I258-I259</f>
        <v>25418.918918918916</v>
      </c>
      <c r="J260" s="105">
        <f>J258-J259</f>
        <v>2796.0810810810813</v>
      </c>
    </row>
    <row r="261" spans="1:10" ht="12.75" customHeight="1" x14ac:dyDescent="0.25">
      <c r="A261" s="101"/>
      <c r="D261" s="81"/>
      <c r="E261" s="81"/>
      <c r="F261" s="81"/>
      <c r="G261" s="82"/>
      <c r="H261" s="83">
        <f>G260+H260</f>
        <v>423225</v>
      </c>
      <c r="I261" s="83"/>
      <c r="J261" s="103"/>
    </row>
    <row r="262" spans="1:10" ht="12.75" customHeight="1" x14ac:dyDescent="0.25">
      <c r="A262" s="101"/>
      <c r="B262" s="79"/>
      <c r="D262" s="81"/>
      <c r="E262" s="81"/>
      <c r="F262" s="81"/>
      <c r="G262" s="82"/>
      <c r="H262" s="83"/>
      <c r="I262" s="83"/>
      <c r="J262" s="103"/>
    </row>
    <row r="263" spans="1:10" ht="12.75" customHeight="1" x14ac:dyDescent="0.25">
      <c r="A263" s="101">
        <v>11</v>
      </c>
      <c r="B263" s="84" t="s">
        <v>20</v>
      </c>
      <c r="C263" s="84" t="s">
        <v>21</v>
      </c>
      <c r="D263" s="85" t="s">
        <v>22</v>
      </c>
      <c r="E263" s="85" t="s">
        <v>23</v>
      </c>
      <c r="F263" s="85"/>
      <c r="G263" s="86" t="s">
        <v>24</v>
      </c>
      <c r="H263" s="87" t="s">
        <v>25</v>
      </c>
      <c r="I263" s="87" t="s">
        <v>26</v>
      </c>
      <c r="J263" s="102"/>
    </row>
    <row r="264" spans="1:10" ht="12.75" customHeight="1" x14ac:dyDescent="0.25">
      <c r="A264" s="101"/>
      <c r="B264" s="80">
        <f>Invoice!B1274</f>
        <v>7</v>
      </c>
      <c r="C264" s="88" t="str">
        <f>Invoice!E1274</f>
        <v>STAMP PLATE DATER KENKO S-68 (Cap Lunas)</v>
      </c>
      <c r="D264" s="89">
        <f>Invoice!H1274</f>
        <v>99600</v>
      </c>
      <c r="E264" s="81">
        <f t="shared" si="25"/>
        <v>697200</v>
      </c>
      <c r="F264" s="81"/>
      <c r="G264" s="82">
        <f t="shared" si="26"/>
        <v>628108.10810810805</v>
      </c>
      <c r="H264" s="83">
        <f t="shared" si="27"/>
        <v>69091.891891891879</v>
      </c>
      <c r="I264" s="83">
        <f t="shared" si="28"/>
        <v>89729.729729729719</v>
      </c>
      <c r="J264" s="103">
        <f t="shared" si="29"/>
        <v>9870.2702702702682</v>
      </c>
    </row>
    <row r="265" spans="1:10" ht="12.75" customHeight="1" x14ac:dyDescent="0.25">
      <c r="A265" s="101"/>
      <c r="D265" s="81"/>
      <c r="E265" s="81">
        <f>(E264*Invoice!I1274)+((E264-(E264*Invoice!I1274))*Invoice!J1274)</f>
        <v>101094</v>
      </c>
      <c r="F265" s="81"/>
      <c r="G265" s="90">
        <f>E265/1.11</f>
        <v>91075.675675675666</v>
      </c>
      <c r="H265" s="91">
        <f>G265*11%</f>
        <v>10018.324324324323</v>
      </c>
      <c r="I265" s="91">
        <f>G265/B264</f>
        <v>13010.81081081081</v>
      </c>
      <c r="J265" s="104">
        <f>H265/B264</f>
        <v>1431.1891891891889</v>
      </c>
    </row>
    <row r="266" spans="1:10" ht="12.75" customHeight="1" x14ac:dyDescent="0.25">
      <c r="A266" s="101"/>
      <c r="D266" s="81" t="s">
        <v>23</v>
      </c>
      <c r="E266" s="81">
        <f>E264-E265</f>
        <v>596106</v>
      </c>
      <c r="F266" s="81"/>
      <c r="G266" s="82">
        <f>G264-G265</f>
        <v>537032.43243243243</v>
      </c>
      <c r="H266" s="82">
        <f>H264-H265</f>
        <v>59073.567567567559</v>
      </c>
      <c r="I266" s="82">
        <f>I264-I265</f>
        <v>76718.918918918906</v>
      </c>
      <c r="J266" s="105">
        <f>J264-J265</f>
        <v>8439.0810810810799</v>
      </c>
    </row>
    <row r="267" spans="1:10" ht="12.75" customHeight="1" x14ac:dyDescent="0.25">
      <c r="A267" s="101"/>
      <c r="D267" s="81"/>
      <c r="E267" s="81"/>
      <c r="F267" s="81"/>
      <c r="G267" s="82"/>
      <c r="H267" s="83">
        <f>G266+H266</f>
        <v>596106</v>
      </c>
      <c r="I267" s="83"/>
      <c r="J267" s="103"/>
    </row>
    <row r="268" spans="1:10" ht="12.75" customHeight="1" x14ac:dyDescent="0.25">
      <c r="A268" s="101"/>
      <c r="B268" s="79"/>
      <c r="D268" s="81"/>
      <c r="E268" s="81"/>
      <c r="F268" s="81"/>
      <c r="G268" s="82"/>
      <c r="H268" s="83"/>
      <c r="I268" s="83"/>
      <c r="J268" s="103"/>
    </row>
    <row r="269" spans="1:10" ht="12.75" customHeight="1" x14ac:dyDescent="0.25">
      <c r="A269" s="101">
        <v>12</v>
      </c>
      <c r="B269" s="84" t="s">
        <v>20</v>
      </c>
      <c r="C269" s="84" t="s">
        <v>21</v>
      </c>
      <c r="D269" s="85" t="s">
        <v>22</v>
      </c>
      <c r="E269" s="85" t="s">
        <v>23</v>
      </c>
      <c r="F269" s="85"/>
      <c r="G269" s="86" t="s">
        <v>24</v>
      </c>
      <c r="H269" s="87" t="s">
        <v>25</v>
      </c>
      <c r="I269" s="87" t="s">
        <v>26</v>
      </c>
      <c r="J269" s="102"/>
    </row>
    <row r="270" spans="1:10" ht="12.75" customHeight="1" x14ac:dyDescent="0.25">
      <c r="A270" s="101"/>
      <c r="B270" s="80">
        <f>Invoice!B1275</f>
        <v>6</v>
      </c>
      <c r="C270" s="88" t="str">
        <f>Invoice!E1275</f>
        <v>DATE STAMP KENKO D-3 (Cap Tanggal 5 Mm)</v>
      </c>
      <c r="D270" s="89">
        <f>Invoice!H1275</f>
        <v>77400</v>
      </c>
      <c r="E270" s="81">
        <f t="shared" si="25"/>
        <v>464400</v>
      </c>
      <c r="F270" s="81"/>
      <c r="G270" s="82">
        <f t="shared" si="26"/>
        <v>418378.37837837834</v>
      </c>
      <c r="H270" s="83">
        <f t="shared" si="27"/>
        <v>46021.62162162162</v>
      </c>
      <c r="I270" s="83">
        <f t="shared" si="28"/>
        <v>69729.729729729719</v>
      </c>
      <c r="J270" s="103">
        <f t="shared" si="29"/>
        <v>7670.27027027027</v>
      </c>
    </row>
    <row r="271" spans="1:10" ht="12.75" customHeight="1" x14ac:dyDescent="0.25">
      <c r="A271" s="101"/>
      <c r="D271" s="81"/>
      <c r="E271" s="81">
        <f>(E270*Invoice!I1275)+((E270-(E270*Invoice!I1275))*Invoice!J1275)</f>
        <v>67338</v>
      </c>
      <c r="F271" s="81"/>
      <c r="G271" s="90">
        <f>E271/1.11</f>
        <v>60664.86486486486</v>
      </c>
      <c r="H271" s="91">
        <f>G271*11%</f>
        <v>6673.135135135135</v>
      </c>
      <c r="I271" s="91">
        <f>G271/B270</f>
        <v>10110.81081081081</v>
      </c>
      <c r="J271" s="104">
        <f>H271/B270</f>
        <v>1112.1891891891892</v>
      </c>
    </row>
    <row r="272" spans="1:10" ht="12.75" customHeight="1" x14ac:dyDescent="0.25">
      <c r="A272" s="101"/>
      <c r="D272" s="81" t="s">
        <v>23</v>
      </c>
      <c r="E272" s="81">
        <f>E270-E271</f>
        <v>397062</v>
      </c>
      <c r="F272" s="81"/>
      <c r="G272" s="82">
        <f>G270-G271</f>
        <v>357713.51351351349</v>
      </c>
      <c r="H272" s="82">
        <f>H270-H271</f>
        <v>39348.486486486487</v>
      </c>
      <c r="I272" s="82">
        <f>I270-I271</f>
        <v>59618.918918918906</v>
      </c>
      <c r="J272" s="105">
        <f>J270-J271</f>
        <v>6558.0810810810808</v>
      </c>
    </row>
    <row r="273" spans="1:10" ht="12.75" customHeight="1" x14ac:dyDescent="0.25">
      <c r="A273" s="101"/>
      <c r="D273" s="81"/>
      <c r="E273" s="81"/>
      <c r="F273" s="81"/>
      <c r="G273" s="82"/>
      <c r="H273" s="83">
        <f>G272+H272</f>
        <v>397062</v>
      </c>
      <c r="I273" s="83"/>
      <c r="J273" s="103"/>
    </row>
    <row r="274" spans="1:10" ht="12.75" customHeight="1" x14ac:dyDescent="0.25">
      <c r="A274" s="101"/>
      <c r="B274" s="79"/>
      <c r="D274" s="81"/>
      <c r="E274" s="81"/>
      <c r="F274" s="81"/>
      <c r="G274" s="82"/>
      <c r="H274" s="83"/>
      <c r="I274" s="83"/>
      <c r="J274" s="103"/>
    </row>
    <row r="275" spans="1:10" ht="12.75" customHeight="1" x14ac:dyDescent="0.25">
      <c r="A275" s="101">
        <v>13</v>
      </c>
      <c r="B275" s="84" t="s">
        <v>20</v>
      </c>
      <c r="C275" s="84" t="s">
        <v>21</v>
      </c>
      <c r="D275" s="85" t="s">
        <v>22</v>
      </c>
      <c r="E275" s="85" t="s">
        <v>23</v>
      </c>
      <c r="F275" s="85"/>
      <c r="G275" s="86" t="s">
        <v>24</v>
      </c>
      <c r="H275" s="87" t="s">
        <v>25</v>
      </c>
      <c r="I275" s="87" t="s">
        <v>26</v>
      </c>
      <c r="J275" s="102"/>
    </row>
    <row r="276" spans="1:10" ht="12.75" customHeight="1" x14ac:dyDescent="0.25">
      <c r="A276" s="101"/>
      <c r="B276" s="80">
        <f>Invoice!B1276</f>
        <v>4</v>
      </c>
      <c r="C276" s="88" t="str">
        <f>Invoice!E1276</f>
        <v>DATE STAMP KENKO D-4 (Cap Tanggal 4 Mm)</v>
      </c>
      <c r="D276" s="89">
        <f>Invoice!H1276</f>
        <v>74400</v>
      </c>
      <c r="E276" s="81">
        <f t="shared" si="25"/>
        <v>297600</v>
      </c>
      <c r="F276" s="81"/>
      <c r="G276" s="82">
        <f t="shared" si="26"/>
        <v>268108.10810810811</v>
      </c>
      <c r="H276" s="83">
        <f t="shared" si="27"/>
        <v>29491.891891891893</v>
      </c>
      <c r="I276" s="83">
        <f t="shared" si="28"/>
        <v>67027.027027027027</v>
      </c>
      <c r="J276" s="103">
        <f t="shared" si="29"/>
        <v>7372.9729729729734</v>
      </c>
    </row>
    <row r="277" spans="1:10" ht="12.75" customHeight="1" x14ac:dyDescent="0.25">
      <c r="A277" s="101"/>
      <c r="D277" s="81"/>
      <c r="E277" s="81">
        <f>(E276*Invoice!I1276)+((E276-(E276*Invoice!I1276))*Invoice!J1276)</f>
        <v>43152</v>
      </c>
      <c r="F277" s="81"/>
      <c r="G277" s="90">
        <f>E277/1.11</f>
        <v>38875.675675675673</v>
      </c>
      <c r="H277" s="91">
        <f>G277*11%</f>
        <v>4276.3243243243242</v>
      </c>
      <c r="I277" s="91">
        <f>G277/B276</f>
        <v>9718.9189189189183</v>
      </c>
      <c r="J277" s="104">
        <f>H277/B276</f>
        <v>1069.081081081081</v>
      </c>
    </row>
    <row r="278" spans="1:10" ht="12.75" customHeight="1" x14ac:dyDescent="0.25">
      <c r="A278" s="101"/>
      <c r="D278" s="81" t="s">
        <v>23</v>
      </c>
      <c r="E278" s="81">
        <f>E276-E277</f>
        <v>254448</v>
      </c>
      <c r="F278" s="81"/>
      <c r="G278" s="82">
        <f>G276-G277</f>
        <v>229232.43243243243</v>
      </c>
      <c r="H278" s="82">
        <f>H276-H277</f>
        <v>25215.56756756757</v>
      </c>
      <c r="I278" s="82">
        <f>I276-I277</f>
        <v>57308.108108108107</v>
      </c>
      <c r="J278" s="105">
        <f>J276-J277</f>
        <v>6303.8918918918926</v>
      </c>
    </row>
    <row r="279" spans="1:10" ht="12.75" customHeight="1" x14ac:dyDescent="0.25">
      <c r="A279" s="101"/>
      <c r="D279" s="81"/>
      <c r="E279" s="81"/>
      <c r="F279" s="81"/>
      <c r="G279" s="82"/>
      <c r="H279" s="83">
        <f>G278+H278</f>
        <v>254448</v>
      </c>
      <c r="I279" s="83"/>
      <c r="J279" s="103"/>
    </row>
    <row r="280" spans="1:10" ht="12.75" customHeight="1" x14ac:dyDescent="0.25">
      <c r="A280" s="101"/>
      <c r="B280" s="79"/>
      <c r="D280" s="81"/>
      <c r="E280" s="81"/>
      <c r="F280" s="81"/>
      <c r="G280" s="82"/>
      <c r="H280" s="83"/>
      <c r="I280" s="83"/>
      <c r="J280" s="103"/>
    </row>
    <row r="281" spans="1:10" ht="12.75" customHeight="1" x14ac:dyDescent="0.25">
      <c r="A281" s="101">
        <v>14</v>
      </c>
      <c r="B281" s="84" t="s">
        <v>20</v>
      </c>
      <c r="C281" s="84" t="s">
        <v>21</v>
      </c>
      <c r="D281" s="85" t="s">
        <v>22</v>
      </c>
      <c r="E281" s="85" t="s">
        <v>23</v>
      </c>
      <c r="F281" s="85"/>
      <c r="G281" s="86" t="s">
        <v>24</v>
      </c>
      <c r="H281" s="87" t="s">
        <v>25</v>
      </c>
      <c r="I281" s="87" t="s">
        <v>26</v>
      </c>
      <c r="J281" s="102"/>
    </row>
    <row r="282" spans="1:10" ht="12.75" customHeight="1" x14ac:dyDescent="0.25">
      <c r="A282" s="101"/>
      <c r="B282" s="80">
        <f>Invoice!B1277</f>
        <v>3</v>
      </c>
      <c r="C282" s="88" t="str">
        <f>Invoice!E1277</f>
        <v>GARISAN BESI (STAINLESS STEEL) KENKO 100 CM / 1 M</v>
      </c>
      <c r="D282" s="89">
        <f>Invoice!H1277</f>
        <v>522000</v>
      </c>
      <c r="E282" s="81">
        <f t="shared" si="25"/>
        <v>1566000</v>
      </c>
      <c r="F282" s="81"/>
      <c r="G282" s="82">
        <f t="shared" si="26"/>
        <v>1410810.8108108107</v>
      </c>
      <c r="H282" s="83">
        <f t="shared" si="27"/>
        <v>155189.18918918917</v>
      </c>
      <c r="I282" s="83">
        <f t="shared" si="28"/>
        <v>470270.27027027024</v>
      </c>
      <c r="J282" s="103">
        <f t="shared" si="29"/>
        <v>51729.729729729726</v>
      </c>
    </row>
    <row r="283" spans="1:10" ht="12.75" customHeight="1" x14ac:dyDescent="0.25">
      <c r="A283" s="101"/>
      <c r="D283" s="81"/>
      <c r="E283" s="81">
        <f>(E282*Invoice!I1277)+((E282-(E282*Invoice!I1277))*Invoice!J1277)</f>
        <v>227069.99999999997</v>
      </c>
      <c r="F283" s="81"/>
      <c r="G283" s="90">
        <f>E283/1.11</f>
        <v>204567.56756756752</v>
      </c>
      <c r="H283" s="91">
        <f>G283*11%</f>
        <v>22502.432432432426</v>
      </c>
      <c r="I283" s="91">
        <f>G283/B282</f>
        <v>68189.189189189172</v>
      </c>
      <c r="J283" s="104">
        <f>H283/B282</f>
        <v>7500.810810810809</v>
      </c>
    </row>
    <row r="284" spans="1:10" ht="12.75" customHeight="1" x14ac:dyDescent="0.25">
      <c r="A284" s="101"/>
      <c r="D284" s="81" t="s">
        <v>23</v>
      </c>
      <c r="E284" s="81">
        <f>E282-E283</f>
        <v>1338930</v>
      </c>
      <c r="F284" s="81"/>
      <c r="G284" s="82">
        <f>G282-G283</f>
        <v>1206243.2432432431</v>
      </c>
      <c r="H284" s="82">
        <f>H282-H283</f>
        <v>132686.75675675675</v>
      </c>
      <c r="I284" s="82">
        <f>I282-I283</f>
        <v>402081.08108108107</v>
      </c>
      <c r="J284" s="105">
        <f>J282-J283</f>
        <v>44228.91891891892</v>
      </c>
    </row>
    <row r="285" spans="1:10" ht="12.75" customHeight="1" x14ac:dyDescent="0.25">
      <c r="A285" s="101"/>
      <c r="D285" s="81"/>
      <c r="E285" s="81"/>
      <c r="F285" s="81"/>
      <c r="G285" s="82"/>
      <c r="H285" s="83">
        <f>G284+H284</f>
        <v>1338929.9999999998</v>
      </c>
      <c r="I285" s="83"/>
      <c r="J285" s="103"/>
    </row>
    <row r="286" spans="1:10" ht="12.75" customHeight="1" x14ac:dyDescent="0.25">
      <c r="A286" s="101"/>
      <c r="B286" s="79"/>
      <c r="D286" s="81"/>
      <c r="E286" s="81"/>
      <c r="F286" s="81"/>
      <c r="G286" s="82"/>
      <c r="H286" s="83"/>
      <c r="I286" s="83"/>
      <c r="J286" s="103"/>
    </row>
    <row r="287" spans="1:10" ht="12.75" customHeight="1" x14ac:dyDescent="0.25">
      <c r="A287" s="106"/>
      <c r="B287" s="107"/>
      <c r="C287" s="107"/>
      <c r="D287" s="107"/>
      <c r="E287" s="107"/>
      <c r="F287" s="107"/>
      <c r="G287" s="108">
        <f>G206+G212+G218+G224+G230+G236+G242+G248+G254+G260+G266+G272+G278+G284</f>
        <v>7226213.5135135129</v>
      </c>
      <c r="H287" s="108">
        <f>H206+H212+H218+H224+H230+H236+H242+H248+H254+H260+H266+H272+H278+H284</f>
        <v>794883.48648648662</v>
      </c>
      <c r="I287" s="107"/>
      <c r="J287" s="109">
        <f>H207+H213+H219+H225+H231+H237+H243+H249+H255+H261+H267+H273+H279+H285</f>
        <v>8021097</v>
      </c>
    </row>
    <row r="289" spans="1:10" ht="12.75" customHeight="1" x14ac:dyDescent="0.25">
      <c r="A289" s="94" t="s">
        <v>1</v>
      </c>
      <c r="B289" s="95">
        <f>Invoice!E1370</f>
        <v>23090013</v>
      </c>
      <c r="C289" s="96"/>
      <c r="D289" s="97"/>
      <c r="E289" s="97"/>
      <c r="F289" s="97"/>
      <c r="G289" s="98"/>
      <c r="H289" s="99"/>
      <c r="I289" s="99"/>
      <c r="J289" s="100"/>
    </row>
    <row r="290" spans="1:10" ht="12.75" customHeight="1" x14ac:dyDescent="0.25">
      <c r="A290" s="101">
        <v>1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Invoice!B1378</f>
        <v>2160</v>
      </c>
      <c r="C291" s="88" t="str">
        <f>Invoice!E1378</f>
        <v>CORRECTION TAPE JOYKO CT-522</v>
      </c>
      <c r="D291" s="89">
        <f>Invoice!H1378</f>
        <v>4800</v>
      </c>
      <c r="E291" s="81">
        <f>D291*B291</f>
        <v>10368000</v>
      </c>
      <c r="F291" s="81"/>
      <c r="G291" s="82">
        <f>E291/1.11</f>
        <v>9340540.5405405406</v>
      </c>
      <c r="H291" s="83">
        <f>G291*11%</f>
        <v>1027459.4594594595</v>
      </c>
      <c r="I291" s="83">
        <f>G291/B291</f>
        <v>4324.3243243243242</v>
      </c>
      <c r="J291" s="103">
        <f>H291/B291</f>
        <v>475.67567567567573</v>
      </c>
    </row>
    <row r="292" spans="1:10" ht="12.75" customHeight="1" x14ac:dyDescent="0.25">
      <c r="A292" s="101"/>
      <c r="D292" s="81"/>
      <c r="E292" s="81">
        <f>(E291*Invoice!I1378)+((E291-(E291*Invoice!I1378))*Invoice!J1378)</f>
        <v>1296000</v>
      </c>
      <c r="F292" s="81"/>
      <c r="G292" s="90">
        <f>E292/1.11</f>
        <v>1167567.5675675676</v>
      </c>
      <c r="H292" s="91">
        <f>G292*11%</f>
        <v>128432.43243243244</v>
      </c>
      <c r="I292" s="91">
        <f>G292/B291</f>
        <v>540.54054054054052</v>
      </c>
      <c r="J292" s="104">
        <f>H292/B291</f>
        <v>59.459459459459467</v>
      </c>
    </row>
    <row r="293" spans="1:10" ht="12.75" customHeight="1" x14ac:dyDescent="0.25">
      <c r="A293" s="101"/>
      <c r="D293" s="81" t="s">
        <v>23</v>
      </c>
      <c r="E293" s="81">
        <f>E291-E292</f>
        <v>9072000</v>
      </c>
      <c r="F293" s="81"/>
      <c r="G293" s="82">
        <f>G291-G292</f>
        <v>8172972.9729729732</v>
      </c>
      <c r="H293" s="82">
        <f>H291-H292</f>
        <v>899027.0270270271</v>
      </c>
      <c r="I293" s="82">
        <f>I291-I292</f>
        <v>3783.7837837837837</v>
      </c>
      <c r="J293" s="105">
        <f>J291-J292</f>
        <v>416.21621621621625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9072000</v>
      </c>
      <c r="I294" s="83"/>
      <c r="J294" s="103"/>
    </row>
    <row r="295" spans="1:10" ht="12.75" customHeight="1" x14ac:dyDescent="0.25">
      <c r="A295" s="101"/>
      <c r="B295" s="79"/>
      <c r="D295" s="81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6"/>
      <c r="B296" s="107"/>
      <c r="C296" s="107"/>
      <c r="D296" s="107"/>
      <c r="E296" s="107"/>
      <c r="F296" s="107"/>
      <c r="G296" s="108">
        <f>G293</f>
        <v>8172972.9729729732</v>
      </c>
      <c r="H296" s="108">
        <f>H293</f>
        <v>899027.0270270271</v>
      </c>
      <c r="I296" s="107"/>
      <c r="J296" s="109">
        <f>H294</f>
        <v>9072000</v>
      </c>
    </row>
    <row r="298" spans="1:10" ht="12.75" customHeight="1" x14ac:dyDescent="0.25">
      <c r="A298" s="94" t="s">
        <v>1</v>
      </c>
      <c r="B298" s="95">
        <f>Invoice!E1484</f>
        <v>23090014</v>
      </c>
      <c r="C298" s="96"/>
      <c r="D298" s="97"/>
      <c r="E298" s="97"/>
      <c r="F298" s="97"/>
      <c r="G298" s="98"/>
      <c r="H298" s="99"/>
      <c r="I298" s="99"/>
      <c r="J298" s="100"/>
    </row>
    <row r="299" spans="1:10" ht="12.75" customHeight="1" x14ac:dyDescent="0.25">
      <c r="A299" s="101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Invoice!B1492</f>
        <v>100</v>
      </c>
      <c r="C300" s="88" t="str">
        <f>Invoice!E1492</f>
        <v>STIP / PENGHAPUS JOYKO 526-B40BL HITAM</v>
      </c>
      <c r="D300" s="89">
        <f>Invoice!H1492</f>
        <v>28300</v>
      </c>
      <c r="E300" s="81">
        <f>D300*B300</f>
        <v>2830000</v>
      </c>
      <c r="F300" s="81"/>
      <c r="G300" s="82">
        <f>E300/1.11</f>
        <v>2549549.5495495494</v>
      </c>
      <c r="H300" s="83">
        <f>G300*11%</f>
        <v>280450.45045045041</v>
      </c>
      <c r="I300" s="83">
        <f>G300/B300</f>
        <v>25495.495495495492</v>
      </c>
      <c r="J300" s="103">
        <f>H300/B300</f>
        <v>2804.504504504504</v>
      </c>
    </row>
    <row r="301" spans="1:10" ht="12.75" customHeight="1" x14ac:dyDescent="0.25">
      <c r="A301" s="101"/>
      <c r="D301" s="81"/>
      <c r="E301" s="81">
        <f>(E300*Invoice!I1492)+((E300-(E300*Invoice!I1492))*Invoice!J1492)</f>
        <v>382050</v>
      </c>
      <c r="F301" s="81"/>
      <c r="G301" s="90">
        <f>E301/1.11</f>
        <v>344189.18918918917</v>
      </c>
      <c r="H301" s="91">
        <f>G301*11%</f>
        <v>37860.810810810806</v>
      </c>
      <c r="I301" s="91">
        <f>G301/B300</f>
        <v>3441.8918918918916</v>
      </c>
      <c r="J301" s="104">
        <f>H301/B300</f>
        <v>378.60810810810807</v>
      </c>
    </row>
    <row r="302" spans="1:10" ht="12.75" customHeight="1" x14ac:dyDescent="0.25">
      <c r="A302" s="101"/>
      <c r="D302" s="81" t="s">
        <v>23</v>
      </c>
      <c r="E302" s="81">
        <f>E300-E301</f>
        <v>2447950</v>
      </c>
      <c r="F302" s="81"/>
      <c r="G302" s="82">
        <f>G300-G301</f>
        <v>2205360.3603603602</v>
      </c>
      <c r="H302" s="82">
        <f>H300-H301</f>
        <v>242589.63963963962</v>
      </c>
      <c r="I302" s="82">
        <f>I300-I301</f>
        <v>22053.603603603602</v>
      </c>
      <c r="J302" s="105">
        <f>J300-J301</f>
        <v>2425.8963963963961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2447950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Invoice!B1493</f>
        <v>50</v>
      </c>
      <c r="C306" s="88" t="str">
        <f>Invoice!E1493</f>
        <v>STIP / PENGHAPUS JOYKO ER-B20BL HITAM</v>
      </c>
      <c r="D306" s="89">
        <f>Invoice!H1493</f>
        <v>34100</v>
      </c>
      <c r="E306" s="81">
        <f t="shared" ref="E306:E318" si="30">D306*B306</f>
        <v>1705000</v>
      </c>
      <c r="F306" s="81"/>
      <c r="G306" s="82">
        <f t="shared" ref="G306:G318" si="31">E306/1.11</f>
        <v>1536036.036036036</v>
      </c>
      <c r="H306" s="83">
        <f t="shared" ref="H306:H318" si="32">G306*11%</f>
        <v>168963.96396396396</v>
      </c>
      <c r="I306" s="83">
        <f t="shared" ref="I306:I318" si="33">G306/B306</f>
        <v>30720.720720720721</v>
      </c>
      <c r="J306" s="103">
        <f t="shared" ref="J306:J318" si="34">H306/B306</f>
        <v>3379.2792792792793</v>
      </c>
    </row>
    <row r="307" spans="1:10" ht="12.75" customHeight="1" x14ac:dyDescent="0.25">
      <c r="A307" s="101"/>
      <c r="D307" s="81"/>
      <c r="E307" s="81">
        <f>(E306*Invoice!I1493)+((E306-(E306*Invoice!I1493))*Invoice!J1493)</f>
        <v>230175.00000000003</v>
      </c>
      <c r="F307" s="81"/>
      <c r="G307" s="90">
        <f>E307/1.11</f>
        <v>207364.86486486488</v>
      </c>
      <c r="H307" s="91">
        <f>G307*11%</f>
        <v>22810.135135135137</v>
      </c>
      <c r="I307" s="91">
        <f>G307/B306</f>
        <v>4147.2972972972975</v>
      </c>
      <c r="J307" s="104">
        <f>H307/B306</f>
        <v>456.20270270270271</v>
      </c>
    </row>
    <row r="308" spans="1:10" ht="12.75" customHeight="1" x14ac:dyDescent="0.25">
      <c r="A308" s="101"/>
      <c r="D308" s="81" t="s">
        <v>23</v>
      </c>
      <c r="E308" s="81">
        <f>E306-E307</f>
        <v>1474825</v>
      </c>
      <c r="F308" s="81"/>
      <c r="G308" s="82">
        <f>G306-G307</f>
        <v>1328671.1711711711</v>
      </c>
      <c r="H308" s="82">
        <f>H306-H307</f>
        <v>146153.82882882882</v>
      </c>
      <c r="I308" s="82">
        <f>I306-I307</f>
        <v>26573.423423423425</v>
      </c>
      <c r="J308" s="105">
        <f>J306-J307</f>
        <v>2923.0765765765764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1474825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Invoice!B1494</f>
        <v>50</v>
      </c>
      <c r="C312" s="88" t="str">
        <f>Invoice!E1494</f>
        <v>STIP / PENGHAPUS JOYKO 526-B20 PUTIH</v>
      </c>
      <c r="D312" s="89">
        <f>Invoice!H1494</f>
        <v>34100</v>
      </c>
      <c r="E312" s="81">
        <f t="shared" si="30"/>
        <v>1705000</v>
      </c>
      <c r="F312" s="81"/>
      <c r="G312" s="82">
        <f t="shared" si="31"/>
        <v>1536036.036036036</v>
      </c>
      <c r="H312" s="83">
        <f t="shared" si="32"/>
        <v>168963.96396396396</v>
      </c>
      <c r="I312" s="83">
        <f t="shared" si="33"/>
        <v>30720.720720720721</v>
      </c>
      <c r="J312" s="103">
        <f t="shared" si="34"/>
        <v>3379.2792792792793</v>
      </c>
    </row>
    <row r="313" spans="1:10" ht="12.75" customHeight="1" x14ac:dyDescent="0.25">
      <c r="A313" s="101"/>
      <c r="D313" s="81"/>
      <c r="E313" s="81">
        <f>(E312*Invoice!I1494)+((E312-(E312*Invoice!I1494))*Invoice!J1494)</f>
        <v>230175.00000000003</v>
      </c>
      <c r="F313" s="81"/>
      <c r="G313" s="90">
        <f>E313/1.11</f>
        <v>207364.86486486488</v>
      </c>
      <c r="H313" s="91">
        <f>G313*11%</f>
        <v>22810.135135135137</v>
      </c>
      <c r="I313" s="91">
        <f>G313/B312</f>
        <v>4147.2972972972975</v>
      </c>
      <c r="J313" s="104">
        <f>H313/B312</f>
        <v>456.20270270270271</v>
      </c>
    </row>
    <row r="314" spans="1:10" ht="12.75" customHeight="1" x14ac:dyDescent="0.25">
      <c r="A314" s="101"/>
      <c r="D314" s="81" t="s">
        <v>23</v>
      </c>
      <c r="E314" s="81">
        <f>E312-E313</f>
        <v>1474825</v>
      </c>
      <c r="F314" s="81"/>
      <c r="G314" s="82">
        <f>G312-G313</f>
        <v>1328671.1711711711</v>
      </c>
      <c r="H314" s="82">
        <f>H312-H313</f>
        <v>146153.82882882882</v>
      </c>
      <c r="I314" s="82">
        <f>I312-I313</f>
        <v>26573.423423423425</v>
      </c>
      <c r="J314" s="105">
        <f>J312-J313</f>
        <v>2923.0765765765764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1474825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Invoice!B1495</f>
        <v>500</v>
      </c>
      <c r="C318" s="88" t="str">
        <f>Invoice!E1495</f>
        <v>LABEL HARGA JOYKO LB-3 (2 LINE KUNING FLUOR)</v>
      </c>
      <c r="D318" s="89">
        <f>Invoice!H1495</f>
        <v>4300</v>
      </c>
      <c r="E318" s="81">
        <f t="shared" si="30"/>
        <v>2150000</v>
      </c>
      <c r="F318" s="81"/>
      <c r="G318" s="82">
        <f t="shared" si="31"/>
        <v>1936936.9369369368</v>
      </c>
      <c r="H318" s="83">
        <f t="shared" si="32"/>
        <v>213063.06306306305</v>
      </c>
      <c r="I318" s="83">
        <f t="shared" si="33"/>
        <v>3873.8738738738734</v>
      </c>
      <c r="J318" s="103">
        <f t="shared" si="34"/>
        <v>426.12612612612611</v>
      </c>
    </row>
    <row r="319" spans="1:10" ht="12.75" customHeight="1" x14ac:dyDescent="0.25">
      <c r="A319" s="101"/>
      <c r="D319" s="81"/>
      <c r="E319" s="81">
        <f>(E318*Invoice!I1495)+((E318-(E318*Invoice!I1495))*Invoice!J1495)</f>
        <v>290250</v>
      </c>
      <c r="F319" s="81"/>
      <c r="G319" s="90">
        <f>E319/1.11</f>
        <v>261486.48648648645</v>
      </c>
      <c r="H319" s="91">
        <f>G319*11%</f>
        <v>28763.51351351351</v>
      </c>
      <c r="I319" s="91">
        <f>G319/B318</f>
        <v>522.97297297297291</v>
      </c>
      <c r="J319" s="104">
        <f>H319/B318</f>
        <v>57.527027027027017</v>
      </c>
    </row>
    <row r="320" spans="1:10" ht="12.75" customHeight="1" x14ac:dyDescent="0.25">
      <c r="A320" s="101"/>
      <c r="D320" s="81" t="s">
        <v>23</v>
      </c>
      <c r="E320" s="81">
        <f>E318-E319</f>
        <v>1859750</v>
      </c>
      <c r="F320" s="81"/>
      <c r="G320" s="82">
        <f>G318-G319</f>
        <v>1675450.4504504504</v>
      </c>
      <c r="H320" s="82">
        <f>H318-H319</f>
        <v>184299.54954954953</v>
      </c>
      <c r="I320" s="82">
        <f>I318-I319</f>
        <v>3350.9009009009005</v>
      </c>
      <c r="J320" s="105">
        <f>J318-J319</f>
        <v>368.59909909909908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1859750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6"/>
      <c r="B323" s="107"/>
      <c r="C323" s="107"/>
      <c r="D323" s="107"/>
      <c r="E323" s="107"/>
      <c r="F323" s="107"/>
      <c r="G323" s="108">
        <f>G302+G308+G314+G320</f>
        <v>6538153.1531531531</v>
      </c>
      <c r="H323" s="108">
        <f>H302+H308+H314+H320</f>
        <v>719196.84684684686</v>
      </c>
      <c r="I323" s="107"/>
      <c r="J323" s="109">
        <f>H303+H309+H315+H321</f>
        <v>7257350</v>
      </c>
    </row>
    <row r="325" spans="1:10" ht="12.75" customHeight="1" x14ac:dyDescent="0.25">
      <c r="A325" s="94" t="s">
        <v>1</v>
      </c>
      <c r="B325" s="95">
        <f>Invoice!E1598</f>
        <v>23090015</v>
      </c>
      <c r="C325" s="96"/>
      <c r="D325" s="97"/>
      <c r="E325" s="97"/>
      <c r="F325" s="97"/>
      <c r="G325" s="98"/>
      <c r="H325" s="99"/>
      <c r="I325" s="99"/>
      <c r="J325" s="100"/>
    </row>
    <row r="326" spans="1:10" ht="12.75" customHeight="1" x14ac:dyDescent="0.25">
      <c r="A326" s="101">
        <v>1</v>
      </c>
      <c r="B326" s="84" t="s">
        <v>20</v>
      </c>
      <c r="C326" s="84" t="s">
        <v>21</v>
      </c>
      <c r="D326" s="85" t="s">
        <v>22</v>
      </c>
      <c r="E326" s="85" t="s">
        <v>23</v>
      </c>
      <c r="F326" s="85"/>
      <c r="G326" s="86" t="s">
        <v>24</v>
      </c>
      <c r="H326" s="87" t="s">
        <v>25</v>
      </c>
      <c r="I326" s="87" t="s">
        <v>26</v>
      </c>
      <c r="J326" s="102"/>
    </row>
    <row r="327" spans="1:10" ht="12.75" customHeight="1" x14ac:dyDescent="0.25">
      <c r="A327" s="101"/>
      <c r="B327" s="80">
        <f>Invoice!B1606</f>
        <v>24</v>
      </c>
      <c r="C327" s="88" t="str">
        <f>Invoice!E1606</f>
        <v>PENSIL KENKO 2B-6371 SILVER CAP BIRU</v>
      </c>
      <c r="D327" s="89">
        <f>Invoice!H1606</f>
        <v>9000</v>
      </c>
      <c r="E327" s="81">
        <f>D327*B327</f>
        <v>216000</v>
      </c>
      <c r="F327" s="81"/>
      <c r="G327" s="82">
        <f>E327/1.11</f>
        <v>194594.59459459459</v>
      </c>
      <c r="H327" s="83">
        <f>G327*11%</f>
        <v>21405.405405405403</v>
      </c>
      <c r="I327" s="83">
        <f>G327/B327</f>
        <v>8108.1081081081074</v>
      </c>
      <c r="J327" s="103">
        <f>H327/B327</f>
        <v>891.89189189189176</v>
      </c>
    </row>
    <row r="328" spans="1:10" ht="12.75" customHeight="1" x14ac:dyDescent="0.25">
      <c r="A328" s="101"/>
      <c r="D328" s="81"/>
      <c r="E328" s="81">
        <f>(E327*Invoice!I1606)+((E327-(E327*Invoice!I1606))*Invoice!J1606)</f>
        <v>21600</v>
      </c>
      <c r="F328" s="81"/>
      <c r="G328" s="90">
        <f>E328/1.11</f>
        <v>19459.459459459456</v>
      </c>
      <c r="H328" s="91">
        <f>G328*11%</f>
        <v>2140.5405405405404</v>
      </c>
      <c r="I328" s="91">
        <f>G328/B327</f>
        <v>810.81081081081072</v>
      </c>
      <c r="J328" s="104">
        <f>H328/B327</f>
        <v>89.189189189189179</v>
      </c>
    </row>
    <row r="329" spans="1:10" ht="12.75" customHeight="1" x14ac:dyDescent="0.25">
      <c r="A329" s="101"/>
      <c r="D329" s="81" t="s">
        <v>23</v>
      </c>
      <c r="E329" s="81">
        <f>E327-E328</f>
        <v>194400</v>
      </c>
      <c r="F329" s="81"/>
      <c r="G329" s="82">
        <f>G327-G328</f>
        <v>175135.13513513512</v>
      </c>
      <c r="H329" s="82">
        <f>H327-H328</f>
        <v>19264.864864864863</v>
      </c>
      <c r="I329" s="82">
        <f>I327-I328</f>
        <v>7297.2972972972966</v>
      </c>
      <c r="J329" s="105">
        <f>J327-J328</f>
        <v>802.7027027027026</v>
      </c>
    </row>
    <row r="330" spans="1:10" ht="12.75" customHeight="1" x14ac:dyDescent="0.25">
      <c r="A330" s="101"/>
      <c r="D330" s="81"/>
      <c r="E330" s="81"/>
      <c r="F330" s="81"/>
      <c r="G330" s="82"/>
      <c r="H330" s="83">
        <f>G329+H329</f>
        <v>194399.99999999997</v>
      </c>
      <c r="I330" s="83"/>
      <c r="J330" s="103"/>
    </row>
    <row r="331" spans="1:10" ht="12.75" customHeight="1" x14ac:dyDescent="0.25">
      <c r="A331" s="101"/>
      <c r="B331" s="79"/>
      <c r="D331" s="81"/>
      <c r="E331" s="81"/>
      <c r="F331" s="81"/>
      <c r="G331" s="82"/>
      <c r="H331" s="83"/>
      <c r="I331" s="83"/>
      <c r="J331" s="103"/>
    </row>
    <row r="332" spans="1:10" ht="12.75" customHeight="1" x14ac:dyDescent="0.25">
      <c r="A332" s="101">
        <v>2</v>
      </c>
      <c r="B332" s="84" t="s">
        <v>20</v>
      </c>
      <c r="C332" s="84" t="s">
        <v>21</v>
      </c>
      <c r="D332" s="85" t="s">
        <v>22</v>
      </c>
      <c r="E332" s="85" t="s">
        <v>23</v>
      </c>
      <c r="F332" s="85"/>
      <c r="G332" s="86" t="s">
        <v>24</v>
      </c>
      <c r="H332" s="87" t="s">
        <v>25</v>
      </c>
      <c r="I332" s="87" t="s">
        <v>26</v>
      </c>
      <c r="J332" s="102"/>
    </row>
    <row r="333" spans="1:10" ht="12.75" customHeight="1" x14ac:dyDescent="0.25">
      <c r="A333" s="101"/>
      <c r="B333" s="80">
        <f>Invoice!B1607</f>
        <v>12</v>
      </c>
      <c r="C333" s="88" t="str">
        <f>Invoice!E1607</f>
        <v>PENSIL KENKO 2B-6800 PLATINUM</v>
      </c>
      <c r="D333" s="89">
        <f>Invoice!H1607</f>
        <v>8800</v>
      </c>
      <c r="E333" s="81">
        <f t="shared" ref="E333:E339" si="35">D333*B333</f>
        <v>105600</v>
      </c>
      <c r="F333" s="81"/>
      <c r="G333" s="82">
        <f t="shared" ref="G333:G339" si="36">E333/1.11</f>
        <v>95135.135135135133</v>
      </c>
      <c r="H333" s="83">
        <f t="shared" ref="H333:H339" si="37">G333*11%</f>
        <v>10464.864864864865</v>
      </c>
      <c r="I333" s="83">
        <f t="shared" ref="I333:I339" si="38">G333/B333</f>
        <v>7927.9279279279281</v>
      </c>
      <c r="J333" s="103">
        <f t="shared" ref="J333:J339" si="39">H333/B333</f>
        <v>872.07207207207205</v>
      </c>
    </row>
    <row r="334" spans="1:10" ht="12.75" customHeight="1" x14ac:dyDescent="0.25">
      <c r="A334" s="101"/>
      <c r="D334" s="81"/>
      <c r="E334" s="81">
        <f>(E333*Invoice!I1607)+((E333-(E333*Invoice!I1607))*Invoice!J1607)</f>
        <v>10560</v>
      </c>
      <c r="F334" s="81"/>
      <c r="G334" s="90">
        <f>E334/1.11</f>
        <v>9513.5135135135133</v>
      </c>
      <c r="H334" s="91">
        <f>G334*11%</f>
        <v>1046.4864864864865</v>
      </c>
      <c r="I334" s="91">
        <f>G334/B333</f>
        <v>792.79279279279274</v>
      </c>
      <c r="J334" s="104">
        <f>H334/B333</f>
        <v>87.207207207207205</v>
      </c>
    </row>
    <row r="335" spans="1:10" ht="12.75" customHeight="1" x14ac:dyDescent="0.25">
      <c r="A335" s="101"/>
      <c r="D335" s="81" t="s">
        <v>23</v>
      </c>
      <c r="E335" s="81">
        <f>E333-E334</f>
        <v>95040</v>
      </c>
      <c r="F335" s="81"/>
      <c r="G335" s="82">
        <f>G333-G334</f>
        <v>85621.621621621627</v>
      </c>
      <c r="H335" s="82">
        <f>H333-H334</f>
        <v>9418.3783783783783</v>
      </c>
      <c r="I335" s="82">
        <f>I333-I334</f>
        <v>7135.135135135135</v>
      </c>
      <c r="J335" s="105">
        <f>J333-J334</f>
        <v>784.86486486486478</v>
      </c>
    </row>
    <row r="336" spans="1:10" ht="12.75" customHeight="1" x14ac:dyDescent="0.25">
      <c r="A336" s="101"/>
      <c r="D336" s="81"/>
      <c r="E336" s="81"/>
      <c r="F336" s="81"/>
      <c r="G336" s="82"/>
      <c r="H336" s="83">
        <f>G335+H335</f>
        <v>95040</v>
      </c>
      <c r="I336" s="83"/>
      <c r="J336" s="103"/>
    </row>
    <row r="337" spans="1:10" ht="12.75" customHeight="1" x14ac:dyDescent="0.25">
      <c r="A337" s="101"/>
      <c r="B337" s="79"/>
      <c r="D337" s="81"/>
      <c r="E337" s="81"/>
      <c r="F337" s="81"/>
      <c r="G337" s="82"/>
      <c r="H337" s="83"/>
      <c r="I337" s="83"/>
      <c r="J337" s="103"/>
    </row>
    <row r="338" spans="1:10" ht="12.75" customHeight="1" x14ac:dyDescent="0.25">
      <c r="A338" s="101">
        <v>3</v>
      </c>
      <c r="B338" s="84" t="s">
        <v>20</v>
      </c>
      <c r="C338" s="84" t="s">
        <v>21</v>
      </c>
      <c r="D338" s="85" t="s">
        <v>22</v>
      </c>
      <c r="E338" s="85" t="s">
        <v>23</v>
      </c>
      <c r="F338" s="85"/>
      <c r="G338" s="86" t="s">
        <v>24</v>
      </c>
      <c r="H338" s="87" t="s">
        <v>25</v>
      </c>
      <c r="I338" s="87" t="s">
        <v>26</v>
      </c>
      <c r="J338" s="102"/>
    </row>
    <row r="339" spans="1:10" ht="12.75" customHeight="1" x14ac:dyDescent="0.25">
      <c r="A339" s="101"/>
      <c r="B339" s="80">
        <f>Invoice!B1608</f>
        <v>12</v>
      </c>
      <c r="C339" s="88" t="str">
        <f>Invoice!E1608</f>
        <v>PENCIL CASE KENKO PC-0719</v>
      </c>
      <c r="D339" s="89">
        <f>Invoice!H1608</f>
        <v>62400</v>
      </c>
      <c r="E339" s="81">
        <f t="shared" si="35"/>
        <v>748800</v>
      </c>
      <c r="F339" s="81"/>
      <c r="G339" s="82">
        <f t="shared" si="36"/>
        <v>674594.59459459456</v>
      </c>
      <c r="H339" s="83">
        <f t="shared" si="37"/>
        <v>74205.4054054054</v>
      </c>
      <c r="I339" s="83">
        <f t="shared" si="38"/>
        <v>56216.216216216213</v>
      </c>
      <c r="J339" s="103">
        <f t="shared" si="39"/>
        <v>6183.7837837837833</v>
      </c>
    </row>
    <row r="340" spans="1:10" ht="12.75" customHeight="1" x14ac:dyDescent="0.25">
      <c r="A340" s="101"/>
      <c r="D340" s="81"/>
      <c r="E340" s="81">
        <f>(E339*Invoice!I1608)+((E339-(E339*Invoice!I1608))*Invoice!J1608)</f>
        <v>74880</v>
      </c>
      <c r="F340" s="81"/>
      <c r="G340" s="90">
        <f>E340/1.11</f>
        <v>67459.459459459453</v>
      </c>
      <c r="H340" s="91">
        <f>G340*11%</f>
        <v>7420.54054054054</v>
      </c>
      <c r="I340" s="91">
        <f>G340/B339</f>
        <v>5621.6216216216208</v>
      </c>
      <c r="J340" s="104">
        <f>H340/B339</f>
        <v>618.37837837837833</v>
      </c>
    </row>
    <row r="341" spans="1:10" ht="12.75" customHeight="1" x14ac:dyDescent="0.25">
      <c r="A341" s="101"/>
      <c r="D341" s="81" t="s">
        <v>23</v>
      </c>
      <c r="E341" s="81">
        <f>E339-E340</f>
        <v>673920</v>
      </c>
      <c r="F341" s="81"/>
      <c r="G341" s="82">
        <f>G339-G340</f>
        <v>607135.13513513515</v>
      </c>
      <c r="H341" s="82">
        <f>H339-H340</f>
        <v>66784.864864864852</v>
      </c>
      <c r="I341" s="82">
        <f>I339-I340</f>
        <v>50594.594594594593</v>
      </c>
      <c r="J341" s="105">
        <f>J339-J340</f>
        <v>5565.405405405405</v>
      </c>
    </row>
    <row r="342" spans="1:10" ht="12.75" customHeight="1" x14ac:dyDescent="0.25">
      <c r="A342" s="101"/>
      <c r="D342" s="81"/>
      <c r="E342" s="81"/>
      <c r="F342" s="81"/>
      <c r="G342" s="82"/>
      <c r="H342" s="83">
        <f>G341+H341</f>
        <v>673920</v>
      </c>
      <c r="I342" s="83"/>
      <c r="J342" s="103"/>
    </row>
    <row r="343" spans="1:10" ht="12.75" customHeight="1" x14ac:dyDescent="0.25">
      <c r="A343" s="101"/>
      <c r="B343" s="79"/>
      <c r="D343" s="81"/>
      <c r="E343" s="81"/>
      <c r="F343" s="81"/>
      <c r="G343" s="82"/>
      <c r="H343" s="83"/>
      <c r="I343" s="83"/>
      <c r="J343" s="103"/>
    </row>
    <row r="344" spans="1:10" ht="12.75" customHeight="1" x14ac:dyDescent="0.25">
      <c r="A344" s="106"/>
      <c r="B344" s="107"/>
      <c r="C344" s="107"/>
      <c r="D344" s="107"/>
      <c r="E344" s="107"/>
      <c r="F344" s="107"/>
      <c r="G344" s="108">
        <f>G329+G335+G341</f>
        <v>867891.89189189184</v>
      </c>
      <c r="H344" s="108">
        <f>H329+H335+H341</f>
        <v>95468.108108108092</v>
      </c>
      <c r="I344" s="107"/>
      <c r="J344" s="109">
        <f>H330+H336+H342</f>
        <v>963360</v>
      </c>
    </row>
    <row r="346" spans="1:10" ht="12.75" customHeight="1" x14ac:dyDescent="0.25">
      <c r="A346" s="94" t="s">
        <v>1</v>
      </c>
      <c r="B346" s="95">
        <f>Invoice!E1712</f>
        <v>23090016</v>
      </c>
      <c r="C346" s="96"/>
      <c r="D346" s="97"/>
      <c r="E346" s="97"/>
      <c r="F346" s="97"/>
      <c r="G346" s="98"/>
      <c r="H346" s="99"/>
      <c r="I346" s="99"/>
      <c r="J346" s="100"/>
    </row>
    <row r="347" spans="1:10" ht="12.75" customHeight="1" x14ac:dyDescent="0.25">
      <c r="A347" s="101">
        <v>1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Invoice!B1720</f>
        <v>96</v>
      </c>
      <c r="C348" s="88" t="str">
        <f>Invoice!E1720</f>
        <v>PUSH PIN JOYKO PP-30</v>
      </c>
      <c r="D348" s="89">
        <f>Invoice!H1720</f>
        <v>31200</v>
      </c>
      <c r="E348" s="81">
        <f>D348*B348</f>
        <v>2995200</v>
      </c>
      <c r="F348" s="81"/>
      <c r="G348" s="82">
        <f>E348/1.11</f>
        <v>2698378.3783783782</v>
      </c>
      <c r="H348" s="83">
        <f>G348*11%</f>
        <v>296821.6216216216</v>
      </c>
      <c r="I348" s="83">
        <f>G348/B348</f>
        <v>28108.108108108107</v>
      </c>
      <c r="J348" s="103">
        <f>H348/B348</f>
        <v>3091.8918918918916</v>
      </c>
    </row>
    <row r="349" spans="1:10" ht="12.75" customHeight="1" x14ac:dyDescent="0.25">
      <c r="A349" s="101"/>
      <c r="D349" s="81"/>
      <c r="E349" s="81">
        <f>(E348*Invoice!I1720)+((E348-(E348*Invoice!I1720))*Invoice!J1720)</f>
        <v>374400</v>
      </c>
      <c r="F349" s="81"/>
      <c r="G349" s="90">
        <f>E349/1.11</f>
        <v>337297.29729729728</v>
      </c>
      <c r="H349" s="91">
        <f>G349*11%</f>
        <v>37102.7027027027</v>
      </c>
      <c r="I349" s="91">
        <f>G349/B348</f>
        <v>3513.5135135135133</v>
      </c>
      <c r="J349" s="104">
        <f>H349/B348</f>
        <v>386.48648648648646</v>
      </c>
    </row>
    <row r="350" spans="1:10" ht="12.75" customHeight="1" x14ac:dyDescent="0.25">
      <c r="A350" s="101"/>
      <c r="D350" s="81" t="s">
        <v>23</v>
      </c>
      <c r="E350" s="81">
        <f>E348-E349</f>
        <v>2620800</v>
      </c>
      <c r="F350" s="81"/>
      <c r="G350" s="82">
        <f>G348-G349</f>
        <v>2361081.0810810812</v>
      </c>
      <c r="H350" s="82">
        <f>H348-H349</f>
        <v>259718.91891891891</v>
      </c>
      <c r="I350" s="82">
        <f>I348-I349</f>
        <v>24594.594594594593</v>
      </c>
      <c r="J350" s="105">
        <f>J348-J349</f>
        <v>2705.405405405405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2620800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2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Invoice!B1721</f>
        <v>144</v>
      </c>
      <c r="C354" s="88" t="str">
        <f>Invoice!E1721</f>
        <v>MECHANICAL PENCIL 0.5 MM JOYKO MP-19</v>
      </c>
      <c r="D354" s="89">
        <f>Invoice!H1721</f>
        <v>40800</v>
      </c>
      <c r="E354" s="81">
        <f t="shared" ref="E354:E378" si="40">D354*B354</f>
        <v>5875200</v>
      </c>
      <c r="F354" s="81"/>
      <c r="G354" s="82">
        <f t="shared" ref="G354:G378" si="41">E354/1.11</f>
        <v>5292972.9729729723</v>
      </c>
      <c r="H354" s="83">
        <f t="shared" ref="H354:H378" si="42">G354*11%</f>
        <v>582227.02702702698</v>
      </c>
      <c r="I354" s="83">
        <f t="shared" ref="I354:I378" si="43">G354/B354</f>
        <v>36756.756756756753</v>
      </c>
      <c r="J354" s="103">
        <f t="shared" ref="J354:J378" si="44">H354/B354</f>
        <v>4043.2432432432429</v>
      </c>
    </row>
    <row r="355" spans="1:10" ht="12.75" customHeight="1" x14ac:dyDescent="0.25">
      <c r="A355" s="101"/>
      <c r="D355" s="81"/>
      <c r="E355" s="81">
        <f>(E354*Invoice!I1721)+((E354-(E354*Invoice!I1721))*Invoice!J1721)</f>
        <v>734400</v>
      </c>
      <c r="F355" s="81"/>
      <c r="G355" s="90">
        <f>E355/1.11</f>
        <v>661621.62162162154</v>
      </c>
      <c r="H355" s="91">
        <f>G355*11%</f>
        <v>72778.378378378373</v>
      </c>
      <c r="I355" s="91">
        <f>G355/B354</f>
        <v>4594.5945945945941</v>
      </c>
      <c r="J355" s="104">
        <f>H355/B354</f>
        <v>505.40540540540536</v>
      </c>
    </row>
    <row r="356" spans="1:10" ht="12.75" customHeight="1" x14ac:dyDescent="0.25">
      <c r="A356" s="101"/>
      <c r="D356" s="81" t="s">
        <v>23</v>
      </c>
      <c r="E356" s="81">
        <f>E354-E355</f>
        <v>5140800</v>
      </c>
      <c r="F356" s="81"/>
      <c r="G356" s="82">
        <f>G354-G355</f>
        <v>4631351.3513513505</v>
      </c>
      <c r="H356" s="82">
        <f>H354-H355</f>
        <v>509448.64864864864</v>
      </c>
      <c r="I356" s="82">
        <f>I354-I355</f>
        <v>32162.16216216216</v>
      </c>
      <c r="J356" s="105">
        <f>J354-J355</f>
        <v>3537.8378378378375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5140799.9999999991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1">
        <v>3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Invoice!B1722</f>
        <v>48</v>
      </c>
      <c r="C360" s="88" t="str">
        <f>Invoice!E1722</f>
        <v>CRAYON / OIL PASTEL JOYKO OP-48S PP CASE SEA WORLD</v>
      </c>
      <c r="D360" s="89">
        <f>Invoice!H1722</f>
        <v>58900</v>
      </c>
      <c r="E360" s="81">
        <f t="shared" si="40"/>
        <v>2827200</v>
      </c>
      <c r="F360" s="81"/>
      <c r="G360" s="82">
        <f t="shared" si="41"/>
        <v>2547027.0270270268</v>
      </c>
      <c r="H360" s="83">
        <f t="shared" si="42"/>
        <v>280172.97297297296</v>
      </c>
      <c r="I360" s="83">
        <f t="shared" si="43"/>
        <v>53063.063063063055</v>
      </c>
      <c r="J360" s="103">
        <f t="shared" si="44"/>
        <v>5836.9369369369369</v>
      </c>
    </row>
    <row r="361" spans="1:10" ht="12.75" customHeight="1" x14ac:dyDescent="0.25">
      <c r="A361" s="101"/>
      <c r="D361" s="81"/>
      <c r="E361" s="81">
        <f>(E360*Invoice!I1722)+((E360-(E360*Invoice!I1722))*Invoice!J1722)</f>
        <v>353400</v>
      </c>
      <c r="F361" s="81"/>
      <c r="G361" s="90">
        <f>E361/1.11</f>
        <v>318378.37837837834</v>
      </c>
      <c r="H361" s="91">
        <f>G361*11%</f>
        <v>35021.62162162162</v>
      </c>
      <c r="I361" s="91">
        <f>G361/B360</f>
        <v>6632.8828828828819</v>
      </c>
      <c r="J361" s="104">
        <f>H361/B360</f>
        <v>729.61711711711712</v>
      </c>
    </row>
    <row r="362" spans="1:10" ht="12.75" customHeight="1" x14ac:dyDescent="0.25">
      <c r="A362" s="101"/>
      <c r="D362" s="81" t="s">
        <v>23</v>
      </c>
      <c r="E362" s="81">
        <f>E360-E361</f>
        <v>2473800</v>
      </c>
      <c r="F362" s="81"/>
      <c r="G362" s="82">
        <f>G360-G361</f>
        <v>2228648.6486486485</v>
      </c>
      <c r="H362" s="82">
        <f>H360-H361</f>
        <v>245151.35135135133</v>
      </c>
      <c r="I362" s="82">
        <f>I360-I361</f>
        <v>46430.18018018017</v>
      </c>
      <c r="J362" s="105">
        <f>J360-J361</f>
        <v>5107.3198198198197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2473800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4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Invoice!B1723</f>
        <v>48</v>
      </c>
      <c r="C366" s="88" t="str">
        <f>Invoice!E1723</f>
        <v>CRAYON / OIL PASTEL JOYKO OP-55S PP CASE SEA WORLD</v>
      </c>
      <c r="D366" s="89">
        <f>Invoice!H1723</f>
        <v>66900</v>
      </c>
      <c r="E366" s="81">
        <f t="shared" si="40"/>
        <v>3211200</v>
      </c>
      <c r="F366" s="81"/>
      <c r="G366" s="82">
        <f t="shared" si="41"/>
        <v>2892972.9729729728</v>
      </c>
      <c r="H366" s="83">
        <f t="shared" si="42"/>
        <v>318227.02702702698</v>
      </c>
      <c r="I366" s="83">
        <f t="shared" si="43"/>
        <v>60270.270270270266</v>
      </c>
      <c r="J366" s="103">
        <f t="shared" si="44"/>
        <v>6629.7297297297291</v>
      </c>
    </row>
    <row r="367" spans="1:10" ht="12.75" customHeight="1" x14ac:dyDescent="0.25">
      <c r="A367" s="101"/>
      <c r="D367" s="81"/>
      <c r="E367" s="81">
        <f>(E366*Invoice!I1723)+((E366-(E366*Invoice!I1723))*Invoice!J1723)</f>
        <v>401400</v>
      </c>
      <c r="F367" s="81"/>
      <c r="G367" s="90">
        <f>E367/1.11</f>
        <v>361621.6216216216</v>
      </c>
      <c r="H367" s="91">
        <f>G367*11%</f>
        <v>39778.378378378373</v>
      </c>
      <c r="I367" s="91">
        <f>G367/B366</f>
        <v>7533.7837837837833</v>
      </c>
      <c r="J367" s="104">
        <f>H367/B366</f>
        <v>828.71621621621614</v>
      </c>
    </row>
    <row r="368" spans="1:10" ht="12.75" customHeight="1" x14ac:dyDescent="0.25">
      <c r="A368" s="101"/>
      <c r="D368" s="81" t="s">
        <v>23</v>
      </c>
      <c r="E368" s="81">
        <f>E366-E367</f>
        <v>2809800</v>
      </c>
      <c r="F368" s="81"/>
      <c r="G368" s="82">
        <f>G366-G367</f>
        <v>2531351.351351351</v>
      </c>
      <c r="H368" s="82">
        <f>H366-H367</f>
        <v>278448.64864864864</v>
      </c>
      <c r="I368" s="82">
        <f>I366-I367</f>
        <v>52736.486486486479</v>
      </c>
      <c r="J368" s="105">
        <f>J366-J367</f>
        <v>5801.0135135135133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2809799.9999999995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5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Invoice!B1724</f>
        <v>144</v>
      </c>
      <c r="C372" s="88" t="str">
        <f>Invoice!E1724</f>
        <v>PENSIL WARNA JOYKO CP-24PB (PANJANG)</v>
      </c>
      <c r="D372" s="89">
        <f>Invoice!H1724</f>
        <v>21200</v>
      </c>
      <c r="E372" s="81">
        <f t="shared" si="40"/>
        <v>3052800</v>
      </c>
      <c r="F372" s="81"/>
      <c r="G372" s="82">
        <f t="shared" si="41"/>
        <v>2750270.2702702698</v>
      </c>
      <c r="H372" s="83">
        <f t="shared" si="42"/>
        <v>302529.7297297297</v>
      </c>
      <c r="I372" s="83">
        <f t="shared" si="43"/>
        <v>19099.099099099098</v>
      </c>
      <c r="J372" s="103">
        <f t="shared" si="44"/>
        <v>2100.9009009009005</v>
      </c>
    </row>
    <row r="373" spans="1:10" ht="12.75" customHeight="1" x14ac:dyDescent="0.25">
      <c r="A373" s="101"/>
      <c r="D373" s="81"/>
      <c r="E373" s="81">
        <f>(E372*Invoice!I1724)+((E372-(E372*Invoice!I1724))*Invoice!J1724)</f>
        <v>381600</v>
      </c>
      <c r="F373" s="81"/>
      <c r="G373" s="90">
        <f>E373/1.11</f>
        <v>343783.78378378373</v>
      </c>
      <c r="H373" s="91">
        <f>G373*11%</f>
        <v>37816.216216216213</v>
      </c>
      <c r="I373" s="91">
        <f>G373/B372</f>
        <v>2387.3873873873872</v>
      </c>
      <c r="J373" s="104">
        <f>H373/B372</f>
        <v>262.61261261261257</v>
      </c>
    </row>
    <row r="374" spans="1:10" ht="12.75" customHeight="1" x14ac:dyDescent="0.25">
      <c r="A374" s="101"/>
      <c r="D374" s="81" t="s">
        <v>23</v>
      </c>
      <c r="E374" s="81">
        <f>E372-E373</f>
        <v>2671200</v>
      </c>
      <c r="F374" s="81"/>
      <c r="G374" s="82">
        <f>G372-G373</f>
        <v>2406486.4864864862</v>
      </c>
      <c r="H374" s="82">
        <f>H372-H373</f>
        <v>264713.51351351349</v>
      </c>
      <c r="I374" s="82">
        <f>I372-I373</f>
        <v>16711.711711711709</v>
      </c>
      <c r="J374" s="105">
        <f>J372-J373</f>
        <v>1838.288288288288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2671199.9999999995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6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Invoice!B1725</f>
        <v>72</v>
      </c>
      <c r="C378" s="88" t="str">
        <f>Invoice!E1725</f>
        <v>CORRECTION FLUID KENKO KE-108</v>
      </c>
      <c r="D378" s="89">
        <f>Invoice!H1725</f>
        <v>47100</v>
      </c>
      <c r="E378" s="81">
        <f t="shared" si="40"/>
        <v>3391200</v>
      </c>
      <c r="F378" s="81"/>
      <c r="G378" s="82">
        <f t="shared" si="41"/>
        <v>3055135.1351351347</v>
      </c>
      <c r="H378" s="83">
        <f t="shared" si="42"/>
        <v>336064.86486486479</v>
      </c>
      <c r="I378" s="83">
        <f t="shared" si="43"/>
        <v>42432.432432432426</v>
      </c>
      <c r="J378" s="103">
        <f t="shared" si="44"/>
        <v>4667.5675675675666</v>
      </c>
    </row>
    <row r="379" spans="1:10" ht="12.75" customHeight="1" x14ac:dyDescent="0.25">
      <c r="A379" s="101"/>
      <c r="D379" s="81"/>
      <c r="E379" s="81">
        <f>(E378*Invoice!I1725)+((E378-(E378*Invoice!I1725))*Invoice!J1725)</f>
        <v>423900</v>
      </c>
      <c r="F379" s="81"/>
      <c r="G379" s="90">
        <f>E379/1.11</f>
        <v>381891.89189189184</v>
      </c>
      <c r="H379" s="91">
        <f>G379*11%</f>
        <v>42008.108108108099</v>
      </c>
      <c r="I379" s="91">
        <f>G379/B378</f>
        <v>5304.0540540540533</v>
      </c>
      <c r="J379" s="104">
        <f>H379/B378</f>
        <v>583.44594594594582</v>
      </c>
    </row>
    <row r="380" spans="1:10" ht="12.75" customHeight="1" x14ac:dyDescent="0.25">
      <c r="A380" s="101"/>
      <c r="D380" s="81" t="s">
        <v>23</v>
      </c>
      <c r="E380" s="81">
        <f>E378-E379</f>
        <v>2967300</v>
      </c>
      <c r="F380" s="81"/>
      <c r="G380" s="82">
        <f>G378-G379</f>
        <v>2673243.2432432426</v>
      </c>
      <c r="H380" s="82">
        <f>H378-H379</f>
        <v>294056.75675675669</v>
      </c>
      <c r="I380" s="82">
        <f>I378-I379</f>
        <v>37128.378378378373</v>
      </c>
      <c r="J380" s="105">
        <f>J378-J379</f>
        <v>4084.1216216216208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2967299.9999999991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6"/>
      <c r="B383" s="107"/>
      <c r="C383" s="107"/>
      <c r="D383" s="107"/>
      <c r="E383" s="107"/>
      <c r="F383" s="107"/>
      <c r="G383" s="108">
        <f>G350+G356+G362+G368+G374+G380</f>
        <v>16832162.162162162</v>
      </c>
      <c r="H383" s="108">
        <f>H350+H356+H362+H368+H374+H380</f>
        <v>1851537.8378378379</v>
      </c>
      <c r="I383" s="107"/>
      <c r="J383" s="109">
        <f>H351+H357+H363+H369+H375+H381</f>
        <v>18683700</v>
      </c>
    </row>
    <row r="385" spans="1:10" ht="12.75" customHeight="1" x14ac:dyDescent="0.25">
      <c r="A385" s="94" t="s">
        <v>1</v>
      </c>
      <c r="B385" s="95">
        <f>Invoice!E1826</f>
        <v>23090017</v>
      </c>
      <c r="C385" s="96"/>
      <c r="D385" s="97"/>
      <c r="E385" s="97"/>
      <c r="F385" s="97"/>
      <c r="G385" s="98"/>
      <c r="H385" s="99"/>
      <c r="I385" s="99"/>
      <c r="J385" s="100"/>
    </row>
    <row r="386" spans="1:10" ht="12.75" customHeight="1" x14ac:dyDescent="0.25">
      <c r="A386" s="101">
        <v>1</v>
      </c>
      <c r="B386" s="84" t="s">
        <v>20</v>
      </c>
      <c r="C386" s="84" t="s">
        <v>21</v>
      </c>
      <c r="D386" s="85" t="s">
        <v>22</v>
      </c>
      <c r="E386" s="85" t="s">
        <v>23</v>
      </c>
      <c r="F386" s="85"/>
      <c r="G386" s="86" t="s">
        <v>24</v>
      </c>
      <c r="H386" s="87" t="s">
        <v>25</v>
      </c>
      <c r="I386" s="87" t="s">
        <v>26</v>
      </c>
      <c r="J386" s="102"/>
    </row>
    <row r="387" spans="1:10" ht="12.75" customHeight="1" x14ac:dyDescent="0.25">
      <c r="A387" s="101"/>
      <c r="B387" s="80">
        <f>Invoice!B1834</f>
        <v>20</v>
      </c>
      <c r="C387" s="88" t="str">
        <f>Invoice!E1834</f>
        <v>BINDER CLIP JOYKO 155</v>
      </c>
      <c r="D387" s="89">
        <f>Invoice!H1834</f>
        <v>67800</v>
      </c>
      <c r="E387" s="81">
        <f>D387*B387</f>
        <v>1356000</v>
      </c>
      <c r="F387" s="81"/>
      <c r="G387" s="82">
        <f>E387/1.11</f>
        <v>1221621.6216216215</v>
      </c>
      <c r="H387" s="83">
        <f>G387*11%</f>
        <v>134378.37837837837</v>
      </c>
      <c r="I387" s="83">
        <f>G387/B387</f>
        <v>61081.08108108108</v>
      </c>
      <c r="J387" s="103">
        <f>H387/B387</f>
        <v>6718.9189189189183</v>
      </c>
    </row>
    <row r="388" spans="1:10" ht="12.75" customHeight="1" x14ac:dyDescent="0.25">
      <c r="A388" s="101"/>
      <c r="D388" s="81"/>
      <c r="E388" s="81">
        <f>(E387*Invoice!I1834)+((E387-(E387*Invoice!I1834))*Invoice!J1834)</f>
        <v>135600</v>
      </c>
      <c r="F388" s="81"/>
      <c r="G388" s="90">
        <f>E388/1.11</f>
        <v>122162.16216216215</v>
      </c>
      <c r="H388" s="91">
        <f>G388*11%</f>
        <v>13437.837837837837</v>
      </c>
      <c r="I388" s="91">
        <f>G388/B387</f>
        <v>6108.1081081081074</v>
      </c>
      <c r="J388" s="104">
        <f>H388/B387</f>
        <v>671.89189189189187</v>
      </c>
    </row>
    <row r="389" spans="1:10" ht="12.75" customHeight="1" x14ac:dyDescent="0.25">
      <c r="A389" s="101"/>
      <c r="D389" s="81" t="s">
        <v>23</v>
      </c>
      <c r="E389" s="81">
        <f>E387-E388</f>
        <v>1220400</v>
      </c>
      <c r="F389" s="81"/>
      <c r="G389" s="82">
        <f>G387-G388</f>
        <v>1099459.4594594594</v>
      </c>
      <c r="H389" s="82">
        <f>H387-H388</f>
        <v>120940.54054054053</v>
      </c>
      <c r="I389" s="82">
        <f>I387-I388</f>
        <v>54972.972972972973</v>
      </c>
      <c r="J389" s="105">
        <f>J387-J388</f>
        <v>6047.0270270270266</v>
      </c>
    </row>
    <row r="390" spans="1:10" ht="12.75" customHeight="1" x14ac:dyDescent="0.25">
      <c r="A390" s="101"/>
      <c r="D390" s="81"/>
      <c r="E390" s="81"/>
      <c r="F390" s="81"/>
      <c r="G390" s="82"/>
      <c r="H390" s="83">
        <f>G389+H389</f>
        <v>1220400</v>
      </c>
      <c r="I390" s="83"/>
      <c r="J390" s="103"/>
    </row>
    <row r="391" spans="1:10" ht="12.75" customHeight="1" x14ac:dyDescent="0.25">
      <c r="A391" s="101"/>
      <c r="B391" s="79"/>
      <c r="D391" s="81"/>
      <c r="E391" s="81"/>
      <c r="F391" s="81"/>
      <c r="G391" s="82"/>
      <c r="H391" s="83"/>
      <c r="I391" s="83"/>
      <c r="J391" s="103"/>
    </row>
    <row r="392" spans="1:10" ht="12.75" customHeight="1" x14ac:dyDescent="0.25">
      <c r="A392" s="101">
        <v>2</v>
      </c>
      <c r="B392" s="84" t="s">
        <v>20</v>
      </c>
      <c r="C392" s="84" t="s">
        <v>21</v>
      </c>
      <c r="D392" s="85" t="s">
        <v>22</v>
      </c>
      <c r="E392" s="85" t="s">
        <v>23</v>
      </c>
      <c r="F392" s="85"/>
      <c r="G392" s="86" t="s">
        <v>24</v>
      </c>
      <c r="H392" s="87" t="s">
        <v>25</v>
      </c>
      <c r="I392" s="87" t="s">
        <v>26</v>
      </c>
      <c r="J392" s="102"/>
    </row>
    <row r="393" spans="1:10" ht="12.75" customHeight="1" x14ac:dyDescent="0.25">
      <c r="A393" s="101"/>
      <c r="B393" s="80">
        <f>Invoice!B1835</f>
        <v>12</v>
      </c>
      <c r="C393" s="88" t="str">
        <f>Invoice!E1835</f>
        <v>PUNCH JOYKO 85B</v>
      </c>
      <c r="D393" s="89">
        <f>Invoice!H1835</f>
        <v>45500</v>
      </c>
      <c r="E393" s="81">
        <f t="shared" ref="E393:E399" si="45">D393*B393</f>
        <v>546000</v>
      </c>
      <c r="F393" s="81"/>
      <c r="G393" s="82">
        <f t="shared" ref="G393:G399" si="46">E393/1.11</f>
        <v>491891.89189189184</v>
      </c>
      <c r="H393" s="83">
        <f t="shared" ref="H393:H399" si="47">G393*11%</f>
        <v>54108.108108108099</v>
      </c>
      <c r="I393" s="83">
        <f t="shared" ref="I393:I399" si="48">G393/B393</f>
        <v>40990.990990990984</v>
      </c>
      <c r="J393" s="103">
        <f t="shared" ref="J393:J399" si="49">H393/B393</f>
        <v>4509.009009009008</v>
      </c>
    </row>
    <row r="394" spans="1:10" ht="12.75" customHeight="1" x14ac:dyDescent="0.25">
      <c r="A394" s="101"/>
      <c r="D394" s="81"/>
      <c r="E394" s="81">
        <f>(E393*Invoice!I1835)+((E393-(E393*Invoice!I1835))*Invoice!J1835)</f>
        <v>54600</v>
      </c>
      <c r="F394" s="81"/>
      <c r="G394" s="90">
        <f>E394/1.11</f>
        <v>49189.189189189186</v>
      </c>
      <c r="H394" s="91">
        <f>G394*11%</f>
        <v>5410.8108108108108</v>
      </c>
      <c r="I394" s="91">
        <f>G394/B393</f>
        <v>4099.0990990990986</v>
      </c>
      <c r="J394" s="104">
        <f>H394/B393</f>
        <v>450.90090090090092</v>
      </c>
    </row>
    <row r="395" spans="1:10" ht="12.75" customHeight="1" x14ac:dyDescent="0.25">
      <c r="A395" s="101"/>
      <c r="D395" s="81" t="s">
        <v>23</v>
      </c>
      <c r="E395" s="81">
        <f>E393-E394</f>
        <v>491400</v>
      </c>
      <c r="F395" s="81"/>
      <c r="G395" s="82">
        <f>G393-G394</f>
        <v>442702.70270270266</v>
      </c>
      <c r="H395" s="82">
        <f>H393-H394</f>
        <v>48697.297297297286</v>
      </c>
      <c r="I395" s="82">
        <f>I393-I394</f>
        <v>36891.891891891886</v>
      </c>
      <c r="J395" s="105">
        <f>J393-J394</f>
        <v>4058.108108108107</v>
      </c>
    </row>
    <row r="396" spans="1:10" ht="12.75" customHeight="1" x14ac:dyDescent="0.25">
      <c r="A396" s="101"/>
      <c r="D396" s="81"/>
      <c r="E396" s="81"/>
      <c r="F396" s="81"/>
      <c r="G396" s="82"/>
      <c r="H396" s="83">
        <f>G395+H395</f>
        <v>491399.99999999994</v>
      </c>
      <c r="I396" s="83"/>
      <c r="J396" s="103"/>
    </row>
    <row r="397" spans="1:10" ht="12.75" customHeight="1" x14ac:dyDescent="0.25">
      <c r="A397" s="101"/>
      <c r="B397" s="79"/>
      <c r="D397" s="81"/>
      <c r="E397" s="81"/>
      <c r="F397" s="81"/>
      <c r="G397" s="82"/>
      <c r="H397" s="83"/>
      <c r="I397" s="83"/>
      <c r="J397" s="103"/>
    </row>
    <row r="398" spans="1:10" ht="12.75" customHeight="1" x14ac:dyDescent="0.25">
      <c r="A398" s="101">
        <v>3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Invoice!B1836</f>
        <v>5</v>
      </c>
      <c r="C399" s="88" t="str">
        <f>Invoice!E1836</f>
        <v>STAPLER KENKO HD-10</v>
      </c>
      <c r="D399" s="89">
        <f>Invoice!H1836</f>
        <v>93000</v>
      </c>
      <c r="E399" s="81">
        <f t="shared" si="45"/>
        <v>465000</v>
      </c>
      <c r="F399" s="81"/>
      <c r="G399" s="82">
        <f t="shared" si="46"/>
        <v>418918.91891891888</v>
      </c>
      <c r="H399" s="83">
        <f t="shared" si="47"/>
        <v>46081.08108108108</v>
      </c>
      <c r="I399" s="83">
        <f t="shared" si="48"/>
        <v>83783.783783783772</v>
      </c>
      <c r="J399" s="103">
        <f t="shared" si="49"/>
        <v>9216.2162162162167</v>
      </c>
    </row>
    <row r="400" spans="1:10" ht="12.75" customHeight="1" x14ac:dyDescent="0.25">
      <c r="A400" s="101"/>
      <c r="D400" s="81"/>
      <c r="E400" s="81">
        <f>(E399*Invoice!I1836)+((E399-(E399*Invoice!I1836))*Invoice!J1836)</f>
        <v>46500</v>
      </c>
      <c r="F400" s="81"/>
      <c r="G400" s="90">
        <f>E400/1.11</f>
        <v>41891.891891891886</v>
      </c>
      <c r="H400" s="91">
        <f>G400*11%</f>
        <v>4608.1081081081074</v>
      </c>
      <c r="I400" s="91">
        <f>G400/B399</f>
        <v>8378.3783783783765</v>
      </c>
      <c r="J400" s="104">
        <f>H400/B399</f>
        <v>921.62162162162144</v>
      </c>
    </row>
    <row r="401" spans="1:10" ht="12.75" customHeight="1" x14ac:dyDescent="0.25">
      <c r="A401" s="101"/>
      <c r="D401" s="81" t="s">
        <v>23</v>
      </c>
      <c r="E401" s="81">
        <f>E399-E400</f>
        <v>418500</v>
      </c>
      <c r="F401" s="81"/>
      <c r="G401" s="82">
        <f>G399-G400</f>
        <v>377027.02702702698</v>
      </c>
      <c r="H401" s="82">
        <f>H399-H400</f>
        <v>41472.972972972973</v>
      </c>
      <c r="I401" s="82">
        <f>I399-I400</f>
        <v>75405.4054054054</v>
      </c>
      <c r="J401" s="105">
        <f>J399-J400</f>
        <v>8294.594594594595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418499.99999999994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6"/>
      <c r="B404" s="107"/>
      <c r="C404" s="107"/>
      <c r="D404" s="107"/>
      <c r="E404" s="107"/>
      <c r="F404" s="107"/>
      <c r="G404" s="108">
        <f>G389+G395+G401</f>
        <v>1919189.1891891891</v>
      </c>
      <c r="H404" s="108">
        <f>H389+H395+H401</f>
        <v>211110.81081081077</v>
      </c>
      <c r="I404" s="107"/>
      <c r="J404" s="109">
        <f>H390+H396+H402</f>
        <v>2130300</v>
      </c>
    </row>
    <row r="406" spans="1:10" ht="12.75" customHeight="1" x14ac:dyDescent="0.25">
      <c r="A406" s="94" t="s">
        <v>1</v>
      </c>
      <c r="B406" s="95">
        <f>Invoice!E1940</f>
        <v>23090018</v>
      </c>
      <c r="C406" s="96"/>
      <c r="D406" s="97"/>
      <c r="E406" s="97"/>
      <c r="F406" s="97"/>
      <c r="G406" s="98"/>
      <c r="H406" s="99"/>
      <c r="I406" s="99"/>
      <c r="J406" s="100"/>
    </row>
    <row r="407" spans="1:10" ht="12.75" customHeight="1" x14ac:dyDescent="0.25">
      <c r="A407" s="101">
        <v>1</v>
      </c>
      <c r="B407" s="84" t="s">
        <v>20</v>
      </c>
      <c r="C407" s="84" t="s">
        <v>21</v>
      </c>
      <c r="D407" s="85" t="s">
        <v>22</v>
      </c>
      <c r="E407" s="85" t="s">
        <v>23</v>
      </c>
      <c r="F407" s="85"/>
      <c r="G407" s="86" t="s">
        <v>24</v>
      </c>
      <c r="H407" s="87" t="s">
        <v>25</v>
      </c>
      <c r="I407" s="87" t="s">
        <v>26</v>
      </c>
      <c r="J407" s="102"/>
    </row>
    <row r="408" spans="1:10" ht="12.75" customHeight="1" x14ac:dyDescent="0.25">
      <c r="A408" s="101"/>
      <c r="B408" s="80">
        <f>Invoice!B1948</f>
        <v>1</v>
      </c>
      <c r="C408" s="88" t="str">
        <f>Invoice!E1948</f>
        <v>STAPLER YUAN CHANG 414</v>
      </c>
      <c r="D408" s="89">
        <f>Invoice!H1948</f>
        <v>340000</v>
      </c>
      <c r="E408" s="81">
        <f>D408*B408</f>
        <v>340000</v>
      </c>
      <c r="F408" s="81"/>
      <c r="G408" s="82">
        <f>E408/1.11</f>
        <v>306306.30630630627</v>
      </c>
      <c r="H408" s="83">
        <f>G408*11%</f>
        <v>33693.693693693691</v>
      </c>
      <c r="I408" s="83">
        <f>G408/B408</f>
        <v>306306.30630630627</v>
      </c>
      <c r="J408" s="103">
        <f>H408/B408</f>
        <v>33693.693693693691</v>
      </c>
    </row>
    <row r="409" spans="1:10" ht="12.75" customHeight="1" x14ac:dyDescent="0.25">
      <c r="A409" s="101"/>
      <c r="D409" s="81"/>
      <c r="E409" s="81">
        <f>(E408*Invoice!I1948)+((E408-(E408*Invoice!I1948))*Invoice!J1948)</f>
        <v>0</v>
      </c>
      <c r="F409" s="81"/>
      <c r="G409" s="90">
        <f>E409/1.11</f>
        <v>0</v>
      </c>
      <c r="H409" s="91">
        <f>G409*11%</f>
        <v>0</v>
      </c>
      <c r="I409" s="91">
        <f>G409/B408</f>
        <v>0</v>
      </c>
      <c r="J409" s="104">
        <f>H409/B408</f>
        <v>0</v>
      </c>
    </row>
    <row r="410" spans="1:10" ht="12.75" customHeight="1" x14ac:dyDescent="0.25">
      <c r="A410" s="101"/>
      <c r="D410" s="81" t="s">
        <v>23</v>
      </c>
      <c r="E410" s="81">
        <f>E408-E409</f>
        <v>340000</v>
      </c>
      <c r="F410" s="81"/>
      <c r="G410" s="82">
        <f>G408-G409</f>
        <v>306306.30630630627</v>
      </c>
      <c r="H410" s="82">
        <f>H408-H409</f>
        <v>33693.693693693691</v>
      </c>
      <c r="I410" s="82">
        <f>I408-I409</f>
        <v>306306.30630630627</v>
      </c>
      <c r="J410" s="105">
        <f>J408-J409</f>
        <v>33693.693693693691</v>
      </c>
    </row>
    <row r="411" spans="1:10" ht="12.75" customHeight="1" x14ac:dyDescent="0.25">
      <c r="A411" s="101"/>
      <c r="D411" s="81"/>
      <c r="E411" s="81"/>
      <c r="F411" s="81"/>
      <c r="G411" s="82"/>
      <c r="H411" s="83">
        <f>G410+H410</f>
        <v>339999.99999999994</v>
      </c>
      <c r="I411" s="83"/>
      <c r="J411" s="103"/>
    </row>
    <row r="412" spans="1:10" ht="12.75" customHeight="1" x14ac:dyDescent="0.25">
      <c r="A412" s="101"/>
      <c r="B412" s="79"/>
      <c r="D412" s="81"/>
      <c r="E412" s="81"/>
      <c r="F412" s="81"/>
      <c r="G412" s="82"/>
      <c r="H412" s="83"/>
      <c r="I412" s="83"/>
      <c r="J412" s="103"/>
    </row>
    <row r="413" spans="1:10" ht="12.75" customHeight="1" x14ac:dyDescent="0.25">
      <c r="A413" s="106"/>
      <c r="B413" s="107"/>
      <c r="C413" s="107"/>
      <c r="D413" s="107"/>
      <c r="E413" s="107"/>
      <c r="F413" s="107"/>
      <c r="G413" s="108">
        <f>G410</f>
        <v>306306.30630630627</v>
      </c>
      <c r="H413" s="108">
        <f>H410</f>
        <v>33693.693693693691</v>
      </c>
      <c r="I413" s="107"/>
      <c r="J413" s="109">
        <f>H411</f>
        <v>339999.99999999994</v>
      </c>
    </row>
    <row r="415" spans="1:10" ht="12.75" customHeight="1" x14ac:dyDescent="0.25">
      <c r="A415" s="94" t="s">
        <v>1</v>
      </c>
      <c r="B415" s="95">
        <f>Invoice!E2054</f>
        <v>23090019</v>
      </c>
      <c r="C415" s="96"/>
      <c r="D415" s="97"/>
      <c r="E415" s="97"/>
      <c r="F415" s="97"/>
      <c r="G415" s="98"/>
      <c r="H415" s="99"/>
      <c r="I415" s="99"/>
      <c r="J415" s="100"/>
    </row>
    <row r="416" spans="1:10" ht="12.75" customHeight="1" x14ac:dyDescent="0.25">
      <c r="A416" s="101">
        <v>1</v>
      </c>
      <c r="B416" s="84" t="s">
        <v>20</v>
      </c>
      <c r="C416" s="84" t="s">
        <v>21</v>
      </c>
      <c r="D416" s="85" t="s">
        <v>22</v>
      </c>
      <c r="E416" s="85" t="s">
        <v>23</v>
      </c>
      <c r="F416" s="85"/>
      <c r="G416" s="86" t="s">
        <v>24</v>
      </c>
      <c r="H416" s="87" t="s">
        <v>25</v>
      </c>
      <c r="I416" s="87" t="s">
        <v>26</v>
      </c>
      <c r="J416" s="102"/>
    </row>
    <row r="417" spans="1:10" ht="12.75" customHeight="1" x14ac:dyDescent="0.25">
      <c r="A417" s="101"/>
      <c r="B417" s="80">
        <f>Invoice!B2062</f>
        <v>160</v>
      </c>
      <c r="C417" s="88" t="str">
        <f>Invoice!E2062</f>
        <v>CALCULATOR JOYKO CC-37</v>
      </c>
      <c r="D417" s="89">
        <f>Invoice!H2062</f>
        <v>32000</v>
      </c>
      <c r="E417" s="81">
        <f>D417*B417</f>
        <v>5120000</v>
      </c>
      <c r="F417" s="81"/>
      <c r="G417" s="82">
        <f>E417/1.11</f>
        <v>4612612.6126126125</v>
      </c>
      <c r="H417" s="83">
        <f>G417*11%</f>
        <v>507387.3873873874</v>
      </c>
      <c r="I417" s="83">
        <f>G417/B417</f>
        <v>28828.828828828828</v>
      </c>
      <c r="J417" s="103">
        <f>H417/B417</f>
        <v>3171.1711711711714</v>
      </c>
    </row>
    <row r="418" spans="1:10" ht="12.75" customHeight="1" x14ac:dyDescent="0.25">
      <c r="A418" s="101"/>
      <c r="D418" s="81"/>
      <c r="E418" s="81">
        <f>(E417*Invoice!I2062)+((E417-(E417*Invoice!I2062))*Invoice!J2062)</f>
        <v>640000</v>
      </c>
      <c r="F418" s="81"/>
      <c r="G418" s="90">
        <f>E418/1.11</f>
        <v>576576.57657657657</v>
      </c>
      <c r="H418" s="91">
        <f>G418*11%</f>
        <v>63423.423423423425</v>
      </c>
      <c r="I418" s="91">
        <f>G418/B417</f>
        <v>3603.6036036036035</v>
      </c>
      <c r="J418" s="104">
        <f>H418/B417</f>
        <v>396.39639639639643</v>
      </c>
    </row>
    <row r="419" spans="1:10" ht="12.75" customHeight="1" x14ac:dyDescent="0.25">
      <c r="A419" s="101"/>
      <c r="D419" s="81" t="s">
        <v>23</v>
      </c>
      <c r="E419" s="81">
        <f>E417-E418</f>
        <v>4480000</v>
      </c>
      <c r="F419" s="81"/>
      <c r="G419" s="82">
        <f>G417-G418</f>
        <v>4036036.036036036</v>
      </c>
      <c r="H419" s="82">
        <f>H417-H418</f>
        <v>443963.96396396396</v>
      </c>
      <c r="I419" s="82">
        <f>I417-I418</f>
        <v>25225.225225225226</v>
      </c>
      <c r="J419" s="105">
        <f>J417-J418</f>
        <v>2774.7747747747749</v>
      </c>
    </row>
    <row r="420" spans="1:10" ht="12.75" customHeight="1" x14ac:dyDescent="0.25">
      <c r="A420" s="101"/>
      <c r="D420" s="81"/>
      <c r="E420" s="81"/>
      <c r="F420" s="81"/>
      <c r="G420" s="82"/>
      <c r="H420" s="83">
        <f>G419+H419</f>
        <v>4480000</v>
      </c>
      <c r="I420" s="83"/>
      <c r="J420" s="103"/>
    </row>
    <row r="421" spans="1:10" ht="12.75" customHeight="1" x14ac:dyDescent="0.25">
      <c r="A421" s="101"/>
      <c r="B421" s="79"/>
      <c r="D421" s="81"/>
      <c r="E421" s="81"/>
      <c r="F421" s="81"/>
      <c r="G421" s="82"/>
      <c r="H421" s="83"/>
      <c r="I421" s="83"/>
      <c r="J421" s="103"/>
    </row>
    <row r="422" spans="1:10" ht="12.75" customHeight="1" x14ac:dyDescent="0.25">
      <c r="A422" s="101">
        <v>2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Invoice!B2063</f>
        <v>160</v>
      </c>
      <c r="C423" s="88" t="str">
        <f>Invoice!E2063</f>
        <v>CALCULATOR JOYKO CC-38</v>
      </c>
      <c r="D423" s="89">
        <f>Invoice!H2063</f>
        <v>27500</v>
      </c>
      <c r="E423" s="81">
        <f t="shared" ref="E423:E459" si="50">D423*B423</f>
        <v>4400000</v>
      </c>
      <c r="F423" s="81"/>
      <c r="G423" s="82">
        <f t="shared" ref="G423:G459" si="51">E423/1.11</f>
        <v>3963963.9639639636</v>
      </c>
      <c r="H423" s="83">
        <f t="shared" ref="H423:H459" si="52">G423*11%</f>
        <v>436036.03603603598</v>
      </c>
      <c r="I423" s="83">
        <f t="shared" ref="I423:I459" si="53">G423/B423</f>
        <v>24774.774774774771</v>
      </c>
      <c r="J423" s="103">
        <f t="shared" ref="J423:J459" si="54">H423/B423</f>
        <v>2725.2252252252247</v>
      </c>
    </row>
    <row r="424" spans="1:10" ht="12.75" customHeight="1" x14ac:dyDescent="0.25">
      <c r="A424" s="101"/>
      <c r="D424" s="81"/>
      <c r="E424" s="81">
        <f>(E423*Invoice!I2063)+((E423-(E423*Invoice!I2063))*Invoice!J2063)</f>
        <v>550000</v>
      </c>
      <c r="F424" s="81"/>
      <c r="G424" s="90">
        <f>E424/1.11</f>
        <v>495495.49549549544</v>
      </c>
      <c r="H424" s="91">
        <f>G424*11%</f>
        <v>54504.504504504497</v>
      </c>
      <c r="I424" s="91">
        <f>G424/B423</f>
        <v>3096.8468468468463</v>
      </c>
      <c r="J424" s="104">
        <f>H424/B423</f>
        <v>340.65315315315308</v>
      </c>
    </row>
    <row r="425" spans="1:10" ht="12.75" customHeight="1" x14ac:dyDescent="0.25">
      <c r="A425" s="101"/>
      <c r="D425" s="81" t="s">
        <v>23</v>
      </c>
      <c r="E425" s="81">
        <f>E423-E424</f>
        <v>3850000</v>
      </c>
      <c r="F425" s="81"/>
      <c r="G425" s="82">
        <f>G423-G424</f>
        <v>3468468.4684684682</v>
      </c>
      <c r="H425" s="82">
        <f>H423-H424</f>
        <v>381531.53153153148</v>
      </c>
      <c r="I425" s="82">
        <f>I423-I424</f>
        <v>21677.927927927925</v>
      </c>
      <c r="J425" s="105">
        <f>J423-J424</f>
        <v>2384.5720720720715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3849999.9999999995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3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Invoice!B2064</f>
        <v>60</v>
      </c>
      <c r="C429" s="88" t="str">
        <f>Invoice!E2064</f>
        <v>CALCULATOR JOYKO CC-800CH</v>
      </c>
      <c r="D429" s="89">
        <f>Invoice!H2064</f>
        <v>79000</v>
      </c>
      <c r="E429" s="81">
        <f t="shared" si="50"/>
        <v>4740000</v>
      </c>
      <c r="F429" s="81"/>
      <c r="G429" s="82">
        <f t="shared" si="51"/>
        <v>4270270.2702702703</v>
      </c>
      <c r="H429" s="83">
        <f t="shared" si="52"/>
        <v>469729.72972972976</v>
      </c>
      <c r="I429" s="83">
        <f t="shared" si="53"/>
        <v>71171.171171171169</v>
      </c>
      <c r="J429" s="103">
        <f t="shared" si="54"/>
        <v>7828.8288288288295</v>
      </c>
    </row>
    <row r="430" spans="1:10" ht="12.75" customHeight="1" x14ac:dyDescent="0.25">
      <c r="A430" s="101"/>
      <c r="D430" s="81"/>
      <c r="E430" s="81">
        <f>(E429*Invoice!I2064)+((E429-(E429*Invoice!I2064))*Invoice!J2064)</f>
        <v>592500</v>
      </c>
      <c r="F430" s="81"/>
      <c r="G430" s="90">
        <f>E430/1.11</f>
        <v>533783.78378378379</v>
      </c>
      <c r="H430" s="91">
        <f>G430*11%</f>
        <v>58716.21621621622</v>
      </c>
      <c r="I430" s="91">
        <f>G430/B429</f>
        <v>8896.3963963963961</v>
      </c>
      <c r="J430" s="104">
        <f>H430/B429</f>
        <v>978.60360360360369</v>
      </c>
    </row>
    <row r="431" spans="1:10" ht="12.75" customHeight="1" x14ac:dyDescent="0.25">
      <c r="A431" s="101"/>
      <c r="D431" s="81" t="s">
        <v>23</v>
      </c>
      <c r="E431" s="81">
        <f>E429-E430</f>
        <v>4147500</v>
      </c>
      <c r="F431" s="81"/>
      <c r="G431" s="82">
        <f>G429-G430</f>
        <v>3736486.4864864866</v>
      </c>
      <c r="H431" s="82">
        <f>H429-H430</f>
        <v>411013.51351351355</v>
      </c>
      <c r="I431" s="82">
        <f>I429-I430</f>
        <v>62274.774774774771</v>
      </c>
      <c r="J431" s="105">
        <f>J429-J430</f>
        <v>6850.2252252252256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4147500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1">
        <v>4</v>
      </c>
      <c r="B434" s="84" t="s">
        <v>20</v>
      </c>
      <c r="C434" s="84" t="s">
        <v>21</v>
      </c>
      <c r="D434" s="85" t="s">
        <v>22</v>
      </c>
      <c r="E434" s="85" t="s">
        <v>23</v>
      </c>
      <c r="F434" s="85"/>
      <c r="G434" s="86" t="s">
        <v>24</v>
      </c>
      <c r="H434" s="87" t="s">
        <v>25</v>
      </c>
      <c r="I434" s="87" t="s">
        <v>26</v>
      </c>
      <c r="J434" s="102"/>
    </row>
    <row r="435" spans="1:10" ht="12.75" customHeight="1" x14ac:dyDescent="0.25">
      <c r="A435" s="101"/>
      <c r="B435" s="80">
        <f>Invoice!B2065</f>
        <v>60</v>
      </c>
      <c r="C435" s="88" t="str">
        <f>Invoice!E2065</f>
        <v>CALCULATOR JOYKO CC-810CH</v>
      </c>
      <c r="D435" s="89">
        <f>Invoice!H2065</f>
        <v>82000</v>
      </c>
      <c r="E435" s="81">
        <f t="shared" si="50"/>
        <v>4920000</v>
      </c>
      <c r="F435" s="81"/>
      <c r="G435" s="82">
        <f t="shared" si="51"/>
        <v>4432432.4324324317</v>
      </c>
      <c r="H435" s="83">
        <f t="shared" si="52"/>
        <v>487567.56756756752</v>
      </c>
      <c r="I435" s="83">
        <f t="shared" si="53"/>
        <v>73873.873873873861</v>
      </c>
      <c r="J435" s="103">
        <f t="shared" si="54"/>
        <v>8126.1261261261252</v>
      </c>
    </row>
    <row r="436" spans="1:10" ht="12.75" customHeight="1" x14ac:dyDescent="0.25">
      <c r="A436" s="101"/>
      <c r="D436" s="81"/>
      <c r="E436" s="81">
        <f>(E435*Invoice!I2065)+((E435-(E435*Invoice!I2065))*Invoice!J2065)</f>
        <v>615000</v>
      </c>
      <c r="F436" s="81"/>
      <c r="G436" s="90">
        <f>E436/1.11</f>
        <v>554054.05405405397</v>
      </c>
      <c r="H436" s="91">
        <f>G436*11%</f>
        <v>60945.945945945939</v>
      </c>
      <c r="I436" s="91">
        <f>G436/B435</f>
        <v>9234.2342342342326</v>
      </c>
      <c r="J436" s="104">
        <f>H436/B435</f>
        <v>1015.7657657657657</v>
      </c>
    </row>
    <row r="437" spans="1:10" ht="12.75" customHeight="1" x14ac:dyDescent="0.25">
      <c r="A437" s="101"/>
      <c r="D437" s="81" t="s">
        <v>23</v>
      </c>
      <c r="E437" s="81">
        <f>E435-E436</f>
        <v>4305000</v>
      </c>
      <c r="F437" s="81"/>
      <c r="G437" s="82">
        <f>G435-G436</f>
        <v>3878378.3783783778</v>
      </c>
      <c r="H437" s="82">
        <f>H435-H436</f>
        <v>426621.6216216216</v>
      </c>
      <c r="I437" s="82">
        <f>I435-I436</f>
        <v>64639.63963963963</v>
      </c>
      <c r="J437" s="105">
        <f>J435-J436</f>
        <v>7110.3603603603597</v>
      </c>
    </row>
    <row r="438" spans="1:10" ht="12.75" customHeight="1" x14ac:dyDescent="0.25">
      <c r="A438" s="101"/>
      <c r="D438" s="81"/>
      <c r="E438" s="81"/>
      <c r="F438" s="81"/>
      <c r="G438" s="82"/>
      <c r="H438" s="83">
        <f>G437+H437</f>
        <v>4304999.9999999991</v>
      </c>
      <c r="I438" s="83"/>
      <c r="J438" s="103"/>
    </row>
    <row r="439" spans="1:10" ht="12.75" customHeight="1" x14ac:dyDescent="0.25">
      <c r="A439" s="101"/>
      <c r="B439" s="79"/>
      <c r="D439" s="81"/>
      <c r="E439" s="81"/>
      <c r="F439" s="81"/>
      <c r="G439" s="82"/>
      <c r="H439" s="83"/>
      <c r="I439" s="83"/>
      <c r="J439" s="103"/>
    </row>
    <row r="440" spans="1:10" ht="12.75" customHeight="1" x14ac:dyDescent="0.25">
      <c r="A440" s="101">
        <v>5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Invoice!B2066</f>
        <v>120</v>
      </c>
      <c r="C441" s="88" t="str">
        <f>Invoice!E2066</f>
        <v>CALCULATOR JOYKO CC-8A</v>
      </c>
      <c r="D441" s="89">
        <f>Invoice!H2066</f>
        <v>47000</v>
      </c>
      <c r="E441" s="81">
        <f t="shared" si="50"/>
        <v>5640000</v>
      </c>
      <c r="F441" s="81"/>
      <c r="G441" s="82">
        <f t="shared" si="51"/>
        <v>5081081.0810810803</v>
      </c>
      <c r="H441" s="83">
        <f t="shared" si="52"/>
        <v>558918.91891891882</v>
      </c>
      <c r="I441" s="83">
        <f t="shared" si="53"/>
        <v>42342.342342342337</v>
      </c>
      <c r="J441" s="103">
        <f t="shared" si="54"/>
        <v>4657.6576576576572</v>
      </c>
    </row>
    <row r="442" spans="1:10" ht="12.75" customHeight="1" x14ac:dyDescent="0.25">
      <c r="A442" s="101"/>
      <c r="D442" s="81"/>
      <c r="E442" s="81">
        <f>(E441*Invoice!I2066)+((E441-(E441*Invoice!I2066))*Invoice!J2066)</f>
        <v>705000</v>
      </c>
      <c r="F442" s="81"/>
      <c r="G442" s="90">
        <f>E442/1.11</f>
        <v>635135.13513513503</v>
      </c>
      <c r="H442" s="91">
        <f>G442*11%</f>
        <v>69864.864864864852</v>
      </c>
      <c r="I442" s="91">
        <f>G442/B441</f>
        <v>5292.7927927927922</v>
      </c>
      <c r="J442" s="104">
        <f>H442/B441</f>
        <v>582.20720720720715</v>
      </c>
    </row>
    <row r="443" spans="1:10" ht="12.75" customHeight="1" x14ac:dyDescent="0.25">
      <c r="A443" s="101"/>
      <c r="D443" s="81" t="s">
        <v>23</v>
      </c>
      <c r="E443" s="81">
        <f>E441-E442</f>
        <v>4935000</v>
      </c>
      <c r="F443" s="81"/>
      <c r="G443" s="82">
        <f>G441-G442</f>
        <v>4445945.9459459456</v>
      </c>
      <c r="H443" s="82">
        <f>H441-H442</f>
        <v>489054.05405405397</v>
      </c>
      <c r="I443" s="82">
        <f>I441-I442</f>
        <v>37049.549549549542</v>
      </c>
      <c r="J443" s="105">
        <f>J441-J442</f>
        <v>4075.4504504504503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4935000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6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Invoice!B2067</f>
        <v>120</v>
      </c>
      <c r="C447" s="88" t="str">
        <f>Invoice!E2067</f>
        <v>CALCULATOR JOYKO CC-15A</v>
      </c>
      <c r="D447" s="89">
        <f>Invoice!H2067</f>
        <v>47000</v>
      </c>
      <c r="E447" s="81">
        <f t="shared" si="50"/>
        <v>5640000</v>
      </c>
      <c r="F447" s="81"/>
      <c r="G447" s="82">
        <f t="shared" si="51"/>
        <v>5081081.0810810803</v>
      </c>
      <c r="H447" s="83">
        <f t="shared" si="52"/>
        <v>558918.91891891882</v>
      </c>
      <c r="I447" s="83">
        <f t="shared" si="53"/>
        <v>42342.342342342337</v>
      </c>
      <c r="J447" s="103">
        <f t="shared" si="54"/>
        <v>4657.6576576576572</v>
      </c>
    </row>
    <row r="448" spans="1:10" ht="12.75" customHeight="1" x14ac:dyDescent="0.25">
      <c r="A448" s="101"/>
      <c r="D448" s="81"/>
      <c r="E448" s="81">
        <f>(E447*Invoice!I2067)+((E447-(E447*Invoice!I2067))*Invoice!J2067)</f>
        <v>705000</v>
      </c>
      <c r="F448" s="81"/>
      <c r="G448" s="90">
        <f>E448/1.11</f>
        <v>635135.13513513503</v>
      </c>
      <c r="H448" s="91">
        <f>G448*11%</f>
        <v>69864.864864864852</v>
      </c>
      <c r="I448" s="91">
        <f>G448/B447</f>
        <v>5292.7927927927922</v>
      </c>
      <c r="J448" s="104">
        <f>H448/B447</f>
        <v>582.20720720720715</v>
      </c>
    </row>
    <row r="449" spans="1:10" ht="12.75" customHeight="1" x14ac:dyDescent="0.25">
      <c r="A449" s="101"/>
      <c r="D449" s="81" t="s">
        <v>23</v>
      </c>
      <c r="E449" s="81">
        <f>E447-E448</f>
        <v>4935000</v>
      </c>
      <c r="F449" s="81"/>
      <c r="G449" s="82">
        <f>G447-G448</f>
        <v>4445945.9459459456</v>
      </c>
      <c r="H449" s="82">
        <f>H447-H448</f>
        <v>489054.05405405397</v>
      </c>
      <c r="I449" s="82">
        <f>I447-I448</f>
        <v>37049.549549549542</v>
      </c>
      <c r="J449" s="105">
        <f>J447-J448</f>
        <v>4075.4504504504503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4935000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7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Invoice!B2068</f>
        <v>60</v>
      </c>
      <c r="C453" s="88" t="str">
        <f>Invoice!E2068</f>
        <v>CALCULATOR JOYKO CC-41</v>
      </c>
      <c r="D453" s="89">
        <f>Invoice!H2068</f>
        <v>74000</v>
      </c>
      <c r="E453" s="81">
        <f t="shared" si="50"/>
        <v>4440000</v>
      </c>
      <c r="F453" s="81"/>
      <c r="G453" s="82">
        <f t="shared" si="51"/>
        <v>3999999.9999999995</v>
      </c>
      <c r="H453" s="83">
        <f t="shared" si="52"/>
        <v>439999.99999999994</v>
      </c>
      <c r="I453" s="83">
        <f t="shared" si="53"/>
        <v>66666.666666666657</v>
      </c>
      <c r="J453" s="103">
        <f t="shared" si="54"/>
        <v>7333.3333333333321</v>
      </c>
    </row>
    <row r="454" spans="1:10" ht="12.75" customHeight="1" x14ac:dyDescent="0.25">
      <c r="A454" s="101"/>
      <c r="D454" s="81"/>
      <c r="E454" s="81">
        <f>(E453*Invoice!I2068)+((E453-(E453*Invoice!I2068))*Invoice!J2068)</f>
        <v>555000</v>
      </c>
      <c r="F454" s="81"/>
      <c r="G454" s="90">
        <f>E454/1.11</f>
        <v>499999.99999999994</v>
      </c>
      <c r="H454" s="91">
        <f>G454*11%</f>
        <v>54999.999999999993</v>
      </c>
      <c r="I454" s="91">
        <f>G454/B453</f>
        <v>8333.3333333333321</v>
      </c>
      <c r="J454" s="104">
        <f>H454/B453</f>
        <v>916.66666666666652</v>
      </c>
    </row>
    <row r="455" spans="1:10" ht="12.75" customHeight="1" x14ac:dyDescent="0.25">
      <c r="A455" s="101"/>
      <c r="D455" s="81" t="s">
        <v>23</v>
      </c>
      <c r="E455" s="81">
        <f>E453-E454</f>
        <v>3885000</v>
      </c>
      <c r="F455" s="81"/>
      <c r="G455" s="82">
        <f>G453-G454</f>
        <v>3499999.9999999995</v>
      </c>
      <c r="H455" s="82">
        <f>H453-H454</f>
        <v>384999.99999999994</v>
      </c>
      <c r="I455" s="82">
        <f>I453-I454</f>
        <v>58333.333333333328</v>
      </c>
      <c r="J455" s="105">
        <f>J453-J454</f>
        <v>6416.6666666666661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3884999.9999999995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8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Invoice!B2069</f>
        <v>120</v>
      </c>
      <c r="C459" s="88" t="str">
        <f>Invoice!E2069</f>
        <v>CALCULATOR JOYKO CC-8CO WARNA</v>
      </c>
      <c r="D459" s="89">
        <f>Invoice!H2069</f>
        <v>47000</v>
      </c>
      <c r="E459" s="81">
        <f t="shared" si="50"/>
        <v>5640000</v>
      </c>
      <c r="F459" s="81"/>
      <c r="G459" s="82">
        <f t="shared" si="51"/>
        <v>5081081.0810810803</v>
      </c>
      <c r="H459" s="83">
        <f t="shared" si="52"/>
        <v>558918.91891891882</v>
      </c>
      <c r="I459" s="83">
        <f t="shared" si="53"/>
        <v>42342.342342342337</v>
      </c>
      <c r="J459" s="103">
        <f t="shared" si="54"/>
        <v>4657.6576576576572</v>
      </c>
    </row>
    <row r="460" spans="1:10" ht="12.75" customHeight="1" x14ac:dyDescent="0.25">
      <c r="A460" s="101"/>
      <c r="D460" s="81"/>
      <c r="E460" s="81">
        <f>(E459*Invoice!I2069)+((E459-(E459*Invoice!I2069))*Invoice!J2069)</f>
        <v>705000</v>
      </c>
      <c r="F460" s="81"/>
      <c r="G460" s="90">
        <f>E460/1.11</f>
        <v>635135.13513513503</v>
      </c>
      <c r="H460" s="91">
        <f>G460*11%</f>
        <v>69864.864864864852</v>
      </c>
      <c r="I460" s="91">
        <f>G460/B459</f>
        <v>5292.7927927927922</v>
      </c>
      <c r="J460" s="104">
        <f>H460/B459</f>
        <v>582.20720720720715</v>
      </c>
    </row>
    <row r="461" spans="1:10" ht="12.75" customHeight="1" x14ac:dyDescent="0.25">
      <c r="A461" s="101"/>
      <c r="D461" s="81" t="s">
        <v>23</v>
      </c>
      <c r="E461" s="81">
        <f>E459-E460</f>
        <v>4935000</v>
      </c>
      <c r="F461" s="81"/>
      <c r="G461" s="82">
        <f>G459-G460</f>
        <v>4445945.9459459456</v>
      </c>
      <c r="H461" s="82">
        <f>H459-H460</f>
        <v>489054.05405405397</v>
      </c>
      <c r="I461" s="82">
        <f>I459-I460</f>
        <v>37049.549549549542</v>
      </c>
      <c r="J461" s="105">
        <f>J459-J460</f>
        <v>4075.4504504504503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4935000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6"/>
      <c r="B464" s="107"/>
      <c r="C464" s="107"/>
      <c r="D464" s="107"/>
      <c r="E464" s="107"/>
      <c r="F464" s="107"/>
      <c r="G464" s="108">
        <f>G419+G425+G431+G437+G443+G449+G455+G461</f>
        <v>31957207.207207203</v>
      </c>
      <c r="H464" s="108">
        <f>H419+H425+H431+H437+H443+H449+H455+H461</f>
        <v>3515292.7927927924</v>
      </c>
      <c r="I464" s="107"/>
      <c r="J464" s="109">
        <f>H420+H426+H432+H438+H444+H450+H456+H462</f>
        <v>35472500</v>
      </c>
    </row>
    <row r="466" spans="1:10" ht="12.75" customHeight="1" x14ac:dyDescent="0.25">
      <c r="A466" s="94" t="s">
        <v>1</v>
      </c>
      <c r="B466" s="95">
        <f>Invoice!E2168</f>
        <v>23090020</v>
      </c>
      <c r="C466" s="96"/>
      <c r="D466" s="97"/>
      <c r="E466" s="97"/>
      <c r="F466" s="97"/>
      <c r="G466" s="98"/>
      <c r="H466" s="99"/>
      <c r="I466" s="99"/>
      <c r="J466" s="100"/>
    </row>
    <row r="467" spans="1:10" ht="12.75" customHeight="1" x14ac:dyDescent="0.25">
      <c r="A467" s="101">
        <v>1</v>
      </c>
      <c r="B467" s="84" t="s">
        <v>20</v>
      </c>
      <c r="C467" s="84" t="s">
        <v>21</v>
      </c>
      <c r="D467" s="85" t="s">
        <v>22</v>
      </c>
      <c r="E467" s="85" t="s">
        <v>23</v>
      </c>
      <c r="F467" s="85"/>
      <c r="G467" s="86" t="s">
        <v>24</v>
      </c>
      <c r="H467" s="87" t="s">
        <v>25</v>
      </c>
      <c r="I467" s="87" t="s">
        <v>26</v>
      </c>
      <c r="J467" s="102"/>
    </row>
    <row r="468" spans="1:10" ht="12.75" customHeight="1" x14ac:dyDescent="0.25">
      <c r="A468" s="101"/>
      <c r="B468" s="80">
        <f>Invoice!B2176</f>
        <v>40</v>
      </c>
      <c r="C468" s="88" t="str">
        <f>Invoice!E2176</f>
        <v>PENSIL KENKO 2B-6191 HIJAU CAP HITAM</v>
      </c>
      <c r="D468" s="89">
        <f>Invoice!H2176</f>
        <v>110400</v>
      </c>
      <c r="E468" s="81">
        <f>D468*B468</f>
        <v>4416000</v>
      </c>
      <c r="F468" s="81"/>
      <c r="G468" s="82">
        <f>E468/1.11</f>
        <v>3978378.3783783782</v>
      </c>
      <c r="H468" s="83">
        <f>G468*11%</f>
        <v>437621.6216216216</v>
      </c>
      <c r="I468" s="83">
        <f>G468/B468</f>
        <v>99459.459459459453</v>
      </c>
      <c r="J468" s="103">
        <f>H468/B468</f>
        <v>10940.54054054054</v>
      </c>
    </row>
    <row r="469" spans="1:10" ht="12.75" customHeight="1" x14ac:dyDescent="0.25">
      <c r="A469" s="101"/>
      <c r="D469" s="81"/>
      <c r="E469" s="81">
        <f>(E468*Invoice!I2176)+((E468-(E468*Invoice!I2176))*Invoice!J2176)</f>
        <v>596160</v>
      </c>
      <c r="F469" s="81"/>
      <c r="G469" s="90">
        <f>E469/1.11</f>
        <v>537081.08108108107</v>
      </c>
      <c r="H469" s="91">
        <f>G469*11%</f>
        <v>59078.91891891892</v>
      </c>
      <c r="I469" s="91">
        <f>G469/B468</f>
        <v>13427.027027027027</v>
      </c>
      <c r="J469" s="104">
        <f>H469/B468</f>
        <v>1476.9729729729729</v>
      </c>
    </row>
    <row r="470" spans="1:10" ht="12.75" customHeight="1" x14ac:dyDescent="0.25">
      <c r="A470" s="101"/>
      <c r="D470" s="81" t="s">
        <v>23</v>
      </c>
      <c r="E470" s="81">
        <f>E468-E469</f>
        <v>3819840</v>
      </c>
      <c r="F470" s="81"/>
      <c r="G470" s="82">
        <f>G468-G469</f>
        <v>3441297.297297297</v>
      </c>
      <c r="H470" s="82">
        <f>H468-H469</f>
        <v>378542.70270270266</v>
      </c>
      <c r="I470" s="82">
        <f>I468-I469</f>
        <v>86032.432432432426</v>
      </c>
      <c r="J470" s="105">
        <f>J468-J469</f>
        <v>9463.5675675675666</v>
      </c>
    </row>
    <row r="471" spans="1:10" ht="12.75" customHeight="1" x14ac:dyDescent="0.25">
      <c r="A471" s="101"/>
      <c r="D471" s="81"/>
      <c r="E471" s="81"/>
      <c r="F471" s="81"/>
      <c r="G471" s="82"/>
      <c r="H471" s="83">
        <f>G470+H470</f>
        <v>3819839.9999999995</v>
      </c>
      <c r="I471" s="83"/>
      <c r="J471" s="103"/>
    </row>
    <row r="472" spans="1:10" ht="12.75" customHeight="1" x14ac:dyDescent="0.25">
      <c r="A472" s="101"/>
      <c r="B472" s="79"/>
      <c r="D472" s="81"/>
      <c r="E472" s="81"/>
      <c r="F472" s="81"/>
      <c r="G472" s="82"/>
      <c r="H472" s="83"/>
      <c r="I472" s="83"/>
      <c r="J472" s="103"/>
    </row>
    <row r="473" spans="1:10" ht="12.75" customHeight="1" x14ac:dyDescent="0.25">
      <c r="A473" s="101">
        <v>2</v>
      </c>
      <c r="B473" s="84" t="s">
        <v>20</v>
      </c>
      <c r="C473" s="84" t="s">
        <v>21</v>
      </c>
      <c r="D473" s="85" t="s">
        <v>22</v>
      </c>
      <c r="E473" s="85" t="s">
        <v>23</v>
      </c>
      <c r="F473" s="85"/>
      <c r="G473" s="86" t="s">
        <v>24</v>
      </c>
      <c r="H473" s="87" t="s">
        <v>25</v>
      </c>
      <c r="I473" s="87" t="s">
        <v>26</v>
      </c>
      <c r="J473" s="102"/>
    </row>
    <row r="474" spans="1:10" ht="12.75" customHeight="1" x14ac:dyDescent="0.25">
      <c r="A474" s="101"/>
      <c r="B474" s="80">
        <f>Invoice!B2177</f>
        <v>20</v>
      </c>
      <c r="C474" s="88" t="str">
        <f>Invoice!E2177</f>
        <v>CUTTER 18 MM KENKO L-500 (BESAR)</v>
      </c>
      <c r="D474" s="89">
        <f>Invoice!H2177</f>
        <v>147600</v>
      </c>
      <c r="E474" s="81">
        <f t="shared" ref="E474" si="55">D474*B474</f>
        <v>2952000</v>
      </c>
      <c r="F474" s="81"/>
      <c r="G474" s="82">
        <f t="shared" ref="G474" si="56">E474/1.11</f>
        <v>2659459.4594594594</v>
      </c>
      <c r="H474" s="83">
        <f t="shared" ref="H474" si="57">G474*11%</f>
        <v>292540.54054054053</v>
      </c>
      <c r="I474" s="83">
        <f t="shared" ref="I474" si="58">G474/B474</f>
        <v>132972.97297297296</v>
      </c>
      <c r="J474" s="103">
        <f t="shared" ref="J474" si="59">H474/B474</f>
        <v>14627.027027027027</v>
      </c>
    </row>
    <row r="475" spans="1:10" ht="12.75" customHeight="1" x14ac:dyDescent="0.25">
      <c r="A475" s="101"/>
      <c r="D475" s="81"/>
      <c r="E475" s="81">
        <f>(E474*Invoice!I2177)+((E474-(E474*Invoice!I2177))*Invoice!J2177)</f>
        <v>398520</v>
      </c>
      <c r="F475" s="81"/>
      <c r="G475" s="90">
        <f>E475/1.11</f>
        <v>359027.02702702698</v>
      </c>
      <c r="H475" s="91">
        <f>G475*11%</f>
        <v>39492.972972972966</v>
      </c>
      <c r="I475" s="91">
        <f>G475/B474</f>
        <v>17951.35135135135</v>
      </c>
      <c r="J475" s="104">
        <f>H475/B474</f>
        <v>1974.6486486486483</v>
      </c>
    </row>
    <row r="476" spans="1:10" ht="12.75" customHeight="1" x14ac:dyDescent="0.25">
      <c r="A476" s="101"/>
      <c r="D476" s="81" t="s">
        <v>23</v>
      </c>
      <c r="E476" s="81">
        <f>E474-E475</f>
        <v>2553480</v>
      </c>
      <c r="F476" s="81"/>
      <c r="G476" s="82">
        <f>G474-G475</f>
        <v>2300432.4324324327</v>
      </c>
      <c r="H476" s="82">
        <f>H474-H475</f>
        <v>253047.56756756757</v>
      </c>
      <c r="I476" s="82">
        <f>I474-I475</f>
        <v>115021.62162162161</v>
      </c>
      <c r="J476" s="105">
        <f>J474-J475</f>
        <v>12652.378378378378</v>
      </c>
    </row>
    <row r="477" spans="1:10" ht="12.75" customHeight="1" x14ac:dyDescent="0.25">
      <c r="A477" s="101"/>
      <c r="D477" s="81"/>
      <c r="E477" s="81"/>
      <c r="F477" s="81"/>
      <c r="G477" s="82"/>
      <c r="H477" s="83">
        <f>G476+H476</f>
        <v>2553480</v>
      </c>
      <c r="I477" s="83"/>
      <c r="J477" s="103"/>
    </row>
    <row r="478" spans="1:10" ht="12.75" customHeight="1" x14ac:dyDescent="0.25">
      <c r="A478" s="101"/>
      <c r="B478" s="79"/>
      <c r="D478" s="81"/>
      <c r="E478" s="81"/>
      <c r="F478" s="81"/>
      <c r="G478" s="82"/>
      <c r="H478" s="83"/>
      <c r="I478" s="83"/>
      <c r="J478" s="103"/>
    </row>
    <row r="479" spans="1:10" ht="12.75" customHeight="1" x14ac:dyDescent="0.25">
      <c r="A479" s="106"/>
      <c r="B479" s="107"/>
      <c r="C479" s="107"/>
      <c r="D479" s="107"/>
      <c r="E479" s="107"/>
      <c r="F479" s="107"/>
      <c r="G479" s="108">
        <f>G470+G476</f>
        <v>5741729.7297297297</v>
      </c>
      <c r="H479" s="108">
        <f>H470+H476</f>
        <v>631590.2702702703</v>
      </c>
      <c r="I479" s="107"/>
      <c r="J479" s="109">
        <f>H471+H477</f>
        <v>6373320</v>
      </c>
    </row>
    <row r="481" spans="1:10" ht="12.75" customHeight="1" x14ac:dyDescent="0.25">
      <c r="A481" s="94" t="s">
        <v>1</v>
      </c>
      <c r="B481" s="95">
        <f>Invoice!E2282</f>
        <v>23090021</v>
      </c>
      <c r="C481" s="96"/>
      <c r="D481" s="97"/>
      <c r="E481" s="97"/>
      <c r="F481" s="97"/>
      <c r="G481" s="98"/>
      <c r="H481" s="99"/>
      <c r="I481" s="99"/>
      <c r="J481" s="100"/>
    </row>
    <row r="482" spans="1:10" ht="12.75" customHeight="1" x14ac:dyDescent="0.25">
      <c r="A482" s="101">
        <v>1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Invoice!B2290</f>
        <v>432</v>
      </c>
      <c r="C483" s="88" t="str">
        <f>Invoice!E2290</f>
        <v>PENSIL WARNA JOYKO CP-12PB (PANJANG)</v>
      </c>
      <c r="D483" s="89">
        <f>Invoice!H2290</f>
        <v>10600</v>
      </c>
      <c r="E483" s="81">
        <f>D483*B483</f>
        <v>4579200</v>
      </c>
      <c r="F483" s="81"/>
      <c r="G483" s="82">
        <f>E483/1.11</f>
        <v>4125405.405405405</v>
      </c>
      <c r="H483" s="83">
        <f>G483*11%</f>
        <v>453794.59459459456</v>
      </c>
      <c r="I483" s="83">
        <f>G483/B483</f>
        <v>9549.5495495495488</v>
      </c>
      <c r="J483" s="103">
        <f>H483/B483</f>
        <v>1050.4504504504503</v>
      </c>
    </row>
    <row r="484" spans="1:10" ht="12.75" customHeight="1" x14ac:dyDescent="0.25">
      <c r="A484" s="101"/>
      <c r="D484" s="81"/>
      <c r="E484" s="81">
        <f>(E483*Invoice!I2290)+((E483-(E483*Invoice!I2290))*Invoice!J2290)</f>
        <v>572400</v>
      </c>
      <c r="F484" s="81"/>
      <c r="G484" s="90">
        <f>E484/1.11</f>
        <v>515675.67567567562</v>
      </c>
      <c r="H484" s="91">
        <f>G484*11%</f>
        <v>56724.32432432432</v>
      </c>
      <c r="I484" s="91">
        <f>G484/B483</f>
        <v>1193.6936936936936</v>
      </c>
      <c r="J484" s="104">
        <f>H484/B483</f>
        <v>131.30630630630628</v>
      </c>
    </row>
    <row r="485" spans="1:10" ht="12.75" customHeight="1" x14ac:dyDescent="0.25">
      <c r="A485" s="101"/>
      <c r="D485" s="81" t="s">
        <v>23</v>
      </c>
      <c r="E485" s="81">
        <f>E483-E484</f>
        <v>4006800</v>
      </c>
      <c r="F485" s="81"/>
      <c r="G485" s="82">
        <f>G483-G484</f>
        <v>3609729.7297297292</v>
      </c>
      <c r="H485" s="82">
        <f>H483-H484</f>
        <v>397070.27027027024</v>
      </c>
      <c r="I485" s="82">
        <f>I483-I484</f>
        <v>8355.8558558558543</v>
      </c>
      <c r="J485" s="105">
        <f>J483-J484</f>
        <v>919.14414414414398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4006799.9999999995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6"/>
      <c r="B488" s="107"/>
      <c r="C488" s="107"/>
      <c r="D488" s="107"/>
      <c r="E488" s="107"/>
      <c r="F488" s="107"/>
      <c r="G488" s="108">
        <f>G485</f>
        <v>3609729.7297297292</v>
      </c>
      <c r="H488" s="108">
        <f>H485</f>
        <v>397070.27027027024</v>
      </c>
      <c r="I488" s="107"/>
      <c r="J488" s="109">
        <f>H486</f>
        <v>4006799.9999999995</v>
      </c>
    </row>
    <row r="490" spans="1:10" ht="12.75" customHeight="1" x14ac:dyDescent="0.25">
      <c r="A490" s="94" t="s">
        <v>1</v>
      </c>
      <c r="B490" s="95">
        <f>Invoice!E2396</f>
        <v>23090022</v>
      </c>
      <c r="C490" s="96"/>
      <c r="D490" s="97"/>
      <c r="E490" s="97"/>
      <c r="F490" s="97"/>
      <c r="G490" s="98"/>
      <c r="H490" s="99"/>
      <c r="I490" s="99"/>
      <c r="J490" s="100"/>
    </row>
    <row r="491" spans="1:10" ht="12.75" customHeight="1" x14ac:dyDescent="0.25">
      <c r="A491" s="101">
        <v>1</v>
      </c>
      <c r="B491" s="84" t="s">
        <v>20</v>
      </c>
      <c r="C491" s="84" t="s">
        <v>21</v>
      </c>
      <c r="D491" s="85" t="s">
        <v>22</v>
      </c>
      <c r="E491" s="85" t="s">
        <v>23</v>
      </c>
      <c r="F491" s="85"/>
      <c r="G491" s="86" t="s">
        <v>24</v>
      </c>
      <c r="H491" s="87" t="s">
        <v>25</v>
      </c>
      <c r="I491" s="87" t="s">
        <v>26</v>
      </c>
      <c r="J491" s="102"/>
    </row>
    <row r="492" spans="1:10" ht="12.75" customHeight="1" x14ac:dyDescent="0.25">
      <c r="A492" s="101"/>
      <c r="B492" s="80">
        <f>Invoice!B2404</f>
        <v>3</v>
      </c>
      <c r="C492" s="88" t="str">
        <f>Invoice!E2404</f>
        <v>GEL PEN JOYKO GP-243 WHIZ GEL</v>
      </c>
      <c r="D492" s="89">
        <f>Invoice!H2404</f>
        <v>24600</v>
      </c>
      <c r="E492" s="81">
        <f>D492*B492</f>
        <v>73800</v>
      </c>
      <c r="F492" s="81"/>
      <c r="G492" s="82">
        <f>E492/1.11</f>
        <v>66486.486486486479</v>
      </c>
      <c r="H492" s="83">
        <f>G492*11%</f>
        <v>7313.5135135135124</v>
      </c>
      <c r="I492" s="83">
        <f>G492/B492</f>
        <v>22162.16216216216</v>
      </c>
      <c r="J492" s="103">
        <f>H492/B492</f>
        <v>2437.8378378378375</v>
      </c>
    </row>
    <row r="493" spans="1:10" ht="12.75" customHeight="1" x14ac:dyDescent="0.25">
      <c r="A493" s="101"/>
      <c r="D493" s="81"/>
      <c r="E493" s="81">
        <f>(E492*Invoice!I2404)+((E492-(E492*Invoice!I2404))*Invoice!J2404)</f>
        <v>7380</v>
      </c>
      <c r="F493" s="81"/>
      <c r="G493" s="90">
        <f>E493/1.11</f>
        <v>6648.6486486486483</v>
      </c>
      <c r="H493" s="91">
        <f>G493*11%</f>
        <v>731.35135135135135</v>
      </c>
      <c r="I493" s="91">
        <f>G493/B492</f>
        <v>2216.2162162162163</v>
      </c>
      <c r="J493" s="104">
        <f>H493/B492</f>
        <v>243.78378378378378</v>
      </c>
    </row>
    <row r="494" spans="1:10" ht="12.75" customHeight="1" x14ac:dyDescent="0.25">
      <c r="A494" s="101"/>
      <c r="D494" s="81" t="s">
        <v>23</v>
      </c>
      <c r="E494" s="81">
        <f>E492-E493</f>
        <v>66420</v>
      </c>
      <c r="F494" s="81"/>
      <c r="G494" s="82">
        <f>G492-G493</f>
        <v>59837.837837837833</v>
      </c>
      <c r="H494" s="82">
        <f>H492-H493</f>
        <v>6582.1621621621607</v>
      </c>
      <c r="I494" s="82">
        <f>I492-I493</f>
        <v>19945.945945945943</v>
      </c>
      <c r="J494" s="105">
        <f>J492-J493</f>
        <v>2194.0540540540537</v>
      </c>
    </row>
    <row r="495" spans="1:10" ht="12.75" customHeight="1" x14ac:dyDescent="0.25">
      <c r="A495" s="101"/>
      <c r="D495" s="81"/>
      <c r="E495" s="81"/>
      <c r="F495" s="81"/>
      <c r="G495" s="82"/>
      <c r="H495" s="83">
        <f>G494+H494</f>
        <v>66420</v>
      </c>
      <c r="I495" s="83"/>
      <c r="J495" s="103"/>
    </row>
    <row r="496" spans="1:10" ht="12.75" customHeight="1" x14ac:dyDescent="0.25">
      <c r="A496" s="101"/>
      <c r="B496" s="79"/>
      <c r="D496" s="81"/>
      <c r="E496" s="81"/>
      <c r="F496" s="81"/>
      <c r="G496" s="82"/>
      <c r="H496" s="83"/>
      <c r="I496" s="83"/>
      <c r="J496" s="103"/>
    </row>
    <row r="497" spans="1:10" ht="12.75" customHeight="1" x14ac:dyDescent="0.25">
      <c r="A497" s="101">
        <v>2</v>
      </c>
      <c r="B497" s="84" t="s">
        <v>20</v>
      </c>
      <c r="C497" s="84" t="s">
        <v>21</v>
      </c>
      <c r="D497" s="85" t="s">
        <v>22</v>
      </c>
      <c r="E497" s="85" t="s">
        <v>23</v>
      </c>
      <c r="F497" s="85"/>
      <c r="G497" s="86" t="s">
        <v>24</v>
      </c>
      <c r="H497" s="87" t="s">
        <v>25</v>
      </c>
      <c r="I497" s="87" t="s">
        <v>26</v>
      </c>
      <c r="J497" s="102"/>
    </row>
    <row r="498" spans="1:10" ht="12.75" customHeight="1" x14ac:dyDescent="0.25">
      <c r="A498" s="101"/>
      <c r="B498" s="80">
        <f>Invoice!B2405</f>
        <v>6</v>
      </c>
      <c r="C498" s="88" t="str">
        <f>Invoice!E2405</f>
        <v>BALLPEN JOYKO BP-349-12 VOKUS TRANS</v>
      </c>
      <c r="D498" s="89">
        <f>Invoice!H2405</f>
        <v>13200</v>
      </c>
      <c r="E498" s="81">
        <f t="shared" ref="E498:E564" si="60">D498*B498</f>
        <v>79200</v>
      </c>
      <c r="F498" s="81"/>
      <c r="G498" s="82">
        <f t="shared" ref="G498:G564" si="61">E498/1.11</f>
        <v>71351.351351351346</v>
      </c>
      <c r="H498" s="83">
        <f t="shared" ref="H498:H564" si="62">G498*11%</f>
        <v>7848.6486486486483</v>
      </c>
      <c r="I498" s="83">
        <f t="shared" ref="I498:I564" si="63">G498/B498</f>
        <v>11891.891891891892</v>
      </c>
      <c r="J498" s="103">
        <f t="shared" ref="J498:J564" si="64">H498/B498</f>
        <v>1308.1081081081081</v>
      </c>
    </row>
    <row r="499" spans="1:10" ht="12.75" customHeight="1" x14ac:dyDescent="0.25">
      <c r="A499" s="101"/>
      <c r="D499" s="81"/>
      <c r="E499" s="81">
        <f>(E498*Invoice!I2405)+((E498-(E498*Invoice!I2405))*Invoice!J2405)</f>
        <v>7920</v>
      </c>
      <c r="F499" s="81"/>
      <c r="G499" s="90">
        <f>E499/1.11</f>
        <v>7135.1351351351341</v>
      </c>
      <c r="H499" s="91">
        <f>G499*11%</f>
        <v>784.86486486486478</v>
      </c>
      <c r="I499" s="91">
        <f>G499/B498</f>
        <v>1189.1891891891889</v>
      </c>
      <c r="J499" s="104">
        <f>H499/B498</f>
        <v>130.81081081081081</v>
      </c>
    </row>
    <row r="500" spans="1:10" ht="12.75" customHeight="1" x14ac:dyDescent="0.25">
      <c r="A500" s="101"/>
      <c r="D500" s="81" t="s">
        <v>23</v>
      </c>
      <c r="E500" s="81">
        <f>E498-E499</f>
        <v>71280</v>
      </c>
      <c r="F500" s="81"/>
      <c r="G500" s="82">
        <f>G498-G499</f>
        <v>64216.216216216213</v>
      </c>
      <c r="H500" s="82">
        <f>H498-H499</f>
        <v>7063.7837837837833</v>
      </c>
      <c r="I500" s="82">
        <f>I498-I499</f>
        <v>10702.702702702703</v>
      </c>
      <c r="J500" s="105">
        <f>J498-J499</f>
        <v>1177.2972972972973</v>
      </c>
    </row>
    <row r="501" spans="1:10" ht="12.75" customHeight="1" x14ac:dyDescent="0.25">
      <c r="A501" s="101"/>
      <c r="D501" s="81"/>
      <c r="E501" s="81"/>
      <c r="F501" s="81"/>
      <c r="G501" s="82"/>
      <c r="H501" s="83">
        <f>G500+H500</f>
        <v>71280</v>
      </c>
      <c r="I501" s="83"/>
      <c r="J501" s="103"/>
    </row>
    <row r="502" spans="1:10" ht="12.75" customHeight="1" x14ac:dyDescent="0.25">
      <c r="A502" s="101"/>
      <c r="B502" s="79"/>
      <c r="D502" s="81"/>
      <c r="E502" s="81"/>
      <c r="F502" s="81"/>
      <c r="G502" s="82"/>
      <c r="H502" s="83"/>
      <c r="I502" s="83"/>
      <c r="J502" s="103"/>
    </row>
    <row r="503" spans="1:10" ht="12.75" customHeight="1" x14ac:dyDescent="0.25">
      <c r="A503" s="101">
        <v>3</v>
      </c>
      <c r="B503" s="84" t="s">
        <v>20</v>
      </c>
      <c r="C503" s="84" t="s">
        <v>21</v>
      </c>
      <c r="D503" s="85" t="s">
        <v>22</v>
      </c>
      <c r="E503" s="85" t="s">
        <v>23</v>
      </c>
      <c r="F503" s="85"/>
      <c r="G503" s="86" t="s">
        <v>24</v>
      </c>
      <c r="H503" s="87" t="s">
        <v>25</v>
      </c>
      <c r="I503" s="87" t="s">
        <v>26</v>
      </c>
      <c r="J503" s="102"/>
    </row>
    <row r="504" spans="1:10" ht="12.75" customHeight="1" x14ac:dyDescent="0.25">
      <c r="A504" s="101"/>
      <c r="B504" s="80">
        <f>Invoice!B2406</f>
        <v>2</v>
      </c>
      <c r="C504" s="88" t="str">
        <f>Invoice!E2406</f>
        <v>BINDER CLIP KENKO NO. 107</v>
      </c>
      <c r="D504" s="89">
        <f>Invoice!H2406</f>
        <v>31800</v>
      </c>
      <c r="E504" s="81">
        <f t="shared" si="60"/>
        <v>63600</v>
      </c>
      <c r="F504" s="81"/>
      <c r="G504" s="82">
        <f t="shared" si="61"/>
        <v>57297.297297297293</v>
      </c>
      <c r="H504" s="83">
        <f t="shared" si="62"/>
        <v>6302.7027027027025</v>
      </c>
      <c r="I504" s="83">
        <f t="shared" si="63"/>
        <v>28648.648648648646</v>
      </c>
      <c r="J504" s="103">
        <f t="shared" si="64"/>
        <v>3151.3513513513512</v>
      </c>
    </row>
    <row r="505" spans="1:10" ht="12.75" customHeight="1" x14ac:dyDescent="0.25">
      <c r="A505" s="101"/>
      <c r="D505" s="81"/>
      <c r="E505" s="81">
        <f>(E504*Invoice!I2406)+((E504-(E504*Invoice!I2406))*Invoice!J2406)</f>
        <v>6360</v>
      </c>
      <c r="F505" s="81"/>
      <c r="G505" s="90">
        <f>E505/1.11</f>
        <v>5729.7297297297291</v>
      </c>
      <c r="H505" s="91">
        <f>G505*11%</f>
        <v>630.2702702702702</v>
      </c>
      <c r="I505" s="91">
        <f>G505/B504</f>
        <v>2864.8648648648646</v>
      </c>
      <c r="J505" s="104">
        <f>H505/B504</f>
        <v>315.1351351351351</v>
      </c>
    </row>
    <row r="506" spans="1:10" ht="12.75" customHeight="1" x14ac:dyDescent="0.25">
      <c r="A506" s="101"/>
      <c r="D506" s="81" t="s">
        <v>23</v>
      </c>
      <c r="E506" s="81">
        <f>E504-E505</f>
        <v>57240</v>
      </c>
      <c r="F506" s="81"/>
      <c r="G506" s="82">
        <f>G504-G505</f>
        <v>51567.567567567567</v>
      </c>
      <c r="H506" s="82">
        <f>H504-H505</f>
        <v>5672.4324324324325</v>
      </c>
      <c r="I506" s="82">
        <f>I504-I505</f>
        <v>25783.783783783783</v>
      </c>
      <c r="J506" s="105">
        <f>J504-J505</f>
        <v>2836.2162162162163</v>
      </c>
    </row>
    <row r="507" spans="1:10" ht="12.75" customHeight="1" x14ac:dyDescent="0.25">
      <c r="A507" s="101"/>
      <c r="D507" s="81"/>
      <c r="E507" s="81"/>
      <c r="F507" s="81"/>
      <c r="G507" s="82"/>
      <c r="H507" s="83">
        <f>G506+H506</f>
        <v>57240</v>
      </c>
      <c r="I507" s="83"/>
      <c r="J507" s="103"/>
    </row>
    <row r="508" spans="1:10" ht="12.75" customHeight="1" x14ac:dyDescent="0.25">
      <c r="A508" s="101"/>
      <c r="B508" s="79"/>
      <c r="D508" s="81"/>
      <c r="E508" s="81"/>
      <c r="F508" s="81"/>
      <c r="G508" s="82"/>
      <c r="H508" s="83"/>
      <c r="I508" s="83"/>
      <c r="J508" s="103"/>
    </row>
    <row r="509" spans="1:10" ht="12.75" customHeight="1" x14ac:dyDescent="0.25">
      <c r="A509" s="101">
        <v>4</v>
      </c>
      <c r="B509" s="84" t="s">
        <v>20</v>
      </c>
      <c r="C509" s="84" t="s">
        <v>21</v>
      </c>
      <c r="D509" s="85" t="s">
        <v>22</v>
      </c>
      <c r="E509" s="85" t="s">
        <v>23</v>
      </c>
      <c r="F509" s="85"/>
      <c r="G509" s="86" t="s">
        <v>24</v>
      </c>
      <c r="H509" s="87" t="s">
        <v>25</v>
      </c>
      <c r="I509" s="87" t="s">
        <v>26</v>
      </c>
      <c r="J509" s="102"/>
    </row>
    <row r="510" spans="1:10" ht="12.75" customHeight="1" x14ac:dyDescent="0.25">
      <c r="A510" s="101"/>
      <c r="B510" s="80">
        <f>Invoice!B2407</f>
        <v>2</v>
      </c>
      <c r="C510" s="88" t="str">
        <f>Invoice!E2407</f>
        <v>BINDER CLIP KENKO NO. 111</v>
      </c>
      <c r="D510" s="89">
        <f>Invoice!H2407</f>
        <v>49200</v>
      </c>
      <c r="E510" s="81">
        <f t="shared" si="60"/>
        <v>98400</v>
      </c>
      <c r="F510" s="81"/>
      <c r="G510" s="82">
        <f t="shared" si="61"/>
        <v>88648.648648648639</v>
      </c>
      <c r="H510" s="83">
        <f t="shared" si="62"/>
        <v>9751.3513513513499</v>
      </c>
      <c r="I510" s="83">
        <f t="shared" si="63"/>
        <v>44324.32432432432</v>
      </c>
      <c r="J510" s="103">
        <f t="shared" si="64"/>
        <v>4875.6756756756749</v>
      </c>
    </row>
    <row r="511" spans="1:10" ht="12.75" customHeight="1" x14ac:dyDescent="0.25">
      <c r="A511" s="101"/>
      <c r="D511" s="81"/>
      <c r="E511" s="81">
        <f>(E510*Invoice!I2407)+((E510-(E510*Invoice!I2407))*Invoice!J2407)</f>
        <v>9840</v>
      </c>
      <c r="F511" s="81"/>
      <c r="G511" s="90">
        <f>E511/1.11</f>
        <v>8864.8648648648632</v>
      </c>
      <c r="H511" s="91">
        <f>G511*11%</f>
        <v>975.13513513513499</v>
      </c>
      <c r="I511" s="91">
        <f>G511/B510</f>
        <v>4432.4324324324316</v>
      </c>
      <c r="J511" s="104">
        <f>H511/B510</f>
        <v>487.56756756756749</v>
      </c>
    </row>
    <row r="512" spans="1:10" ht="12.75" customHeight="1" x14ac:dyDescent="0.25">
      <c r="A512" s="101"/>
      <c r="D512" s="81" t="s">
        <v>23</v>
      </c>
      <c r="E512" s="81">
        <f>E510-E511</f>
        <v>88560</v>
      </c>
      <c r="F512" s="81"/>
      <c r="G512" s="82">
        <f>G510-G511</f>
        <v>79783.783783783772</v>
      </c>
      <c r="H512" s="82">
        <f>H510-H511</f>
        <v>8776.2162162162149</v>
      </c>
      <c r="I512" s="82">
        <f>I510-I511</f>
        <v>39891.891891891886</v>
      </c>
      <c r="J512" s="105">
        <f>J510-J511</f>
        <v>4388.1081081081074</v>
      </c>
    </row>
    <row r="513" spans="1:10" ht="12.75" customHeight="1" x14ac:dyDescent="0.25">
      <c r="A513" s="101"/>
      <c r="D513" s="81"/>
      <c r="E513" s="81"/>
      <c r="F513" s="81"/>
      <c r="G513" s="82"/>
      <c r="H513" s="83">
        <f>G512+H512</f>
        <v>88559.999999999985</v>
      </c>
      <c r="I513" s="83"/>
      <c r="J513" s="103"/>
    </row>
    <row r="514" spans="1:10" ht="12.75" customHeight="1" x14ac:dyDescent="0.25">
      <c r="A514" s="101"/>
      <c r="B514" s="79"/>
      <c r="D514" s="81"/>
      <c r="E514" s="81"/>
      <c r="F514" s="81"/>
      <c r="G514" s="82"/>
      <c r="H514" s="83"/>
      <c r="I514" s="83"/>
      <c r="J514" s="103"/>
    </row>
    <row r="515" spans="1:10" ht="12.75" customHeight="1" x14ac:dyDescent="0.25">
      <c r="A515" s="101">
        <v>5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Invoice!B2408</f>
        <v>2</v>
      </c>
      <c r="C516" s="88" t="str">
        <f>Invoice!E2408</f>
        <v>BINDER CLIP KENKO NO. 200</v>
      </c>
      <c r="D516" s="89">
        <f>Invoice!H2408</f>
        <v>120000</v>
      </c>
      <c r="E516" s="81">
        <f t="shared" si="60"/>
        <v>240000</v>
      </c>
      <c r="F516" s="81"/>
      <c r="G516" s="82">
        <f t="shared" si="61"/>
        <v>216216.21621621618</v>
      </c>
      <c r="H516" s="83">
        <f t="shared" si="62"/>
        <v>23783.78378378378</v>
      </c>
      <c r="I516" s="83">
        <f t="shared" si="63"/>
        <v>108108.10810810809</v>
      </c>
      <c r="J516" s="103">
        <f t="shared" si="64"/>
        <v>11891.89189189189</v>
      </c>
    </row>
    <row r="517" spans="1:10" ht="12.75" customHeight="1" x14ac:dyDescent="0.25">
      <c r="A517" s="101"/>
      <c r="D517" s="81"/>
      <c r="E517" s="81">
        <f>(E516*Invoice!I2408)+((E516-(E516*Invoice!I2408))*Invoice!J2408)</f>
        <v>24000</v>
      </c>
      <c r="F517" s="81"/>
      <c r="G517" s="90">
        <f>E517/1.11</f>
        <v>21621.62162162162</v>
      </c>
      <c r="H517" s="91">
        <f>G517*11%</f>
        <v>2378.3783783783783</v>
      </c>
      <c r="I517" s="91">
        <f>G517/B516</f>
        <v>10810.81081081081</v>
      </c>
      <c r="J517" s="104">
        <f>H517/B516</f>
        <v>1189.1891891891892</v>
      </c>
    </row>
    <row r="518" spans="1:10" ht="12.75" customHeight="1" x14ac:dyDescent="0.25">
      <c r="A518" s="101"/>
      <c r="D518" s="81" t="s">
        <v>23</v>
      </c>
      <c r="E518" s="81">
        <f>E516-E517</f>
        <v>216000</v>
      </c>
      <c r="F518" s="81"/>
      <c r="G518" s="82">
        <f>G516-G517</f>
        <v>194594.59459459456</v>
      </c>
      <c r="H518" s="82">
        <f>H516-H517</f>
        <v>21405.4054054054</v>
      </c>
      <c r="I518" s="82">
        <f>I516-I517</f>
        <v>97297.297297297278</v>
      </c>
      <c r="J518" s="105">
        <f>J516-J517</f>
        <v>10702.7027027027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215999.99999999994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6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Invoice!B2409</f>
        <v>3</v>
      </c>
      <c r="C522" s="88" t="str">
        <f>Invoice!E2409</f>
        <v>LEM CAIR 35 ML KENKO LG-35</v>
      </c>
      <c r="D522" s="89">
        <f>Invoice!H2409</f>
        <v>19800</v>
      </c>
      <c r="E522" s="81">
        <f t="shared" si="60"/>
        <v>59400</v>
      </c>
      <c r="F522" s="81"/>
      <c r="G522" s="82">
        <f t="shared" si="61"/>
        <v>53513.513513513506</v>
      </c>
      <c r="H522" s="83">
        <f t="shared" si="62"/>
        <v>5886.4864864864858</v>
      </c>
      <c r="I522" s="83">
        <f t="shared" si="63"/>
        <v>17837.837837837837</v>
      </c>
      <c r="J522" s="103">
        <f t="shared" si="64"/>
        <v>1962.1621621621618</v>
      </c>
    </row>
    <row r="523" spans="1:10" ht="12.75" customHeight="1" x14ac:dyDescent="0.25">
      <c r="A523" s="101"/>
      <c r="D523" s="81"/>
      <c r="E523" s="81">
        <f>(E522*Invoice!I2409)+((E522-(E522*Invoice!I2409))*Invoice!J2409)</f>
        <v>5940</v>
      </c>
      <c r="F523" s="81"/>
      <c r="G523" s="90">
        <f>E523/1.11</f>
        <v>5351.3513513513508</v>
      </c>
      <c r="H523" s="91">
        <f>G523*11%</f>
        <v>588.64864864864865</v>
      </c>
      <c r="I523" s="91">
        <f>G523/B522</f>
        <v>1783.7837837837835</v>
      </c>
      <c r="J523" s="104">
        <f>H523/B522</f>
        <v>196.21621621621622</v>
      </c>
    </row>
    <row r="524" spans="1:10" ht="12.75" customHeight="1" x14ac:dyDescent="0.25">
      <c r="A524" s="101"/>
      <c r="D524" s="81" t="s">
        <v>23</v>
      </c>
      <c r="E524" s="81">
        <f>E522-E523</f>
        <v>53460</v>
      </c>
      <c r="F524" s="81"/>
      <c r="G524" s="82">
        <f>G522-G523</f>
        <v>48162.162162162153</v>
      </c>
      <c r="H524" s="82">
        <f>H522-H523</f>
        <v>5297.8378378378375</v>
      </c>
      <c r="I524" s="82">
        <f>I522-I523</f>
        <v>16054.054054054053</v>
      </c>
      <c r="J524" s="105">
        <f>J522-J523</f>
        <v>1765.9459459459456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53459.999999999993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1">
        <v>7</v>
      </c>
      <c r="B527" s="84" t="s">
        <v>20</v>
      </c>
      <c r="C527" s="84" t="s">
        <v>21</v>
      </c>
      <c r="D527" s="85" t="s">
        <v>22</v>
      </c>
      <c r="E527" s="85" t="s">
        <v>23</v>
      </c>
      <c r="F527" s="85"/>
      <c r="G527" s="86" t="s">
        <v>24</v>
      </c>
      <c r="H527" s="87" t="s">
        <v>25</v>
      </c>
      <c r="I527" s="87" t="s">
        <v>26</v>
      </c>
      <c r="J527" s="102"/>
    </row>
    <row r="528" spans="1:10" ht="12.75" customHeight="1" x14ac:dyDescent="0.25">
      <c r="A528" s="101"/>
      <c r="B528" s="80">
        <f>Invoice!B2410</f>
        <v>3</v>
      </c>
      <c r="C528" s="88" t="str">
        <f>Invoice!E2410</f>
        <v>LEM CAIR 50 ML KENKO LG-50</v>
      </c>
      <c r="D528" s="89">
        <f>Invoice!H2410</f>
        <v>25200</v>
      </c>
      <c r="E528" s="81">
        <f t="shared" si="60"/>
        <v>75600</v>
      </c>
      <c r="F528" s="81"/>
      <c r="G528" s="82">
        <f t="shared" si="61"/>
        <v>68108.108108108107</v>
      </c>
      <c r="H528" s="83">
        <f t="shared" si="62"/>
        <v>7491.8918918918916</v>
      </c>
      <c r="I528" s="83">
        <f t="shared" si="63"/>
        <v>22702.702702702703</v>
      </c>
      <c r="J528" s="103">
        <f t="shared" si="64"/>
        <v>2497.2972972972971</v>
      </c>
    </row>
    <row r="529" spans="1:10" ht="12.75" customHeight="1" x14ac:dyDescent="0.25">
      <c r="A529" s="101"/>
      <c r="D529" s="81"/>
      <c r="E529" s="81">
        <f>(E528*Invoice!I2410)+((E528-(E528*Invoice!I2410))*Invoice!J2410)</f>
        <v>7560</v>
      </c>
      <c r="F529" s="81"/>
      <c r="G529" s="90">
        <f>E529/1.11</f>
        <v>6810.8108108108099</v>
      </c>
      <c r="H529" s="91">
        <f>G529*11%</f>
        <v>749.18918918918905</v>
      </c>
      <c r="I529" s="91">
        <f>G529/B528</f>
        <v>2270.27027027027</v>
      </c>
      <c r="J529" s="104">
        <f>H529/B528</f>
        <v>249.72972972972968</v>
      </c>
    </row>
    <row r="530" spans="1:10" ht="12.75" customHeight="1" x14ac:dyDescent="0.25">
      <c r="A530" s="101"/>
      <c r="D530" s="81" t="s">
        <v>23</v>
      </c>
      <c r="E530" s="81">
        <f>E528-E529</f>
        <v>68040</v>
      </c>
      <c r="F530" s="81"/>
      <c r="G530" s="82">
        <f>G528-G529</f>
        <v>61297.297297297293</v>
      </c>
      <c r="H530" s="82">
        <f>H528-H529</f>
        <v>6742.7027027027025</v>
      </c>
      <c r="I530" s="82">
        <f>I528-I529</f>
        <v>20432.432432432433</v>
      </c>
      <c r="J530" s="105">
        <f>J528-J529</f>
        <v>2247.5675675675675</v>
      </c>
    </row>
    <row r="531" spans="1:10" ht="12.75" customHeight="1" x14ac:dyDescent="0.25">
      <c r="A531" s="101"/>
      <c r="D531" s="81"/>
      <c r="E531" s="81"/>
      <c r="F531" s="81"/>
      <c r="G531" s="82"/>
      <c r="H531" s="83">
        <f>G530+H530</f>
        <v>68040</v>
      </c>
      <c r="I531" s="83"/>
      <c r="J531" s="103"/>
    </row>
    <row r="532" spans="1:10" ht="12.75" customHeight="1" x14ac:dyDescent="0.25">
      <c r="A532" s="101"/>
      <c r="B532" s="79"/>
      <c r="D532" s="81"/>
      <c r="E532" s="81"/>
      <c r="F532" s="81"/>
      <c r="G532" s="82"/>
      <c r="H532" s="83"/>
      <c r="I532" s="83"/>
      <c r="J532" s="103"/>
    </row>
    <row r="533" spans="1:10" ht="12.75" customHeight="1" x14ac:dyDescent="0.25">
      <c r="A533" s="101">
        <v>8</v>
      </c>
      <c r="B533" s="84" t="s">
        <v>20</v>
      </c>
      <c r="C533" s="84" t="s">
        <v>21</v>
      </c>
      <c r="D533" s="85" t="s">
        <v>22</v>
      </c>
      <c r="E533" s="85" t="s">
        <v>23</v>
      </c>
      <c r="F533" s="85"/>
      <c r="G533" s="86" t="s">
        <v>24</v>
      </c>
      <c r="H533" s="87" t="s">
        <v>25</v>
      </c>
      <c r="I533" s="87" t="s">
        <v>26</v>
      </c>
      <c r="J533" s="102"/>
    </row>
    <row r="534" spans="1:10" ht="12.75" customHeight="1" x14ac:dyDescent="0.25">
      <c r="A534" s="101"/>
      <c r="B534" s="80">
        <f>Invoice!B2411</f>
        <v>2</v>
      </c>
      <c r="C534" s="88" t="str">
        <f>Invoice!E2411</f>
        <v>STIP / PENGHAPUS JOYKO 526-B40BL HITAM</v>
      </c>
      <c r="D534" s="89">
        <f>Invoice!H2411</f>
        <v>28300</v>
      </c>
      <c r="E534" s="81">
        <f t="shared" si="60"/>
        <v>56600</v>
      </c>
      <c r="F534" s="81"/>
      <c r="G534" s="82">
        <f t="shared" si="61"/>
        <v>50990.990990990984</v>
      </c>
      <c r="H534" s="83">
        <f t="shared" si="62"/>
        <v>5609.009009009008</v>
      </c>
      <c r="I534" s="83">
        <f t="shared" si="63"/>
        <v>25495.495495495492</v>
      </c>
      <c r="J534" s="103">
        <f t="shared" si="64"/>
        <v>2804.504504504504</v>
      </c>
    </row>
    <row r="535" spans="1:10" ht="12.75" customHeight="1" x14ac:dyDescent="0.25">
      <c r="A535" s="101"/>
      <c r="D535" s="81"/>
      <c r="E535" s="81">
        <f>(E534*Invoice!I2411)+((E534-(E534*Invoice!I2411))*Invoice!J2411)</f>
        <v>5660</v>
      </c>
      <c r="F535" s="81"/>
      <c r="G535" s="90">
        <f>E535/1.11</f>
        <v>5099.0990990990986</v>
      </c>
      <c r="H535" s="91">
        <f>G535*11%</f>
        <v>560.90090090090087</v>
      </c>
      <c r="I535" s="91">
        <f>G535/B534</f>
        <v>2549.5495495495493</v>
      </c>
      <c r="J535" s="104">
        <f>H535/B534</f>
        <v>280.45045045045043</v>
      </c>
    </row>
    <row r="536" spans="1:10" ht="12.75" customHeight="1" x14ac:dyDescent="0.25">
      <c r="A536" s="101"/>
      <c r="D536" s="81" t="s">
        <v>23</v>
      </c>
      <c r="E536" s="81">
        <f>E534-E535</f>
        <v>50940</v>
      </c>
      <c r="F536" s="81"/>
      <c r="G536" s="82">
        <f>G534-G535</f>
        <v>45891.891891891886</v>
      </c>
      <c r="H536" s="82">
        <f>H534-H535</f>
        <v>5048.1081081081074</v>
      </c>
      <c r="I536" s="82">
        <f>I534-I535</f>
        <v>22945.945945945943</v>
      </c>
      <c r="J536" s="105">
        <f>J534-J535</f>
        <v>2524.0540540540537</v>
      </c>
    </row>
    <row r="537" spans="1:10" ht="12.75" customHeight="1" x14ac:dyDescent="0.25">
      <c r="A537" s="101"/>
      <c r="D537" s="81"/>
      <c r="E537" s="81"/>
      <c r="F537" s="81"/>
      <c r="G537" s="82"/>
      <c r="H537" s="83">
        <f>G536+H536</f>
        <v>50939.999999999993</v>
      </c>
      <c r="I537" s="83"/>
      <c r="J537" s="103"/>
    </row>
    <row r="538" spans="1:10" ht="12.75" customHeight="1" x14ac:dyDescent="0.25">
      <c r="A538" s="101"/>
      <c r="B538" s="79"/>
      <c r="D538" s="81"/>
      <c r="E538" s="81"/>
      <c r="F538" s="81"/>
      <c r="G538" s="82"/>
      <c r="H538" s="83"/>
      <c r="I538" s="83"/>
      <c r="J538" s="103"/>
    </row>
    <row r="539" spans="1:10" ht="12.75" customHeight="1" x14ac:dyDescent="0.25">
      <c r="A539" s="101">
        <v>9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Invoice!B2412</f>
        <v>2</v>
      </c>
      <c r="C540" s="88" t="str">
        <f>Invoice!E2412</f>
        <v>STIP / PENGHAPUS JOYKO 526-B40P PUTIH</v>
      </c>
      <c r="D540" s="89">
        <f>Invoice!H2412</f>
        <v>28300</v>
      </c>
      <c r="E540" s="81">
        <f t="shared" si="60"/>
        <v>56600</v>
      </c>
      <c r="F540" s="81"/>
      <c r="G540" s="82">
        <f t="shared" si="61"/>
        <v>50990.990990990984</v>
      </c>
      <c r="H540" s="83">
        <f t="shared" si="62"/>
        <v>5609.009009009008</v>
      </c>
      <c r="I540" s="83">
        <f t="shared" si="63"/>
        <v>25495.495495495492</v>
      </c>
      <c r="J540" s="103">
        <f t="shared" si="64"/>
        <v>2804.504504504504</v>
      </c>
    </row>
    <row r="541" spans="1:10" ht="12.75" customHeight="1" x14ac:dyDescent="0.25">
      <c r="A541" s="101"/>
      <c r="D541" s="81"/>
      <c r="E541" s="81">
        <f>(E540*Invoice!I2412)+((E540-(E540*Invoice!I2412))*Invoice!J2412)</f>
        <v>5660</v>
      </c>
      <c r="F541" s="81"/>
      <c r="G541" s="90">
        <f>E541/1.11</f>
        <v>5099.0990990990986</v>
      </c>
      <c r="H541" s="91">
        <f>G541*11%</f>
        <v>560.90090090090087</v>
      </c>
      <c r="I541" s="91">
        <f>G541/B540</f>
        <v>2549.5495495495493</v>
      </c>
      <c r="J541" s="104">
        <f>H541/B540</f>
        <v>280.45045045045043</v>
      </c>
    </row>
    <row r="542" spans="1:10" ht="12.75" customHeight="1" x14ac:dyDescent="0.25">
      <c r="A542" s="101"/>
      <c r="D542" s="81" t="s">
        <v>23</v>
      </c>
      <c r="E542" s="81">
        <f>E540-E541</f>
        <v>50940</v>
      </c>
      <c r="F542" s="81"/>
      <c r="G542" s="82">
        <f>G540-G541</f>
        <v>45891.891891891886</v>
      </c>
      <c r="H542" s="82">
        <f>H540-H541</f>
        <v>5048.1081081081074</v>
      </c>
      <c r="I542" s="82">
        <f>I540-I541</f>
        <v>22945.945945945943</v>
      </c>
      <c r="J542" s="105">
        <f>J540-J541</f>
        <v>2524.0540540540537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50939.999999999993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10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Invoice!B2413</f>
        <v>18</v>
      </c>
      <c r="C546" s="88" t="str">
        <f>Invoice!E2413</f>
        <v>LOOSE LEAF KENKO A5-LL 50-2070</v>
      </c>
      <c r="D546" s="89">
        <f>Invoice!H2413</f>
        <v>4400</v>
      </c>
      <c r="E546" s="81">
        <f t="shared" si="60"/>
        <v>79200</v>
      </c>
      <c r="F546" s="81"/>
      <c r="G546" s="82">
        <f t="shared" si="61"/>
        <v>71351.351351351346</v>
      </c>
      <c r="H546" s="83">
        <f t="shared" si="62"/>
        <v>7848.6486486486483</v>
      </c>
      <c r="I546" s="83">
        <f t="shared" si="63"/>
        <v>3963.9639639639636</v>
      </c>
      <c r="J546" s="103">
        <f t="shared" si="64"/>
        <v>436.03603603603602</v>
      </c>
    </row>
    <row r="547" spans="1:10" ht="12.75" customHeight="1" x14ac:dyDescent="0.25">
      <c r="A547" s="101"/>
      <c r="D547" s="81"/>
      <c r="E547" s="81">
        <f>(E546*Invoice!I2413)+((E546-(E546*Invoice!I2413))*Invoice!J2413)</f>
        <v>7920</v>
      </c>
      <c r="F547" s="81"/>
      <c r="G547" s="90">
        <f>E547/1.11</f>
        <v>7135.1351351351341</v>
      </c>
      <c r="H547" s="91">
        <f>G547*11%</f>
        <v>784.86486486486478</v>
      </c>
      <c r="I547" s="91">
        <f>G547/B546</f>
        <v>396.39639639639631</v>
      </c>
      <c r="J547" s="104">
        <f>H547/B546</f>
        <v>43.603603603603602</v>
      </c>
    </row>
    <row r="548" spans="1:10" ht="12.75" customHeight="1" x14ac:dyDescent="0.25">
      <c r="A548" s="101"/>
      <c r="D548" s="81" t="s">
        <v>23</v>
      </c>
      <c r="E548" s="81">
        <f>E546-E547</f>
        <v>71280</v>
      </c>
      <c r="F548" s="81"/>
      <c r="G548" s="82">
        <f>G546-G547</f>
        <v>64216.216216216213</v>
      </c>
      <c r="H548" s="82">
        <f>H546-H547</f>
        <v>7063.7837837837833</v>
      </c>
      <c r="I548" s="82">
        <f>I546-I547</f>
        <v>3567.5675675675675</v>
      </c>
      <c r="J548" s="105">
        <f>J546-J547</f>
        <v>392.43243243243239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71280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11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Invoice!B2414</f>
        <v>25</v>
      </c>
      <c r="C552" s="88" t="str">
        <f>Invoice!E2414</f>
        <v>LOOSE LEAF KENKO A5-LL 100-2070</v>
      </c>
      <c r="D552" s="89">
        <f>Invoice!H2414</f>
        <v>8350</v>
      </c>
      <c r="E552" s="81">
        <f t="shared" si="60"/>
        <v>208750</v>
      </c>
      <c r="F552" s="81"/>
      <c r="G552" s="82">
        <f t="shared" si="61"/>
        <v>188063.06306306305</v>
      </c>
      <c r="H552" s="83">
        <f t="shared" si="62"/>
        <v>20686.936936936934</v>
      </c>
      <c r="I552" s="83">
        <f t="shared" si="63"/>
        <v>7522.5225225225222</v>
      </c>
      <c r="J552" s="103">
        <f t="shared" si="64"/>
        <v>827.47747747747735</v>
      </c>
    </row>
    <row r="553" spans="1:10" ht="12.75" customHeight="1" x14ac:dyDescent="0.25">
      <c r="A553" s="101"/>
      <c r="D553" s="81"/>
      <c r="E553" s="81">
        <f>(E552*Invoice!I2414)+((E552-(E552*Invoice!I2414))*Invoice!J2414)</f>
        <v>20875</v>
      </c>
      <c r="F553" s="81"/>
      <c r="G553" s="90">
        <f>E553/1.11</f>
        <v>18806.306306306305</v>
      </c>
      <c r="H553" s="91">
        <f>G553*11%</f>
        <v>2068.6936936936936</v>
      </c>
      <c r="I553" s="91">
        <f>G553/B552</f>
        <v>752.25225225225222</v>
      </c>
      <c r="J553" s="104">
        <f>H553/B552</f>
        <v>82.747747747747738</v>
      </c>
    </row>
    <row r="554" spans="1:10" ht="12.75" customHeight="1" x14ac:dyDescent="0.25">
      <c r="A554" s="101"/>
      <c r="D554" s="81" t="s">
        <v>23</v>
      </c>
      <c r="E554" s="81">
        <f>E552-E553</f>
        <v>187875</v>
      </c>
      <c r="F554" s="81"/>
      <c r="G554" s="82">
        <f>G552-G553</f>
        <v>169256.75675675675</v>
      </c>
      <c r="H554" s="82">
        <f>H552-H553</f>
        <v>18618.24324324324</v>
      </c>
      <c r="I554" s="82">
        <f>I552-I553</f>
        <v>6770.27027027027</v>
      </c>
      <c r="J554" s="105">
        <f>J552-J553</f>
        <v>744.72972972972957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187875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12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Invoice!B2415</f>
        <v>10</v>
      </c>
      <c r="C558" s="88" t="str">
        <f>Invoice!E2415</f>
        <v>BUKU KAS KWARTO</v>
      </c>
      <c r="D558" s="89">
        <f>Invoice!H2415</f>
        <v>9500</v>
      </c>
      <c r="E558" s="81">
        <f t="shared" si="60"/>
        <v>95000</v>
      </c>
      <c r="F558" s="81"/>
      <c r="G558" s="82">
        <f t="shared" si="61"/>
        <v>85585.585585585577</v>
      </c>
      <c r="H558" s="83">
        <f t="shared" si="62"/>
        <v>9414.4144144144138</v>
      </c>
      <c r="I558" s="83">
        <f t="shared" si="63"/>
        <v>8558.5585585585577</v>
      </c>
      <c r="J558" s="103">
        <f t="shared" si="64"/>
        <v>941.44144144144138</v>
      </c>
    </row>
    <row r="559" spans="1:10" ht="12.75" customHeight="1" x14ac:dyDescent="0.25">
      <c r="A559" s="101"/>
      <c r="D559" s="81"/>
      <c r="E559" s="81">
        <f>(E558*Invoice!I2415)+((E558-(E558*Invoice!I2415))*Invoice!J2415)</f>
        <v>0</v>
      </c>
      <c r="F559" s="81"/>
      <c r="G559" s="90">
        <f>E559/1.11</f>
        <v>0</v>
      </c>
      <c r="H559" s="91">
        <f>G559*11%</f>
        <v>0</v>
      </c>
      <c r="I559" s="91">
        <f>G559/B558</f>
        <v>0</v>
      </c>
      <c r="J559" s="104">
        <f>H559/B558</f>
        <v>0</v>
      </c>
    </row>
    <row r="560" spans="1:10" ht="12.75" customHeight="1" x14ac:dyDescent="0.25">
      <c r="A560" s="101"/>
      <c r="D560" s="81" t="s">
        <v>23</v>
      </c>
      <c r="E560" s="81">
        <f>E558-E559</f>
        <v>95000</v>
      </c>
      <c r="F560" s="81"/>
      <c r="G560" s="82">
        <f>G558-G559</f>
        <v>85585.585585585577</v>
      </c>
      <c r="H560" s="82">
        <f>H558-H559</f>
        <v>9414.4144144144138</v>
      </c>
      <c r="I560" s="82">
        <f>I558-I559</f>
        <v>8558.5585585585577</v>
      </c>
      <c r="J560" s="105">
        <f>J558-J559</f>
        <v>941.44144144144138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94999.999999999985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13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Invoice!B2416</f>
        <v>72</v>
      </c>
      <c r="C564" s="88" t="str">
        <f>Invoice!E2416</f>
        <v>PLAKBAND BENING 80 M KENKO 48 MM RED CORE</v>
      </c>
      <c r="D564" s="89">
        <f>Invoice!H2416</f>
        <v>10000</v>
      </c>
      <c r="E564" s="81">
        <f t="shared" si="60"/>
        <v>720000</v>
      </c>
      <c r="F564" s="81"/>
      <c r="G564" s="82">
        <f t="shared" si="61"/>
        <v>648648.64864864864</v>
      </c>
      <c r="H564" s="83">
        <f t="shared" si="62"/>
        <v>71351.351351351346</v>
      </c>
      <c r="I564" s="83">
        <f t="shared" si="63"/>
        <v>9009.0090090090089</v>
      </c>
      <c r="J564" s="103">
        <f t="shared" si="64"/>
        <v>990.99099099099089</v>
      </c>
    </row>
    <row r="565" spans="1:10" ht="12.75" customHeight="1" x14ac:dyDescent="0.25">
      <c r="A565" s="101"/>
      <c r="D565" s="81"/>
      <c r="E565" s="81">
        <f>(E564*Invoice!I2416)+((E564-(E564*Invoice!I2416))*Invoice!J2416)</f>
        <v>72000</v>
      </c>
      <c r="F565" s="81"/>
      <c r="G565" s="90">
        <f>E565/1.11</f>
        <v>64864.86486486486</v>
      </c>
      <c r="H565" s="91">
        <f>G565*11%</f>
        <v>7135.135135135135</v>
      </c>
      <c r="I565" s="91">
        <f>G565/B564</f>
        <v>900.90090090090087</v>
      </c>
      <c r="J565" s="104">
        <f>H565/B564</f>
        <v>99.099099099099092</v>
      </c>
    </row>
    <row r="566" spans="1:10" ht="12.75" customHeight="1" x14ac:dyDescent="0.25">
      <c r="A566" s="101"/>
      <c r="D566" s="81" t="s">
        <v>23</v>
      </c>
      <c r="E566" s="81">
        <f>E564-E565</f>
        <v>648000</v>
      </c>
      <c r="F566" s="81"/>
      <c r="G566" s="82">
        <f>G564-G565</f>
        <v>583783.78378378379</v>
      </c>
      <c r="H566" s="82">
        <f>H564-H565</f>
        <v>64216.216216216213</v>
      </c>
      <c r="I566" s="82">
        <f>I564-I565</f>
        <v>8108.1081081081084</v>
      </c>
      <c r="J566" s="105">
        <f>J564-J565</f>
        <v>891.89189189189176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648000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6"/>
      <c r="B569" s="107"/>
      <c r="C569" s="107"/>
      <c r="D569" s="107"/>
      <c r="E569" s="107"/>
      <c r="F569" s="107"/>
      <c r="G569" s="108">
        <f>G494+G500+G506+G512+G518+G524+G530+G536+G542+G548+G554+G560+G566</f>
        <v>1554085.5855855853</v>
      </c>
      <c r="H569" s="108">
        <f>H494+H500+H506+H512+H518+H524+H530+H536+H542+H548+H554+H560+H566</f>
        <v>170949.41441441438</v>
      </c>
      <c r="I569" s="107"/>
      <c r="J569" s="109">
        <f>H495+H501+H507+H513+H519+H525+H531+H537+H543+H549+H555+H561+H567</f>
        <v>1725034.9999999998</v>
      </c>
    </row>
    <row r="571" spans="1:10" ht="12.75" customHeight="1" x14ac:dyDescent="0.25">
      <c r="A571" s="94" t="s">
        <v>1</v>
      </c>
      <c r="B571" s="95">
        <f>Invoice!E2510</f>
        <v>23090023</v>
      </c>
      <c r="C571" s="96"/>
      <c r="D571" s="97"/>
      <c r="E571" s="97"/>
      <c r="F571" s="97"/>
      <c r="G571" s="98"/>
      <c r="H571" s="99"/>
      <c r="I571" s="99"/>
      <c r="J571" s="100"/>
    </row>
    <row r="572" spans="1:10" ht="12.75" customHeight="1" x14ac:dyDescent="0.25">
      <c r="A572" s="101">
        <v>1</v>
      </c>
      <c r="B572" s="84" t="s">
        <v>20</v>
      </c>
      <c r="C572" s="84" t="s">
        <v>21</v>
      </c>
      <c r="D572" s="85" t="s">
        <v>22</v>
      </c>
      <c r="E572" s="85" t="s">
        <v>23</v>
      </c>
      <c r="F572" s="85"/>
      <c r="G572" s="86" t="s">
        <v>24</v>
      </c>
      <c r="H572" s="87" t="s">
        <v>25</v>
      </c>
      <c r="I572" s="87" t="s">
        <v>26</v>
      </c>
      <c r="J572" s="102"/>
    </row>
    <row r="573" spans="1:10" ht="12.75" customHeight="1" x14ac:dyDescent="0.25">
      <c r="A573" s="101"/>
      <c r="B573" s="80">
        <f>Invoice!B2518</f>
        <v>50</v>
      </c>
      <c r="C573" s="88" t="str">
        <f>Invoice!E2518</f>
        <v>HIGHLIGHTER / STABILO KENKO HL-100 UNGU</v>
      </c>
      <c r="D573" s="89">
        <f>Invoice!H2518</f>
        <v>3050</v>
      </c>
      <c r="E573" s="81">
        <f>D573*B573</f>
        <v>152500</v>
      </c>
      <c r="F573" s="81"/>
      <c r="G573" s="82">
        <f>E573/1.11</f>
        <v>137387.38738738737</v>
      </c>
      <c r="H573" s="83">
        <f>G573*11%</f>
        <v>15112.612612612611</v>
      </c>
      <c r="I573" s="83">
        <f>G573/B573</f>
        <v>2747.7477477477473</v>
      </c>
      <c r="J573" s="103">
        <f>H573/B573</f>
        <v>302.25225225225222</v>
      </c>
    </row>
    <row r="574" spans="1:10" ht="12.75" customHeight="1" x14ac:dyDescent="0.25">
      <c r="A574" s="101"/>
      <c r="D574" s="81"/>
      <c r="E574" s="81">
        <f>(E573*Invoice!I2518)+((E573-(E573*Invoice!I2518))*Invoice!J2518)</f>
        <v>21350.000000000004</v>
      </c>
      <c r="F574" s="81"/>
      <c r="G574" s="90">
        <f>E574/1.11</f>
        <v>19234.234234234234</v>
      </c>
      <c r="H574" s="91">
        <f>G574*11%</f>
        <v>2115.765765765766</v>
      </c>
      <c r="I574" s="91">
        <f>G574/B573</f>
        <v>384.68468468468467</v>
      </c>
      <c r="J574" s="104">
        <f>H574/B573</f>
        <v>42.315315315315317</v>
      </c>
    </row>
    <row r="575" spans="1:10" ht="12.75" customHeight="1" x14ac:dyDescent="0.25">
      <c r="A575" s="101"/>
      <c r="D575" s="81" t="s">
        <v>23</v>
      </c>
      <c r="E575" s="81">
        <f>E573-E574</f>
        <v>131150</v>
      </c>
      <c r="F575" s="81"/>
      <c r="G575" s="82">
        <f>G573-G574</f>
        <v>118153.15315315314</v>
      </c>
      <c r="H575" s="82">
        <f>H573-H574</f>
        <v>12996.846846846845</v>
      </c>
      <c r="I575" s="82">
        <f>I573-I574</f>
        <v>2363.0630630630626</v>
      </c>
      <c r="J575" s="105">
        <f>J573-J574</f>
        <v>259.93693693693689</v>
      </c>
    </row>
    <row r="576" spans="1:10" ht="12.75" customHeight="1" x14ac:dyDescent="0.25">
      <c r="A576" s="101"/>
      <c r="D576" s="81"/>
      <c r="E576" s="81"/>
      <c r="F576" s="81"/>
      <c r="G576" s="82"/>
      <c r="H576" s="83">
        <f>G575+H575</f>
        <v>131149.99999999997</v>
      </c>
      <c r="I576" s="83"/>
      <c r="J576" s="103"/>
    </row>
    <row r="577" spans="1:10" ht="12.75" customHeight="1" x14ac:dyDescent="0.25">
      <c r="A577" s="101"/>
      <c r="B577" s="79"/>
      <c r="D577" s="81"/>
      <c r="E577" s="81"/>
      <c r="F577" s="81"/>
      <c r="G577" s="82"/>
      <c r="H577" s="83"/>
      <c r="I577" s="83"/>
      <c r="J577" s="103"/>
    </row>
    <row r="578" spans="1:10" ht="12.75" customHeight="1" x14ac:dyDescent="0.25">
      <c r="A578" s="101">
        <v>2</v>
      </c>
      <c r="B578" s="84" t="s">
        <v>20</v>
      </c>
      <c r="C578" s="84" t="s">
        <v>21</v>
      </c>
      <c r="D578" s="85" t="s">
        <v>22</v>
      </c>
      <c r="E578" s="85" t="s">
        <v>23</v>
      </c>
      <c r="F578" s="85"/>
      <c r="G578" s="86" t="s">
        <v>24</v>
      </c>
      <c r="H578" s="87" t="s">
        <v>25</v>
      </c>
      <c r="I578" s="87" t="s">
        <v>26</v>
      </c>
      <c r="J578" s="102"/>
    </row>
    <row r="579" spans="1:10" ht="12.75" customHeight="1" x14ac:dyDescent="0.25">
      <c r="A579" s="101"/>
      <c r="B579" s="80">
        <f>Invoice!B2519</f>
        <v>120</v>
      </c>
      <c r="C579" s="88" t="str">
        <f>Invoice!E2519</f>
        <v>HIGHLIGHTER / STABILO KENKO HL-100 HIJAU</v>
      </c>
      <c r="D579" s="89">
        <f>Invoice!H2519</f>
        <v>3050</v>
      </c>
      <c r="E579" s="81">
        <f t="shared" ref="E579:E591" si="65">D579*B579</f>
        <v>366000</v>
      </c>
      <c r="F579" s="81"/>
      <c r="G579" s="82">
        <f t="shared" ref="G579:G591" si="66">E579/1.11</f>
        <v>329729.7297297297</v>
      </c>
      <c r="H579" s="83">
        <f t="shared" ref="H579:H591" si="67">G579*11%</f>
        <v>36270.270270270266</v>
      </c>
      <c r="I579" s="83">
        <f t="shared" ref="I579:I591" si="68">G579/B579</f>
        <v>2747.7477477477473</v>
      </c>
      <c r="J579" s="103">
        <f t="shared" ref="J579:J591" si="69">H579/B579</f>
        <v>302.25225225225222</v>
      </c>
    </row>
    <row r="580" spans="1:10" ht="12.75" customHeight="1" x14ac:dyDescent="0.25">
      <c r="A580" s="101"/>
      <c r="D580" s="81"/>
      <c r="E580" s="81">
        <f>(E579*Invoice!I2519)+((E579-(E579*Invoice!I2519))*Invoice!J2519)</f>
        <v>51240.000000000007</v>
      </c>
      <c r="F580" s="81"/>
      <c r="G580" s="90">
        <f>E580/1.11</f>
        <v>46162.162162162167</v>
      </c>
      <c r="H580" s="91">
        <f>G580*11%</f>
        <v>5077.8378378378384</v>
      </c>
      <c r="I580" s="91">
        <f>G580/B579</f>
        <v>384.68468468468473</v>
      </c>
      <c r="J580" s="104">
        <f>H580/B579</f>
        <v>42.315315315315317</v>
      </c>
    </row>
    <row r="581" spans="1:10" ht="12.75" customHeight="1" x14ac:dyDescent="0.25">
      <c r="A581" s="101"/>
      <c r="D581" s="81" t="s">
        <v>23</v>
      </c>
      <c r="E581" s="81">
        <f>E579-E580</f>
        <v>314760</v>
      </c>
      <c r="F581" s="81"/>
      <c r="G581" s="82">
        <f>G579-G580</f>
        <v>283567.56756756752</v>
      </c>
      <c r="H581" s="82">
        <f>H579-H580</f>
        <v>31192.432432432426</v>
      </c>
      <c r="I581" s="82">
        <f>I579-I580</f>
        <v>2363.0630630630626</v>
      </c>
      <c r="J581" s="105">
        <f>J579-J580</f>
        <v>259.93693693693689</v>
      </c>
    </row>
    <row r="582" spans="1:10" ht="12.75" customHeight="1" x14ac:dyDescent="0.25">
      <c r="A582" s="101"/>
      <c r="D582" s="81"/>
      <c r="E582" s="81"/>
      <c r="F582" s="81"/>
      <c r="G582" s="82"/>
      <c r="H582" s="83">
        <f>G581+H581</f>
        <v>314759.99999999994</v>
      </c>
      <c r="I582" s="83"/>
      <c r="J582" s="103"/>
    </row>
    <row r="583" spans="1:10" ht="12.75" customHeight="1" x14ac:dyDescent="0.25">
      <c r="A583" s="101"/>
      <c r="B583" s="79"/>
      <c r="D583" s="81"/>
      <c r="E583" s="81"/>
      <c r="F583" s="81"/>
      <c r="G583" s="82"/>
      <c r="H583" s="83"/>
      <c r="I583" s="83"/>
      <c r="J583" s="103"/>
    </row>
    <row r="584" spans="1:10" ht="12.75" customHeight="1" x14ac:dyDescent="0.25">
      <c r="A584" s="101">
        <v>3</v>
      </c>
      <c r="B584" s="84" t="s">
        <v>20</v>
      </c>
      <c r="C584" s="84" t="s">
        <v>21</v>
      </c>
      <c r="D584" s="85" t="s">
        <v>22</v>
      </c>
      <c r="E584" s="85" t="s">
        <v>23</v>
      </c>
      <c r="F584" s="85"/>
      <c r="G584" s="86" t="s">
        <v>24</v>
      </c>
      <c r="H584" s="87" t="s">
        <v>25</v>
      </c>
      <c r="I584" s="87" t="s">
        <v>26</v>
      </c>
      <c r="J584" s="102"/>
    </row>
    <row r="585" spans="1:10" ht="12.75" customHeight="1" x14ac:dyDescent="0.25">
      <c r="A585" s="101"/>
      <c r="B585" s="80">
        <f>Invoice!B2520</f>
        <v>120</v>
      </c>
      <c r="C585" s="88" t="str">
        <f>Invoice!E2520</f>
        <v>HIGHLIGHTER / STABILO KENKO HL-100 KUNING</v>
      </c>
      <c r="D585" s="89">
        <f>Invoice!H2520</f>
        <v>3050</v>
      </c>
      <c r="E585" s="81">
        <f t="shared" si="65"/>
        <v>366000</v>
      </c>
      <c r="F585" s="81"/>
      <c r="G585" s="82">
        <f t="shared" si="66"/>
        <v>329729.7297297297</v>
      </c>
      <c r="H585" s="83">
        <f t="shared" si="67"/>
        <v>36270.270270270266</v>
      </c>
      <c r="I585" s="83">
        <f t="shared" si="68"/>
        <v>2747.7477477477473</v>
      </c>
      <c r="J585" s="103">
        <f t="shared" si="69"/>
        <v>302.25225225225222</v>
      </c>
    </row>
    <row r="586" spans="1:10" ht="12.75" customHeight="1" x14ac:dyDescent="0.25">
      <c r="A586" s="101"/>
      <c r="D586" s="81"/>
      <c r="E586" s="81">
        <f>(E585*Invoice!I2520)+((E585-(E585*Invoice!I2520))*Invoice!J2520)</f>
        <v>51240.000000000007</v>
      </c>
      <c r="F586" s="81"/>
      <c r="G586" s="90">
        <f>E586/1.11</f>
        <v>46162.162162162167</v>
      </c>
      <c r="H586" s="91">
        <f>G586*11%</f>
        <v>5077.8378378378384</v>
      </c>
      <c r="I586" s="91">
        <f>G586/B585</f>
        <v>384.68468468468473</v>
      </c>
      <c r="J586" s="104">
        <f>H586/B585</f>
        <v>42.315315315315317</v>
      </c>
    </row>
    <row r="587" spans="1:10" ht="12.75" customHeight="1" x14ac:dyDescent="0.25">
      <c r="A587" s="101"/>
      <c r="D587" s="81" t="s">
        <v>23</v>
      </c>
      <c r="E587" s="81">
        <f>E585-E586</f>
        <v>314760</v>
      </c>
      <c r="F587" s="81"/>
      <c r="G587" s="82">
        <f>G585-G586</f>
        <v>283567.56756756752</v>
      </c>
      <c r="H587" s="82">
        <f>H585-H586</f>
        <v>31192.432432432426</v>
      </c>
      <c r="I587" s="82">
        <f>I585-I586</f>
        <v>2363.0630630630626</v>
      </c>
      <c r="J587" s="105">
        <f>J585-J586</f>
        <v>259.93693693693689</v>
      </c>
    </row>
    <row r="588" spans="1:10" ht="12.75" customHeight="1" x14ac:dyDescent="0.25">
      <c r="A588" s="101"/>
      <c r="D588" s="81"/>
      <c r="E588" s="81"/>
      <c r="F588" s="81"/>
      <c r="G588" s="82"/>
      <c r="H588" s="83">
        <f>G587+H587</f>
        <v>314759.99999999994</v>
      </c>
      <c r="I588" s="83"/>
      <c r="J588" s="103"/>
    </row>
    <row r="589" spans="1:10" ht="12.75" customHeight="1" x14ac:dyDescent="0.25">
      <c r="A589" s="101"/>
      <c r="B589" s="79"/>
      <c r="D589" s="81"/>
      <c r="E589" s="81"/>
      <c r="F589" s="81"/>
      <c r="G589" s="82"/>
      <c r="H589" s="83"/>
      <c r="I589" s="83"/>
      <c r="J589" s="103"/>
    </row>
    <row r="590" spans="1:10" ht="12.75" customHeight="1" x14ac:dyDescent="0.25">
      <c r="A590" s="101">
        <v>4</v>
      </c>
      <c r="B590" s="84" t="s">
        <v>20</v>
      </c>
      <c r="C590" s="84" t="s">
        <v>21</v>
      </c>
      <c r="D590" s="85" t="s">
        <v>22</v>
      </c>
      <c r="E590" s="85" t="s">
        <v>23</v>
      </c>
      <c r="F590" s="85"/>
      <c r="G590" s="86" t="s">
        <v>24</v>
      </c>
      <c r="H590" s="87" t="s">
        <v>25</v>
      </c>
      <c r="I590" s="87" t="s">
        <v>26</v>
      </c>
      <c r="J590" s="102"/>
    </row>
    <row r="591" spans="1:10" ht="12.75" customHeight="1" x14ac:dyDescent="0.25">
      <c r="A591" s="101"/>
      <c r="B591" s="80">
        <f>Invoice!B2521</f>
        <v>120</v>
      </c>
      <c r="C591" s="88" t="str">
        <f>Invoice!E2521</f>
        <v>HIGHLIGHTER / STABILO KENKO HL-100 PINK</v>
      </c>
      <c r="D591" s="89">
        <f>Invoice!H2521</f>
        <v>3050</v>
      </c>
      <c r="E591" s="81">
        <f t="shared" si="65"/>
        <v>366000</v>
      </c>
      <c r="F591" s="81"/>
      <c r="G591" s="82">
        <f t="shared" si="66"/>
        <v>329729.7297297297</v>
      </c>
      <c r="H591" s="83">
        <f t="shared" si="67"/>
        <v>36270.270270270266</v>
      </c>
      <c r="I591" s="83">
        <f t="shared" si="68"/>
        <v>2747.7477477477473</v>
      </c>
      <c r="J591" s="103">
        <f t="shared" si="69"/>
        <v>302.25225225225222</v>
      </c>
    </row>
    <row r="592" spans="1:10" ht="12.75" customHeight="1" x14ac:dyDescent="0.25">
      <c r="A592" s="101"/>
      <c r="D592" s="81"/>
      <c r="E592" s="81">
        <f>(E591*Invoice!I2521)+((E591-(E591*Invoice!I2521))*Invoice!J2521)</f>
        <v>51240.000000000007</v>
      </c>
      <c r="F592" s="81"/>
      <c r="G592" s="90">
        <f>E592/1.11</f>
        <v>46162.162162162167</v>
      </c>
      <c r="H592" s="91">
        <f>G592*11%</f>
        <v>5077.8378378378384</v>
      </c>
      <c r="I592" s="91">
        <f>G592/B591</f>
        <v>384.68468468468473</v>
      </c>
      <c r="J592" s="104">
        <f>H592/B591</f>
        <v>42.315315315315317</v>
      </c>
    </row>
    <row r="593" spans="1:10" ht="12.75" customHeight="1" x14ac:dyDescent="0.25">
      <c r="A593" s="101"/>
      <c r="D593" s="81" t="s">
        <v>23</v>
      </c>
      <c r="E593" s="81">
        <f>E591-E592</f>
        <v>314760</v>
      </c>
      <c r="F593" s="81"/>
      <c r="G593" s="82">
        <f>G591-G592</f>
        <v>283567.56756756752</v>
      </c>
      <c r="H593" s="82">
        <f>H591-H592</f>
        <v>31192.432432432426</v>
      </c>
      <c r="I593" s="82">
        <f>I591-I592</f>
        <v>2363.0630630630626</v>
      </c>
      <c r="J593" s="105">
        <f>J591-J592</f>
        <v>259.93693693693689</v>
      </c>
    </row>
    <row r="594" spans="1:10" ht="12.75" customHeight="1" x14ac:dyDescent="0.25">
      <c r="A594" s="101"/>
      <c r="D594" s="81"/>
      <c r="E594" s="81"/>
      <c r="F594" s="81"/>
      <c r="G594" s="82"/>
      <c r="H594" s="83">
        <f>G593+H593</f>
        <v>314759.99999999994</v>
      </c>
      <c r="I594" s="83"/>
      <c r="J594" s="103"/>
    </row>
    <row r="595" spans="1:10" ht="12.75" customHeight="1" x14ac:dyDescent="0.25">
      <c r="A595" s="101"/>
      <c r="B595" s="79"/>
      <c r="D595" s="81"/>
      <c r="E595" s="81"/>
      <c r="F595" s="81"/>
      <c r="G595" s="82"/>
      <c r="H595" s="83"/>
      <c r="I595" s="83"/>
      <c r="J595" s="103"/>
    </row>
    <row r="596" spans="1:10" ht="12.75" customHeight="1" x14ac:dyDescent="0.25">
      <c r="A596" s="106"/>
      <c r="B596" s="107"/>
      <c r="C596" s="107"/>
      <c r="D596" s="107"/>
      <c r="E596" s="107"/>
      <c r="F596" s="107"/>
      <c r="G596" s="108">
        <f>G575+G581+G587+G593</f>
        <v>968855.85585585563</v>
      </c>
      <c r="H596" s="108">
        <f>H575+H581+H587+H593</f>
        <v>106574.14414414413</v>
      </c>
      <c r="I596" s="107"/>
      <c r="J596" s="109">
        <f>H576+H582+H588+H594</f>
        <v>1075429.9999999998</v>
      </c>
    </row>
    <row r="598" spans="1:10" ht="12.75" customHeight="1" x14ac:dyDescent="0.25">
      <c r="A598" s="94" t="s">
        <v>1</v>
      </c>
      <c r="B598" s="95">
        <f>Invoice!E2624</f>
        <v>23090024</v>
      </c>
      <c r="C598" s="96"/>
      <c r="D598" s="97"/>
      <c r="E598" s="97"/>
      <c r="F598" s="97"/>
      <c r="G598" s="98"/>
      <c r="H598" s="99"/>
      <c r="I598" s="99"/>
      <c r="J598" s="100"/>
    </row>
    <row r="599" spans="1:10" ht="12.75" customHeight="1" x14ac:dyDescent="0.25">
      <c r="A599" s="101">
        <v>1</v>
      </c>
      <c r="B599" s="84" t="s">
        <v>20</v>
      </c>
      <c r="C599" s="84" t="s">
        <v>21</v>
      </c>
      <c r="D599" s="85" t="s">
        <v>22</v>
      </c>
      <c r="E599" s="85" t="s">
        <v>23</v>
      </c>
      <c r="F599" s="85"/>
      <c r="G599" s="86" t="s">
        <v>24</v>
      </c>
      <c r="H599" s="87" t="s">
        <v>25</v>
      </c>
      <c r="I599" s="87" t="s">
        <v>26</v>
      </c>
      <c r="J599" s="102"/>
    </row>
    <row r="600" spans="1:10" ht="12.75" customHeight="1" x14ac:dyDescent="0.25">
      <c r="A600" s="101"/>
      <c r="B600" s="80">
        <f>Invoice!B2632</f>
        <v>6</v>
      </c>
      <c r="C600" s="88" t="str">
        <f>Invoice!E2632</f>
        <v>GUNTING KENKO SC-828</v>
      </c>
      <c r="D600" s="89">
        <f>Invoice!H2632</f>
        <v>56400</v>
      </c>
      <c r="E600" s="81">
        <f>D600*B600</f>
        <v>338400</v>
      </c>
      <c r="F600" s="81"/>
      <c r="G600" s="82">
        <f>E600/1.11</f>
        <v>304864.86486486485</v>
      </c>
      <c r="H600" s="83">
        <f>G600*11%</f>
        <v>33535.135135135133</v>
      </c>
      <c r="I600" s="83">
        <f>G600/B600</f>
        <v>50810.810810810806</v>
      </c>
      <c r="J600" s="103">
        <f>H600/B600</f>
        <v>5589.1891891891892</v>
      </c>
    </row>
    <row r="601" spans="1:10" ht="12.75" customHeight="1" x14ac:dyDescent="0.25">
      <c r="A601" s="101"/>
      <c r="D601" s="81"/>
      <c r="E601" s="81">
        <f>(E600*Invoice!I2632)+((E600-(E600*Invoice!I2632))*Invoice!J2632)</f>
        <v>33840</v>
      </c>
      <c r="F601" s="81"/>
      <c r="G601" s="90">
        <f>E601/1.11</f>
        <v>30486.486486486483</v>
      </c>
      <c r="H601" s="91">
        <f>G601*11%</f>
        <v>3353.5135135135133</v>
      </c>
      <c r="I601" s="91">
        <f>G601/B600</f>
        <v>5081.0810810810808</v>
      </c>
      <c r="J601" s="104">
        <f>H601/B600</f>
        <v>558.91891891891885</v>
      </c>
    </row>
    <row r="602" spans="1:10" ht="12.75" customHeight="1" x14ac:dyDescent="0.25">
      <c r="A602" s="101"/>
      <c r="D602" s="81" t="s">
        <v>23</v>
      </c>
      <c r="E602" s="81">
        <f>E600-E601</f>
        <v>304560</v>
      </c>
      <c r="F602" s="81"/>
      <c r="G602" s="82">
        <f>G600-G601</f>
        <v>274378.37837837834</v>
      </c>
      <c r="H602" s="82">
        <f>H600-H601</f>
        <v>30181.62162162162</v>
      </c>
      <c r="I602" s="82">
        <f>I600-I601</f>
        <v>45729.729729729726</v>
      </c>
      <c r="J602" s="105">
        <f>J600-J601</f>
        <v>5030.27027027027</v>
      </c>
    </row>
    <row r="603" spans="1:10" ht="12.75" customHeight="1" x14ac:dyDescent="0.25">
      <c r="A603" s="101"/>
      <c r="D603" s="81"/>
      <c r="E603" s="81"/>
      <c r="F603" s="81"/>
      <c r="G603" s="82"/>
      <c r="H603" s="83">
        <f>G602+H602</f>
        <v>304559.99999999994</v>
      </c>
      <c r="I603" s="83"/>
      <c r="J603" s="103"/>
    </row>
    <row r="604" spans="1:10" ht="12.75" customHeight="1" x14ac:dyDescent="0.25">
      <c r="A604" s="101"/>
      <c r="B604" s="79"/>
      <c r="D604" s="81"/>
      <c r="E604" s="81"/>
      <c r="F604" s="81"/>
      <c r="G604" s="82"/>
      <c r="H604" s="83"/>
      <c r="I604" s="83"/>
      <c r="J604" s="103"/>
    </row>
    <row r="605" spans="1:10" ht="12.75" customHeight="1" x14ac:dyDescent="0.25">
      <c r="A605" s="101">
        <v>2</v>
      </c>
      <c r="B605" s="84" t="s">
        <v>20</v>
      </c>
      <c r="C605" s="84" t="s">
        <v>21</v>
      </c>
      <c r="D605" s="85" t="s">
        <v>22</v>
      </c>
      <c r="E605" s="85" t="s">
        <v>23</v>
      </c>
      <c r="F605" s="85"/>
      <c r="G605" s="86" t="s">
        <v>24</v>
      </c>
      <c r="H605" s="87" t="s">
        <v>25</v>
      </c>
      <c r="I605" s="87" t="s">
        <v>26</v>
      </c>
      <c r="J605" s="102"/>
    </row>
    <row r="606" spans="1:10" ht="12.75" customHeight="1" x14ac:dyDescent="0.25">
      <c r="A606" s="101"/>
      <c r="B606" s="80">
        <f>Invoice!B2633</f>
        <v>24</v>
      </c>
      <c r="C606" s="88" t="str">
        <f>Invoice!E2633</f>
        <v>GEL PEN JOYKO GP-265 Q-GEL</v>
      </c>
      <c r="D606" s="89">
        <f>Invoice!H2633</f>
        <v>28200</v>
      </c>
      <c r="E606" s="81">
        <f t="shared" ref="E606:E618" si="70">D606*B606</f>
        <v>676800</v>
      </c>
      <c r="F606" s="81"/>
      <c r="G606" s="82">
        <f t="shared" ref="G606:G618" si="71">E606/1.11</f>
        <v>609729.7297297297</v>
      </c>
      <c r="H606" s="83">
        <f t="shared" ref="H606:H618" si="72">G606*11%</f>
        <v>67070.270270270266</v>
      </c>
      <c r="I606" s="83">
        <f t="shared" ref="I606:I618" si="73">G606/B606</f>
        <v>25405.405405405403</v>
      </c>
      <c r="J606" s="103">
        <f t="shared" ref="J606:J618" si="74">H606/B606</f>
        <v>2794.5945945945946</v>
      </c>
    </row>
    <row r="607" spans="1:10" ht="12.75" customHeight="1" x14ac:dyDescent="0.25">
      <c r="A607" s="101"/>
      <c r="D607" s="81"/>
      <c r="E607" s="81">
        <f>(E606*Invoice!I2633)+((E606-(E606*Invoice!I2633))*Invoice!J2633)</f>
        <v>67680</v>
      </c>
      <c r="F607" s="81"/>
      <c r="G607" s="90">
        <f>E607/1.11</f>
        <v>60972.972972972966</v>
      </c>
      <c r="H607" s="91">
        <f>G607*11%</f>
        <v>6707.0270270270266</v>
      </c>
      <c r="I607" s="91">
        <f>G607/B606</f>
        <v>2540.5405405405404</v>
      </c>
      <c r="J607" s="104">
        <f>H607/B606</f>
        <v>279.45945945945942</v>
      </c>
    </row>
    <row r="608" spans="1:10" ht="12.75" customHeight="1" x14ac:dyDescent="0.25">
      <c r="A608" s="101"/>
      <c r="D608" s="81" t="s">
        <v>23</v>
      </c>
      <c r="E608" s="81">
        <f>E606-E607</f>
        <v>609120</v>
      </c>
      <c r="F608" s="81"/>
      <c r="G608" s="82">
        <f>G606-G607</f>
        <v>548756.75675675669</v>
      </c>
      <c r="H608" s="82">
        <f>H606-H607</f>
        <v>60363.24324324324</v>
      </c>
      <c r="I608" s="82">
        <f>I606-I607</f>
        <v>22864.864864864863</v>
      </c>
      <c r="J608" s="105">
        <f>J606-J607</f>
        <v>2515.135135135135</v>
      </c>
    </row>
    <row r="609" spans="1:10" ht="12.75" customHeight="1" x14ac:dyDescent="0.25">
      <c r="A609" s="101"/>
      <c r="D609" s="81"/>
      <c r="E609" s="81"/>
      <c r="F609" s="81"/>
      <c r="G609" s="82"/>
      <c r="H609" s="83">
        <f>G608+H608</f>
        <v>609119.99999999988</v>
      </c>
      <c r="I609" s="83"/>
      <c r="J609" s="103"/>
    </row>
    <row r="610" spans="1:10" ht="12.75" customHeight="1" x14ac:dyDescent="0.25">
      <c r="A610" s="101"/>
      <c r="B610" s="79"/>
      <c r="D610" s="81"/>
      <c r="E610" s="81"/>
      <c r="F610" s="81"/>
      <c r="G610" s="82"/>
      <c r="H610" s="83"/>
      <c r="I610" s="83"/>
      <c r="J610" s="103"/>
    </row>
    <row r="611" spans="1:10" ht="12.75" customHeight="1" x14ac:dyDescent="0.25">
      <c r="A611" s="101">
        <v>3</v>
      </c>
      <c r="B611" s="84" t="s">
        <v>20</v>
      </c>
      <c r="C611" s="84" t="s">
        <v>21</v>
      </c>
      <c r="D611" s="85" t="s">
        <v>22</v>
      </c>
      <c r="E611" s="85" t="s">
        <v>23</v>
      </c>
      <c r="F611" s="85"/>
      <c r="G611" s="86" t="s">
        <v>24</v>
      </c>
      <c r="H611" s="87" t="s">
        <v>25</v>
      </c>
      <c r="I611" s="87" t="s">
        <v>26</v>
      </c>
      <c r="J611" s="102"/>
    </row>
    <row r="612" spans="1:10" ht="12.75" customHeight="1" x14ac:dyDescent="0.25">
      <c r="A612" s="101"/>
      <c r="B612" s="80">
        <f>Invoice!B2634</f>
        <v>4</v>
      </c>
      <c r="C612" s="88" t="str">
        <f>Invoice!E2634</f>
        <v>CUTTER 18 MM KENKO L-500 (BESAR)</v>
      </c>
      <c r="D612" s="89">
        <f>Invoice!H2634</f>
        <v>147600</v>
      </c>
      <c r="E612" s="81">
        <f t="shared" si="70"/>
        <v>590400</v>
      </c>
      <c r="F612" s="81"/>
      <c r="G612" s="82">
        <f t="shared" si="71"/>
        <v>531891.89189189184</v>
      </c>
      <c r="H612" s="83">
        <f t="shared" si="72"/>
        <v>58508.108108108099</v>
      </c>
      <c r="I612" s="83">
        <f t="shared" si="73"/>
        <v>132972.97297297296</v>
      </c>
      <c r="J612" s="103">
        <f t="shared" si="74"/>
        <v>14627.027027027025</v>
      </c>
    </row>
    <row r="613" spans="1:10" ht="12.75" customHeight="1" x14ac:dyDescent="0.25">
      <c r="A613" s="101"/>
      <c r="D613" s="81"/>
      <c r="E613" s="81">
        <f>(E612*Invoice!I2634)+((E612-(E612*Invoice!I2634))*Invoice!J2634)</f>
        <v>59040</v>
      </c>
      <c r="F613" s="81"/>
      <c r="G613" s="90">
        <f>E613/1.11</f>
        <v>53189.189189189186</v>
      </c>
      <c r="H613" s="91">
        <f>G613*11%</f>
        <v>5850.8108108108108</v>
      </c>
      <c r="I613" s="91">
        <f>G613/B612</f>
        <v>13297.297297297297</v>
      </c>
      <c r="J613" s="104">
        <f>H613/B612</f>
        <v>1462.7027027027027</v>
      </c>
    </row>
    <row r="614" spans="1:10" ht="12.75" customHeight="1" x14ac:dyDescent="0.25">
      <c r="A614" s="101"/>
      <c r="D614" s="81" t="s">
        <v>23</v>
      </c>
      <c r="E614" s="81">
        <f>E612-E613</f>
        <v>531360</v>
      </c>
      <c r="F614" s="81"/>
      <c r="G614" s="82">
        <f>G612-G613</f>
        <v>478702.70270270266</v>
      </c>
      <c r="H614" s="82">
        <f>H612-H613</f>
        <v>52657.297297297286</v>
      </c>
      <c r="I614" s="82">
        <f>I612-I613</f>
        <v>119675.67567567567</v>
      </c>
      <c r="J614" s="105">
        <f>J612-J613</f>
        <v>13164.324324324321</v>
      </c>
    </row>
    <row r="615" spans="1:10" ht="12.75" customHeight="1" x14ac:dyDescent="0.25">
      <c r="A615" s="101"/>
      <c r="D615" s="81"/>
      <c r="E615" s="81"/>
      <c r="F615" s="81"/>
      <c r="G615" s="82"/>
      <c r="H615" s="83">
        <f>G614+H614</f>
        <v>531360</v>
      </c>
      <c r="I615" s="83"/>
      <c r="J615" s="103"/>
    </row>
    <row r="616" spans="1:10" ht="12.75" customHeight="1" x14ac:dyDescent="0.25">
      <c r="A616" s="101"/>
      <c r="B616" s="79"/>
      <c r="D616" s="81"/>
      <c r="E616" s="81"/>
      <c r="F616" s="81"/>
      <c r="G616" s="82"/>
      <c r="H616" s="83"/>
      <c r="I616" s="83"/>
      <c r="J616" s="103"/>
    </row>
    <row r="617" spans="1:10" ht="12.75" customHeight="1" x14ac:dyDescent="0.25">
      <c r="A617" s="101">
        <v>4</v>
      </c>
      <c r="B617" s="84" t="s">
        <v>20</v>
      </c>
      <c r="C617" s="84" t="s">
        <v>21</v>
      </c>
      <c r="D617" s="85" t="s">
        <v>22</v>
      </c>
      <c r="E617" s="85" t="s">
        <v>23</v>
      </c>
      <c r="F617" s="85"/>
      <c r="G617" s="86" t="s">
        <v>24</v>
      </c>
      <c r="H617" s="87" t="s">
        <v>25</v>
      </c>
      <c r="I617" s="87" t="s">
        <v>26</v>
      </c>
      <c r="J617" s="102"/>
    </row>
    <row r="618" spans="1:10" ht="12.75" customHeight="1" x14ac:dyDescent="0.25">
      <c r="A618" s="101"/>
      <c r="B618" s="80">
        <f>Invoice!B2635</f>
        <v>24</v>
      </c>
      <c r="C618" s="88" t="str">
        <f>Invoice!E2635</f>
        <v>GEL PEN KENKO K-1 HITAM</v>
      </c>
      <c r="D618" s="89">
        <f>Invoice!H2635</f>
        <v>39600</v>
      </c>
      <c r="E618" s="81">
        <f t="shared" si="70"/>
        <v>950400</v>
      </c>
      <c r="F618" s="81"/>
      <c r="G618" s="82">
        <f t="shared" si="71"/>
        <v>856216.2162162161</v>
      </c>
      <c r="H618" s="83">
        <f t="shared" si="72"/>
        <v>94183.783783783772</v>
      </c>
      <c r="I618" s="83">
        <f t="shared" si="73"/>
        <v>35675.675675675673</v>
      </c>
      <c r="J618" s="103">
        <f t="shared" si="74"/>
        <v>3924.3243243243237</v>
      </c>
    </row>
    <row r="619" spans="1:10" ht="12.75" customHeight="1" x14ac:dyDescent="0.25">
      <c r="A619" s="101"/>
      <c r="D619" s="81"/>
      <c r="E619" s="81">
        <f>(E618*Invoice!I2635)+((E618-(E618*Invoice!I2635))*Invoice!J2635)</f>
        <v>95040</v>
      </c>
      <c r="F619" s="81"/>
      <c r="G619" s="90">
        <f>E619/1.11</f>
        <v>85621.621621621613</v>
      </c>
      <c r="H619" s="91">
        <f>G619*11%</f>
        <v>9418.3783783783783</v>
      </c>
      <c r="I619" s="91">
        <f>G619/B618</f>
        <v>3567.567567567567</v>
      </c>
      <c r="J619" s="104">
        <f>H619/B618</f>
        <v>392.43243243243245</v>
      </c>
    </row>
    <row r="620" spans="1:10" ht="12.75" customHeight="1" x14ac:dyDescent="0.25">
      <c r="A620" s="101"/>
      <c r="D620" s="81" t="s">
        <v>23</v>
      </c>
      <c r="E620" s="81">
        <f>E618-E619</f>
        <v>855360</v>
      </c>
      <c r="F620" s="81"/>
      <c r="G620" s="82">
        <f>G618-G619</f>
        <v>770594.59459459444</v>
      </c>
      <c r="H620" s="82">
        <f>H618-H619</f>
        <v>84765.4054054054</v>
      </c>
      <c r="I620" s="82">
        <f>I618-I619</f>
        <v>32108.108108108107</v>
      </c>
      <c r="J620" s="105">
        <f>J618-J619</f>
        <v>3531.8918918918912</v>
      </c>
    </row>
    <row r="621" spans="1:10" ht="12.75" customHeight="1" x14ac:dyDescent="0.25">
      <c r="A621" s="101"/>
      <c r="D621" s="81"/>
      <c r="E621" s="81"/>
      <c r="F621" s="81"/>
      <c r="G621" s="82"/>
      <c r="H621" s="83">
        <f>G620+H620</f>
        <v>855359.99999999988</v>
      </c>
      <c r="I621" s="83"/>
      <c r="J621" s="103"/>
    </row>
    <row r="622" spans="1:10" ht="12.75" customHeight="1" x14ac:dyDescent="0.25">
      <c r="A622" s="101"/>
      <c r="B622" s="79"/>
      <c r="D622" s="81"/>
      <c r="E622" s="81"/>
      <c r="F622" s="81"/>
      <c r="G622" s="82"/>
      <c r="H622" s="83"/>
      <c r="I622" s="83"/>
      <c r="J622" s="103"/>
    </row>
    <row r="623" spans="1:10" ht="12.75" customHeight="1" x14ac:dyDescent="0.25">
      <c r="A623" s="106"/>
      <c r="B623" s="107"/>
      <c r="C623" s="107"/>
      <c r="D623" s="107"/>
      <c r="E623" s="107"/>
      <c r="F623" s="107"/>
      <c r="G623" s="108">
        <f>G602+G608+G614+G620</f>
        <v>2072432.4324324322</v>
      </c>
      <c r="H623" s="108">
        <f>H602+H608+H614+H620</f>
        <v>227967.56756756752</v>
      </c>
      <c r="I623" s="107"/>
      <c r="J623" s="109">
        <f>H603+H609+H615+H621</f>
        <v>2300399.9999999995</v>
      </c>
    </row>
    <row r="625" spans="1:10" ht="12.75" customHeight="1" x14ac:dyDescent="0.25">
      <c r="A625" s="94" t="s">
        <v>1</v>
      </c>
      <c r="B625" s="95">
        <f>Invoice!E2738</f>
        <v>23090012</v>
      </c>
      <c r="C625" s="96"/>
      <c r="D625" s="97"/>
      <c r="E625" s="97"/>
      <c r="F625" s="97"/>
      <c r="G625" s="98"/>
      <c r="H625" s="99"/>
      <c r="I625" s="99"/>
      <c r="J625" s="100"/>
    </row>
    <row r="626" spans="1:10" ht="12.75" customHeight="1" x14ac:dyDescent="0.25">
      <c r="A626" s="101">
        <v>1</v>
      </c>
      <c r="B626" s="84" t="s">
        <v>20</v>
      </c>
      <c r="C626" s="84" t="s">
        <v>21</v>
      </c>
      <c r="D626" s="85" t="s">
        <v>22</v>
      </c>
      <c r="E626" s="85" t="s">
        <v>23</v>
      </c>
      <c r="F626" s="85"/>
      <c r="G626" s="86" t="s">
        <v>24</v>
      </c>
      <c r="H626" s="87" t="s">
        <v>25</v>
      </c>
      <c r="I626" s="87" t="s">
        <v>26</v>
      </c>
      <c r="J626" s="102"/>
    </row>
    <row r="627" spans="1:10" ht="12.75" customHeight="1" x14ac:dyDescent="0.25">
      <c r="A627" s="101"/>
      <c r="B627" s="80">
        <f>Invoice!B2746</f>
        <v>144</v>
      </c>
      <c r="C627" s="88" t="str">
        <f>Invoice!E2746</f>
        <v>GEL PEN KENKO K-1 HITAM</v>
      </c>
      <c r="D627" s="89">
        <f>Invoice!H2746</f>
        <v>39600</v>
      </c>
      <c r="E627" s="81">
        <f>D627*B627</f>
        <v>5702400</v>
      </c>
      <c r="F627" s="81"/>
      <c r="G627" s="82">
        <f>E627/1.11</f>
        <v>5137297.297297297</v>
      </c>
      <c r="H627" s="83">
        <f>G627*11%</f>
        <v>565102.70270270272</v>
      </c>
      <c r="I627" s="83">
        <f>G627/B627</f>
        <v>35675.675675675673</v>
      </c>
      <c r="J627" s="103">
        <f>H627/B627</f>
        <v>3924.3243243243246</v>
      </c>
    </row>
    <row r="628" spans="1:10" ht="12.75" customHeight="1" x14ac:dyDescent="0.25">
      <c r="A628" s="101"/>
      <c r="D628" s="81"/>
      <c r="E628" s="81">
        <f>(E627*Invoice!I2746)+((E627-(E627*Invoice!I2746))*Invoice!J2746)</f>
        <v>769824</v>
      </c>
      <c r="F628" s="81"/>
      <c r="G628" s="90">
        <f>E628/1.11</f>
        <v>693535.13513513503</v>
      </c>
      <c r="H628" s="91">
        <f>G628*11%</f>
        <v>76288.864864864852</v>
      </c>
      <c r="I628" s="91">
        <f>G628/B627</f>
        <v>4816.2162162162158</v>
      </c>
      <c r="J628" s="104">
        <f>H628/B627</f>
        <v>529.78378378378375</v>
      </c>
    </row>
    <row r="629" spans="1:10" ht="12.75" customHeight="1" x14ac:dyDescent="0.25">
      <c r="A629" s="101"/>
      <c r="D629" s="81" t="s">
        <v>23</v>
      </c>
      <c r="E629" s="81">
        <f>E627-E628</f>
        <v>4932576</v>
      </c>
      <c r="F629" s="81"/>
      <c r="G629" s="82">
        <f>G627-G628</f>
        <v>4443762.1621621624</v>
      </c>
      <c r="H629" s="82">
        <f>H627-H628</f>
        <v>488813.83783783787</v>
      </c>
      <c r="I629" s="82">
        <f>I627-I628</f>
        <v>30859.459459459456</v>
      </c>
      <c r="J629" s="105">
        <f>J627-J628</f>
        <v>3394.5405405405409</v>
      </c>
    </row>
    <row r="630" spans="1:10" ht="12.75" customHeight="1" x14ac:dyDescent="0.25">
      <c r="A630" s="101"/>
      <c r="D630" s="81"/>
      <c r="E630" s="81"/>
      <c r="F630" s="81"/>
      <c r="G630" s="82"/>
      <c r="H630" s="83">
        <f>G629+H629</f>
        <v>4932576</v>
      </c>
      <c r="I630" s="83"/>
      <c r="J630" s="103"/>
    </row>
    <row r="631" spans="1:10" ht="12.75" customHeight="1" x14ac:dyDescent="0.25">
      <c r="A631" s="101"/>
      <c r="B631" s="79"/>
      <c r="D631" s="81"/>
      <c r="E631" s="81"/>
      <c r="F631" s="81"/>
      <c r="G631" s="82"/>
      <c r="H631" s="83"/>
      <c r="I631" s="83"/>
      <c r="J631" s="103"/>
    </row>
    <row r="632" spans="1:10" ht="12.75" customHeight="1" x14ac:dyDescent="0.25">
      <c r="A632" s="106"/>
      <c r="B632" s="107"/>
      <c r="C632" s="107"/>
      <c r="D632" s="107"/>
      <c r="E632" s="107"/>
      <c r="F632" s="107"/>
      <c r="G632" s="108">
        <f>G629</f>
        <v>4443762.1621621624</v>
      </c>
      <c r="H632" s="108">
        <f>H629</f>
        <v>488813.83783783787</v>
      </c>
      <c r="I632" s="107"/>
      <c r="J632" s="109">
        <f>H630</f>
        <v>4932576</v>
      </c>
    </row>
    <row r="634" spans="1:10" ht="12.75" customHeight="1" x14ac:dyDescent="0.25">
      <c r="A634" s="94" t="s">
        <v>1</v>
      </c>
      <c r="B634" s="95">
        <f>Invoice!E2852</f>
        <v>23090025</v>
      </c>
      <c r="C634" s="96"/>
      <c r="D634" s="97"/>
      <c r="E634" s="97"/>
      <c r="F634" s="97"/>
      <c r="G634" s="98"/>
      <c r="H634" s="99"/>
      <c r="I634" s="99"/>
      <c r="J634" s="100"/>
    </row>
    <row r="635" spans="1:10" ht="12.75" customHeight="1" x14ac:dyDescent="0.25">
      <c r="A635" s="101">
        <v>1</v>
      </c>
      <c r="B635" s="84" t="s">
        <v>20</v>
      </c>
      <c r="C635" s="84" t="s">
        <v>21</v>
      </c>
      <c r="D635" s="85" t="s">
        <v>22</v>
      </c>
      <c r="E635" s="85" t="s">
        <v>23</v>
      </c>
      <c r="F635" s="85"/>
      <c r="G635" s="86" t="s">
        <v>24</v>
      </c>
      <c r="H635" s="87" t="s">
        <v>25</v>
      </c>
      <c r="I635" s="87" t="s">
        <v>26</v>
      </c>
      <c r="J635" s="102"/>
    </row>
    <row r="636" spans="1:10" ht="12.75" customHeight="1" x14ac:dyDescent="0.25">
      <c r="A636" s="101"/>
      <c r="B636" s="80">
        <f>Invoice!B2860</f>
        <v>576</v>
      </c>
      <c r="C636" s="88" t="str">
        <f>Invoice!E2860</f>
        <v>PENSIL WARNA JOYKO CP-S12 MINI (PENDEK)</v>
      </c>
      <c r="D636" s="89">
        <f>Invoice!H2860</f>
        <v>6700</v>
      </c>
      <c r="E636" s="81">
        <f>D636*B636</f>
        <v>3859200</v>
      </c>
      <c r="F636" s="81"/>
      <c r="G636" s="82">
        <f>E636/1.11</f>
        <v>3476756.7567567565</v>
      </c>
      <c r="H636" s="83">
        <f>G636*11%</f>
        <v>382443.2432432432</v>
      </c>
      <c r="I636" s="83">
        <f>G636/B636</f>
        <v>6036.0360360360355</v>
      </c>
      <c r="J636" s="103">
        <f>H636/B636</f>
        <v>663.96396396396392</v>
      </c>
    </row>
    <row r="637" spans="1:10" ht="12.75" customHeight="1" x14ac:dyDescent="0.25">
      <c r="A637" s="101"/>
      <c r="D637" s="81"/>
      <c r="E637" s="81">
        <f>(E636*Invoice!I2860)+((E636-(E636*Invoice!I2860))*Invoice!J2860)</f>
        <v>482400</v>
      </c>
      <c r="F637" s="81"/>
      <c r="G637" s="90">
        <f>E637/1.11</f>
        <v>434594.59459459456</v>
      </c>
      <c r="H637" s="91">
        <f>G637*11%</f>
        <v>47805.4054054054</v>
      </c>
      <c r="I637" s="91">
        <f>G637/B636</f>
        <v>754.50450450450444</v>
      </c>
      <c r="J637" s="104">
        <f>H637/B636</f>
        <v>82.99549549549549</v>
      </c>
    </row>
    <row r="638" spans="1:10" ht="12.75" customHeight="1" x14ac:dyDescent="0.25">
      <c r="A638" s="101"/>
      <c r="D638" s="81" t="s">
        <v>23</v>
      </c>
      <c r="E638" s="81">
        <f>E636-E637</f>
        <v>3376800</v>
      </c>
      <c r="F638" s="81"/>
      <c r="G638" s="82">
        <f>G636-G637</f>
        <v>3042162.1621621619</v>
      </c>
      <c r="H638" s="82">
        <f>H636-H637</f>
        <v>334637.83783783781</v>
      </c>
      <c r="I638" s="82">
        <f>I636-I637</f>
        <v>5281.5315315315311</v>
      </c>
      <c r="J638" s="105">
        <f>J636-J637</f>
        <v>580.96846846846847</v>
      </c>
    </row>
    <row r="639" spans="1:10" ht="12.75" customHeight="1" x14ac:dyDescent="0.25">
      <c r="A639" s="101"/>
      <c r="D639" s="81"/>
      <c r="E639" s="81"/>
      <c r="F639" s="81"/>
      <c r="G639" s="82"/>
      <c r="H639" s="83">
        <f>G638+H638</f>
        <v>3376799.9999999995</v>
      </c>
      <c r="I639" s="83"/>
      <c r="J639" s="103"/>
    </row>
    <row r="640" spans="1:10" ht="12.75" customHeight="1" x14ac:dyDescent="0.25">
      <c r="A640" s="101"/>
      <c r="B640" s="79"/>
      <c r="D640" s="81"/>
      <c r="E640" s="81"/>
      <c r="F640" s="81"/>
      <c r="G640" s="82"/>
      <c r="H640" s="83"/>
      <c r="I640" s="83"/>
      <c r="J640" s="103"/>
    </row>
    <row r="641" spans="1:10" ht="12.75" customHeight="1" x14ac:dyDescent="0.25">
      <c r="A641" s="101">
        <v>2</v>
      </c>
      <c r="B641" s="84" t="s">
        <v>20</v>
      </c>
      <c r="C641" s="84" t="s">
        <v>21</v>
      </c>
      <c r="D641" s="85" t="s">
        <v>22</v>
      </c>
      <c r="E641" s="85" t="s">
        <v>23</v>
      </c>
      <c r="F641" s="85"/>
      <c r="G641" s="86" t="s">
        <v>24</v>
      </c>
      <c r="H641" s="87" t="s">
        <v>25</v>
      </c>
      <c r="I641" s="87" t="s">
        <v>26</v>
      </c>
      <c r="J641" s="102"/>
    </row>
    <row r="642" spans="1:10" ht="12.75" customHeight="1" x14ac:dyDescent="0.25">
      <c r="A642" s="101"/>
      <c r="B642" s="80">
        <f>Invoice!B2861</f>
        <v>288</v>
      </c>
      <c r="C642" s="88" t="str">
        <f>Invoice!E2861</f>
        <v>PENSIL WARNA JOYKO CP-12PB (PANJANG)</v>
      </c>
      <c r="D642" s="89">
        <f>Invoice!H2861</f>
        <v>10600</v>
      </c>
      <c r="E642" s="81">
        <f t="shared" ref="E642:E648" si="75">D642*B642</f>
        <v>3052800</v>
      </c>
      <c r="F642" s="81"/>
      <c r="G642" s="82">
        <f t="shared" ref="G642:G648" si="76">E642/1.11</f>
        <v>2750270.2702702698</v>
      </c>
      <c r="H642" s="83">
        <f t="shared" ref="H642:H648" si="77">G642*11%</f>
        <v>302529.7297297297</v>
      </c>
      <c r="I642" s="83">
        <f t="shared" ref="I642:I648" si="78">G642/B642</f>
        <v>9549.5495495495488</v>
      </c>
      <c r="J642" s="103">
        <f t="shared" ref="J642:J648" si="79">H642/B642</f>
        <v>1050.4504504504503</v>
      </c>
    </row>
    <row r="643" spans="1:10" ht="12.75" customHeight="1" x14ac:dyDescent="0.25">
      <c r="A643" s="101"/>
      <c r="D643" s="81"/>
      <c r="E643" s="81">
        <f>(E642*Invoice!I2861)+((E642-(E642*Invoice!I2861))*Invoice!J2861)</f>
        <v>381600</v>
      </c>
      <c r="F643" s="81"/>
      <c r="G643" s="90">
        <f>E643/1.11</f>
        <v>343783.78378378373</v>
      </c>
      <c r="H643" s="91">
        <f>G643*11%</f>
        <v>37816.216216216213</v>
      </c>
      <c r="I643" s="91">
        <f>G643/B642</f>
        <v>1193.6936936936936</v>
      </c>
      <c r="J643" s="104">
        <f>H643/B642</f>
        <v>131.30630630630628</v>
      </c>
    </row>
    <row r="644" spans="1:10" ht="12.75" customHeight="1" x14ac:dyDescent="0.25">
      <c r="A644" s="101"/>
      <c r="D644" s="81" t="s">
        <v>23</v>
      </c>
      <c r="E644" s="81">
        <f>E642-E643</f>
        <v>2671200</v>
      </c>
      <c r="F644" s="81"/>
      <c r="G644" s="82">
        <f>G642-G643</f>
        <v>2406486.4864864862</v>
      </c>
      <c r="H644" s="82">
        <f>H642-H643</f>
        <v>264713.51351351349</v>
      </c>
      <c r="I644" s="82">
        <f>I642-I643</f>
        <v>8355.8558558558543</v>
      </c>
      <c r="J644" s="105">
        <f>J642-J643</f>
        <v>919.14414414414398</v>
      </c>
    </row>
    <row r="645" spans="1:10" ht="12.75" customHeight="1" x14ac:dyDescent="0.25">
      <c r="A645" s="101"/>
      <c r="D645" s="81"/>
      <c r="E645" s="81"/>
      <c r="F645" s="81"/>
      <c r="G645" s="82"/>
      <c r="H645" s="83">
        <f>G644+H644</f>
        <v>2671199.9999999995</v>
      </c>
      <c r="I645" s="83"/>
      <c r="J645" s="103"/>
    </row>
    <row r="646" spans="1:10" ht="12.75" customHeight="1" x14ac:dyDescent="0.25">
      <c r="A646" s="101"/>
      <c r="B646" s="79"/>
      <c r="D646" s="81"/>
      <c r="E646" s="81"/>
      <c r="F646" s="81"/>
      <c r="G646" s="82"/>
      <c r="H646" s="83"/>
      <c r="I646" s="83"/>
      <c r="J646" s="103"/>
    </row>
    <row r="647" spans="1:10" ht="12.75" customHeight="1" x14ac:dyDescent="0.25">
      <c r="A647" s="101">
        <v>3</v>
      </c>
      <c r="B647" s="84" t="s">
        <v>20</v>
      </c>
      <c r="C647" s="84" t="s">
        <v>21</v>
      </c>
      <c r="D647" s="85" t="s">
        <v>22</v>
      </c>
      <c r="E647" s="85" t="s">
        <v>23</v>
      </c>
      <c r="F647" s="85"/>
      <c r="G647" s="86" t="s">
        <v>24</v>
      </c>
      <c r="H647" s="87" t="s">
        <v>25</v>
      </c>
      <c r="I647" s="87" t="s">
        <v>26</v>
      </c>
      <c r="J647" s="102"/>
    </row>
    <row r="648" spans="1:10" ht="12.75" customHeight="1" x14ac:dyDescent="0.25">
      <c r="A648" s="101"/>
      <c r="B648" s="80">
        <f>Invoice!B2862</f>
        <v>144</v>
      </c>
      <c r="C648" s="88" t="str">
        <f>Invoice!E2862</f>
        <v>PENSIL WARNA JOYKO CP-24PB (PANJANG)</v>
      </c>
      <c r="D648" s="89">
        <f>Invoice!H2862</f>
        <v>21200</v>
      </c>
      <c r="E648" s="81">
        <f t="shared" si="75"/>
        <v>3052800</v>
      </c>
      <c r="F648" s="81"/>
      <c r="G648" s="82">
        <f t="shared" si="76"/>
        <v>2750270.2702702698</v>
      </c>
      <c r="H648" s="83">
        <f t="shared" si="77"/>
        <v>302529.7297297297</v>
      </c>
      <c r="I648" s="83">
        <f t="shared" si="78"/>
        <v>19099.099099099098</v>
      </c>
      <c r="J648" s="103">
        <f t="shared" si="79"/>
        <v>2100.9009009009005</v>
      </c>
    </row>
    <row r="649" spans="1:10" ht="12.75" customHeight="1" x14ac:dyDescent="0.25">
      <c r="A649" s="101"/>
      <c r="D649" s="81"/>
      <c r="E649" s="81">
        <f>(E648*Invoice!I2862)+((E648-(E648*Invoice!I2862))*Invoice!J2862)</f>
        <v>381600</v>
      </c>
      <c r="F649" s="81"/>
      <c r="G649" s="90">
        <f>E649/1.11</f>
        <v>343783.78378378373</v>
      </c>
      <c r="H649" s="91">
        <f>G649*11%</f>
        <v>37816.216216216213</v>
      </c>
      <c r="I649" s="91">
        <f>G649/B648</f>
        <v>2387.3873873873872</v>
      </c>
      <c r="J649" s="104">
        <f>H649/B648</f>
        <v>262.61261261261257</v>
      </c>
    </row>
    <row r="650" spans="1:10" ht="12.75" customHeight="1" x14ac:dyDescent="0.25">
      <c r="A650" s="101"/>
      <c r="D650" s="81" t="s">
        <v>23</v>
      </c>
      <c r="E650" s="81">
        <f>E648-E649</f>
        <v>2671200</v>
      </c>
      <c r="F650" s="81"/>
      <c r="G650" s="82">
        <f>G648-G649</f>
        <v>2406486.4864864862</v>
      </c>
      <c r="H650" s="82">
        <f>H648-H649</f>
        <v>264713.51351351349</v>
      </c>
      <c r="I650" s="82">
        <f>I648-I649</f>
        <v>16711.711711711709</v>
      </c>
      <c r="J650" s="105">
        <f>J648-J649</f>
        <v>1838.288288288288</v>
      </c>
    </row>
    <row r="651" spans="1:10" ht="12.75" customHeight="1" x14ac:dyDescent="0.25">
      <c r="A651" s="101"/>
      <c r="D651" s="81"/>
      <c r="E651" s="81"/>
      <c r="F651" s="81"/>
      <c r="G651" s="82"/>
      <c r="H651" s="83">
        <f>G650+H650</f>
        <v>2671199.9999999995</v>
      </c>
      <c r="I651" s="83"/>
      <c r="J651" s="103"/>
    </row>
    <row r="652" spans="1:10" ht="12.75" customHeight="1" x14ac:dyDescent="0.25">
      <c r="A652" s="101"/>
      <c r="B652" s="79"/>
      <c r="D652" s="81"/>
      <c r="E652" s="81"/>
      <c r="F652" s="81"/>
      <c r="G652" s="82"/>
      <c r="H652" s="83"/>
      <c r="I652" s="83"/>
      <c r="J652" s="103"/>
    </row>
    <row r="653" spans="1:10" ht="12.75" customHeight="1" x14ac:dyDescent="0.25">
      <c r="A653" s="106"/>
      <c r="B653" s="107"/>
      <c r="C653" s="107"/>
      <c r="D653" s="107"/>
      <c r="E653" s="107"/>
      <c r="F653" s="107"/>
      <c r="G653" s="108">
        <f>G638+G644+G650</f>
        <v>7855135.1351351338</v>
      </c>
      <c r="H653" s="108">
        <f>H638+H644+H650</f>
        <v>864064.86486486474</v>
      </c>
      <c r="I653" s="107"/>
      <c r="J653" s="109">
        <f>H639+H645+H651</f>
        <v>8719199.9999999981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964"/>
  <sheetViews>
    <sheetView topLeftCell="A2865" zoomScaleNormal="100" workbookViewId="0">
      <selection activeCell="J2887" sqref="J2887:K2887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23090001</v>
      </c>
      <c r="G2" s="11" t="s">
        <v>2</v>
      </c>
      <c r="H2" s="358" t="s">
        <v>31</v>
      </c>
      <c r="I2" s="358"/>
      <c r="J2" s="358"/>
      <c r="K2" s="359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62" t="s">
        <v>3</v>
      </c>
      <c r="G3" s="17"/>
      <c r="H3" s="360"/>
      <c r="I3" s="360"/>
      <c r="J3" s="360"/>
      <c r="K3" s="361"/>
      <c r="L3" s="12"/>
    </row>
    <row r="4" spans="1:12" s="10" customFormat="1" ht="16.5" customHeight="1" x14ac:dyDescent="0.3">
      <c r="A4" s="5"/>
      <c r="B4" s="6" t="s">
        <v>4</v>
      </c>
      <c r="C4" s="7"/>
      <c r="D4" s="363">
        <v>45175</v>
      </c>
      <c r="E4" s="364"/>
      <c r="F4" s="362"/>
      <c r="G4" s="18"/>
      <c r="H4" s="365" t="s">
        <v>32</v>
      </c>
      <c r="I4" s="365"/>
      <c r="J4" s="365"/>
      <c r="K4" s="366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62"/>
      <c r="G5" s="18"/>
      <c r="H5" s="367" t="s">
        <v>33</v>
      </c>
      <c r="I5" s="367"/>
      <c r="J5" s="367"/>
      <c r="K5" s="368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30</v>
      </c>
      <c r="E6" s="9"/>
      <c r="F6" s="21"/>
      <c r="G6" s="22"/>
      <c r="H6" s="369"/>
      <c r="I6" s="369"/>
      <c r="J6" s="369"/>
      <c r="K6" s="370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40</v>
      </c>
      <c r="C10" s="46" t="s">
        <v>34</v>
      </c>
      <c r="D10" s="47"/>
      <c r="E10" s="110" t="s">
        <v>35</v>
      </c>
      <c r="F10" s="48"/>
      <c r="G10" s="49"/>
      <c r="H10" s="50">
        <v>19000</v>
      </c>
      <c r="I10" s="51"/>
      <c r="J10" s="51"/>
      <c r="K10" s="52">
        <f t="shared" ref="K10:K25" si="0">(B10*H10-((B10*H10)*I10))-((B10*H10-((B10*H10)*I10))*J10)</f>
        <v>760000</v>
      </c>
      <c r="L10" s="36"/>
    </row>
    <row r="11" spans="1:12" s="10" customFormat="1" ht="14.1" customHeight="1" x14ac:dyDescent="0.25">
      <c r="A11" s="45">
        <v>2</v>
      </c>
      <c r="B11" s="46">
        <v>6</v>
      </c>
      <c r="C11" s="46" t="s">
        <v>36</v>
      </c>
      <c r="D11" s="93"/>
      <c r="E11" s="110" t="s">
        <v>37</v>
      </c>
      <c r="F11" s="48"/>
      <c r="G11" s="49"/>
      <c r="H11" s="50">
        <v>138000</v>
      </c>
      <c r="I11" s="51">
        <v>0.125</v>
      </c>
      <c r="J11" s="51"/>
      <c r="K11" s="52">
        <f t="shared" si="0"/>
        <v>724500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45"/>
      <c r="K27" s="346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47">
        <f>SUM(K10:K25)</f>
        <v>1484500</v>
      </c>
      <c r="K28" s="348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49"/>
      <c r="K29" s="349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46"/>
      <c r="K31" s="346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50">
        <f>((J28/1.11)+(K30/1.11))*11%</f>
        <v>147112.6126126126</v>
      </c>
      <c r="K32" s="351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46"/>
      <c r="K33" s="346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1484500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28</v>
      </c>
      <c r="J36" s="352" t="s">
        <v>38</v>
      </c>
      <c r="K36" s="353"/>
    </row>
    <row r="37" spans="1:12" s="10" customFormat="1" ht="13.5" customHeight="1" x14ac:dyDescent="0.25">
      <c r="A37" s="78"/>
      <c r="B37" s="268"/>
      <c r="D37" s="48"/>
      <c r="H37" s="269"/>
      <c r="I37" s="271" t="s">
        <v>29</v>
      </c>
      <c r="J37" s="352"/>
      <c r="K37" s="353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23090001</v>
      </c>
      <c r="F40" s="123"/>
      <c r="G40" s="124" t="s">
        <v>2</v>
      </c>
      <c r="H40" s="354" t="str">
        <f>H2</f>
        <v>CV TRINITY CENTRAAL</v>
      </c>
      <c r="I40" s="354"/>
      <c r="J40" s="354"/>
      <c r="K40" s="355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14" t="s">
        <v>3</v>
      </c>
      <c r="G41" s="130"/>
      <c r="H41" s="356"/>
      <c r="I41" s="356"/>
      <c r="J41" s="356"/>
      <c r="K41" s="357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15">
        <f>D4</f>
        <v>45175</v>
      </c>
      <c r="E42" s="316"/>
      <c r="F42" s="314"/>
      <c r="G42" s="131"/>
      <c r="H42" s="317" t="str">
        <f>H4</f>
        <v/>
      </c>
      <c r="I42" s="317"/>
      <c r="J42" s="317"/>
      <c r="K42" s="318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14"/>
      <c r="G43" s="131"/>
      <c r="H43" s="319" t="str">
        <f>H5</f>
        <v>PURWOKERTO</v>
      </c>
      <c r="I43" s="319"/>
      <c r="J43" s="319"/>
      <c r="K43" s="320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3630</v>
      </c>
      <c r="E44" s="122"/>
      <c r="F44" s="133"/>
      <c r="G44" s="134"/>
      <c r="H44" s="321"/>
      <c r="I44" s="321"/>
      <c r="J44" s="321"/>
      <c r="K44" s="322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40</v>
      </c>
      <c r="C48" s="287" t="str">
        <f t="shared" si="1"/>
        <v>PAK</v>
      </c>
      <c r="D48" s="288">
        <f t="shared" si="1"/>
        <v>0</v>
      </c>
      <c r="E48" s="289" t="str">
        <f t="shared" si="1"/>
        <v>KARTU STOCK KWARTO 4 WARNA</v>
      </c>
      <c r="F48" s="158"/>
      <c r="G48" s="159"/>
      <c r="H48" s="160">
        <f t="shared" ref="H48:J63" si="2">H10</f>
        <v>19000</v>
      </c>
      <c r="I48" s="161">
        <f t="shared" si="2"/>
        <v>0</v>
      </c>
      <c r="J48" s="161">
        <f t="shared" si="2"/>
        <v>0</v>
      </c>
      <c r="K48" s="162">
        <f t="shared" ref="K48:K63" si="3">(B48*H48-((B48*H48)*I48))-((B48*H48-((B48*H48)*I48))*J48)</f>
        <v>760000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6</v>
      </c>
      <c r="C49" s="287" t="str">
        <f t="shared" si="1"/>
        <v>LS</v>
      </c>
      <c r="D49" s="288">
        <f t="shared" si="1"/>
        <v>0</v>
      </c>
      <c r="E49" s="289" t="str">
        <f t="shared" si="1"/>
        <v>STAPLER SDI 1102</v>
      </c>
      <c r="F49" s="158"/>
      <c r="G49" s="159"/>
      <c r="H49" s="160">
        <f t="shared" si="2"/>
        <v>138000</v>
      </c>
      <c r="I49" s="161">
        <f t="shared" si="2"/>
        <v>0.125</v>
      </c>
      <c r="J49" s="161">
        <f t="shared" si="2"/>
        <v>0</v>
      </c>
      <c r="K49" s="162">
        <f t="shared" si="3"/>
        <v>724500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23"/>
      <c r="K65" s="324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25">
        <f>SUM(K48:K63)</f>
        <v>1484500</v>
      </c>
      <c r="K66" s="326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27"/>
      <c r="K67" s="327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24"/>
      <c r="K69" s="324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28">
        <f>((J66/1.11)+(K68/1.11))*11%</f>
        <v>147112.6126126126</v>
      </c>
      <c r="K70" s="329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24"/>
      <c r="K71" s="324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1484500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28</v>
      </c>
      <c r="J74" s="330" t="str">
        <f>J36</f>
        <v>NOVI / YO</v>
      </c>
      <c r="K74" s="331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29</v>
      </c>
      <c r="J75" s="330">
        <f>J37</f>
        <v>0</v>
      </c>
      <c r="K75" s="331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23090001</v>
      </c>
      <c r="F78" s="200"/>
      <c r="G78" s="201" t="s">
        <v>2</v>
      </c>
      <c r="H78" s="332" t="str">
        <f>H40</f>
        <v>CV TRINITY CENTRAAL</v>
      </c>
      <c r="I78" s="332"/>
      <c r="J78" s="332"/>
      <c r="K78" s="333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36" t="s">
        <v>3</v>
      </c>
      <c r="G79" s="207"/>
      <c r="H79" s="334"/>
      <c r="I79" s="334"/>
      <c r="J79" s="334"/>
      <c r="K79" s="335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37">
        <f>D42</f>
        <v>45175</v>
      </c>
      <c r="E80" s="338"/>
      <c r="F80" s="336"/>
      <c r="G80" s="208"/>
      <c r="H80" s="339" t="str">
        <f>H42</f>
        <v/>
      </c>
      <c r="I80" s="339"/>
      <c r="J80" s="339"/>
      <c r="K80" s="340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36"/>
      <c r="G81" s="208"/>
      <c r="H81" s="341" t="str">
        <f>H43</f>
        <v>PURWOKERTO</v>
      </c>
      <c r="I81" s="341"/>
      <c r="J81" s="341"/>
      <c r="K81" s="342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3630</v>
      </c>
      <c r="E82" s="199"/>
      <c r="F82" s="210"/>
      <c r="G82" s="211"/>
      <c r="H82" s="343"/>
      <c r="I82" s="343"/>
      <c r="J82" s="343"/>
      <c r="K82" s="344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40</v>
      </c>
      <c r="C86" s="292" t="str">
        <f t="shared" si="4"/>
        <v>PAK</v>
      </c>
      <c r="D86" s="293">
        <f t="shared" si="4"/>
        <v>0</v>
      </c>
      <c r="E86" s="294" t="str">
        <f t="shared" si="4"/>
        <v>KARTU STOCK KWARTO 4 WARNA</v>
      </c>
      <c r="F86" s="235"/>
      <c r="G86" s="236"/>
      <c r="H86" s="237">
        <f t="shared" ref="H86:J101" si="5">H48</f>
        <v>19000</v>
      </c>
      <c r="I86" s="238">
        <f t="shared" si="5"/>
        <v>0</v>
      </c>
      <c r="J86" s="238">
        <f t="shared" si="5"/>
        <v>0</v>
      </c>
      <c r="K86" s="239">
        <f t="shared" ref="K86:K101" si="6">(B86*H86-((B86*H86)*I86))-((B86*H86-((B86*H86)*I86))*J86)</f>
        <v>760000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6</v>
      </c>
      <c r="C87" s="292" t="str">
        <f t="shared" si="4"/>
        <v>LS</v>
      </c>
      <c r="D87" s="293">
        <f t="shared" si="4"/>
        <v>0</v>
      </c>
      <c r="E87" s="294" t="str">
        <f t="shared" si="4"/>
        <v>STAPLER SDI 1102</v>
      </c>
      <c r="F87" s="235"/>
      <c r="G87" s="236"/>
      <c r="H87" s="237">
        <f t="shared" si="5"/>
        <v>138000</v>
      </c>
      <c r="I87" s="238">
        <f t="shared" si="5"/>
        <v>0.125</v>
      </c>
      <c r="J87" s="238">
        <f t="shared" si="5"/>
        <v>0</v>
      </c>
      <c r="K87" s="239">
        <f t="shared" si="6"/>
        <v>724500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05"/>
      <c r="K103" s="306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07">
        <f>SUM(K86:K101)</f>
        <v>1484500</v>
      </c>
      <c r="K104" s="308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09"/>
      <c r="K105" s="309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06"/>
      <c r="K107" s="306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10">
        <f>((J104/1.11)+(K106/1.11))*11%</f>
        <v>147112.6126126126</v>
      </c>
      <c r="K108" s="311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06"/>
      <c r="K109" s="306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1484500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28</v>
      </c>
      <c r="J112" s="312" t="str">
        <f>J74</f>
        <v>NOVI / YO</v>
      </c>
      <c r="K112" s="313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29</v>
      </c>
      <c r="J113" s="312">
        <f>J75</f>
        <v>0</v>
      </c>
      <c r="K113" s="313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23090002</v>
      </c>
      <c r="G116" s="11" t="s">
        <v>2</v>
      </c>
      <c r="H116" s="358" t="s">
        <v>39</v>
      </c>
      <c r="I116" s="358"/>
      <c r="J116" s="358"/>
      <c r="K116" s="359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62" t="s">
        <v>3</v>
      </c>
      <c r="G117" s="17"/>
      <c r="H117" s="360"/>
      <c r="I117" s="360"/>
      <c r="J117" s="360"/>
      <c r="K117" s="361"/>
      <c r="L117" s="12"/>
    </row>
    <row r="118" spans="1:12" s="10" customFormat="1" ht="16.5" customHeight="1" x14ac:dyDescent="0.3">
      <c r="A118" s="5"/>
      <c r="B118" s="6" t="s">
        <v>4</v>
      </c>
      <c r="C118" s="7"/>
      <c r="D118" s="363">
        <v>45178</v>
      </c>
      <c r="E118" s="364"/>
      <c r="F118" s="362"/>
      <c r="G118" s="18"/>
      <c r="H118" s="365" t="s">
        <v>32</v>
      </c>
      <c r="I118" s="365"/>
      <c r="J118" s="365"/>
      <c r="K118" s="366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62"/>
      <c r="G119" s="18"/>
      <c r="H119" s="367" t="s">
        <v>33</v>
      </c>
      <c r="I119" s="367"/>
      <c r="J119" s="367"/>
      <c r="K119" s="368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40</v>
      </c>
      <c r="E120" s="9"/>
      <c r="F120" s="21"/>
      <c r="G120" s="22"/>
      <c r="H120" s="369"/>
      <c r="I120" s="369"/>
      <c r="J120" s="369"/>
      <c r="K120" s="370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5</v>
      </c>
      <c r="C124" s="46" t="s">
        <v>41</v>
      </c>
      <c r="D124" s="93" t="s">
        <v>32</v>
      </c>
      <c r="E124" s="110" t="s">
        <v>42</v>
      </c>
      <c r="F124" s="48"/>
      <c r="G124" s="49"/>
      <c r="H124" s="50">
        <v>93000</v>
      </c>
      <c r="I124" s="51">
        <v>0.1</v>
      </c>
      <c r="J124" s="51"/>
      <c r="K124" s="52">
        <f t="shared" ref="K124:K139" si="7">(B124*H124-((B124*H124)*I124))-((B124*H124-((B124*H124)*I124))*J124)</f>
        <v>418500</v>
      </c>
      <c r="L124" s="36"/>
    </row>
    <row r="125" spans="1:12" s="10" customFormat="1" ht="14.1" customHeight="1" x14ac:dyDescent="0.25">
      <c r="A125" s="45">
        <v>2</v>
      </c>
      <c r="B125" s="46"/>
      <c r="C125" s="46"/>
      <c r="D125" s="93"/>
      <c r="E125" s="110"/>
      <c r="F125" s="48"/>
      <c r="G125" s="49"/>
      <c r="H125" s="50"/>
      <c r="I125" s="51"/>
      <c r="J125" s="51"/>
      <c r="K125" s="52">
        <f t="shared" si="7"/>
        <v>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45"/>
      <c r="K141" s="346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47">
        <f>SUM(K124:K139)</f>
        <v>418500</v>
      </c>
      <c r="K142" s="348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49"/>
      <c r="K143" s="349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46"/>
      <c r="K145" s="346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50">
        <f>((J142/1.11)+(K144/1.11))*11%</f>
        <v>41472.972972972966</v>
      </c>
      <c r="K146" s="351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46"/>
      <c r="K147" s="346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418500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28</v>
      </c>
      <c r="J150" s="352" t="s">
        <v>43</v>
      </c>
      <c r="K150" s="353"/>
    </row>
    <row r="151" spans="1:12" s="10" customFormat="1" ht="13.5" customHeight="1" x14ac:dyDescent="0.25">
      <c r="A151" s="78"/>
      <c r="B151" s="268"/>
      <c r="D151" s="48"/>
      <c r="H151" s="269"/>
      <c r="I151" s="271" t="s">
        <v>29</v>
      </c>
      <c r="J151" s="352"/>
      <c r="K151" s="353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23090002</v>
      </c>
      <c r="F154" s="123"/>
      <c r="G154" s="124" t="s">
        <v>2</v>
      </c>
      <c r="H154" s="354" t="str">
        <f>H116</f>
        <v>CV  WISUDA</v>
      </c>
      <c r="I154" s="354"/>
      <c r="J154" s="354"/>
      <c r="K154" s="355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14" t="s">
        <v>3</v>
      </c>
      <c r="G155" s="130"/>
      <c r="H155" s="356"/>
      <c r="I155" s="356"/>
      <c r="J155" s="356"/>
      <c r="K155" s="357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15">
        <f>D118</f>
        <v>45178</v>
      </c>
      <c r="E156" s="316"/>
      <c r="F156" s="314"/>
      <c r="G156" s="131"/>
      <c r="H156" s="317" t="str">
        <f>H118</f>
        <v/>
      </c>
      <c r="I156" s="317"/>
      <c r="J156" s="317"/>
      <c r="K156" s="318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14"/>
      <c r="G157" s="131"/>
      <c r="H157" s="319" t="str">
        <f>H119</f>
        <v>PURWOKERTO</v>
      </c>
      <c r="I157" s="319"/>
      <c r="J157" s="319"/>
      <c r="K157" s="320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KO 3644</v>
      </c>
      <c r="E158" s="122"/>
      <c r="F158" s="133"/>
      <c r="G158" s="134"/>
      <c r="H158" s="321"/>
      <c r="I158" s="321"/>
      <c r="J158" s="321"/>
      <c r="K158" s="322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5</v>
      </c>
      <c r="C162" s="287" t="str">
        <f t="shared" si="8"/>
        <v>LSN</v>
      </c>
      <c r="D162" s="288" t="str">
        <f t="shared" si="8"/>
        <v/>
      </c>
      <c r="E162" s="289" t="str">
        <f t="shared" si="8"/>
        <v>STAPLER KENKO HD-10</v>
      </c>
      <c r="F162" s="158"/>
      <c r="G162" s="159"/>
      <c r="H162" s="160">
        <f t="shared" ref="H162:J162" si="9">H124</f>
        <v>93000</v>
      </c>
      <c r="I162" s="161">
        <f t="shared" si="9"/>
        <v>0.1</v>
      </c>
      <c r="J162" s="161">
        <f t="shared" si="9"/>
        <v>0</v>
      </c>
      <c r="K162" s="162">
        <f t="shared" ref="K162:K177" si="10">(B162*H162-((B162*H162)*I162))-((B162*H162-((B162*H162)*I162))*J162)</f>
        <v>418500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0</v>
      </c>
      <c r="C163" s="287">
        <f t="shared" si="11"/>
        <v>0</v>
      </c>
      <c r="D163" s="288">
        <f t="shared" si="11"/>
        <v>0</v>
      </c>
      <c r="E163" s="289">
        <f t="shared" si="11"/>
        <v>0</v>
      </c>
      <c r="F163" s="158"/>
      <c r="G163" s="159"/>
      <c r="H163" s="160">
        <f t="shared" ref="H163:J163" si="12">H125</f>
        <v>0</v>
      </c>
      <c r="I163" s="161">
        <f t="shared" si="12"/>
        <v>0</v>
      </c>
      <c r="J163" s="161">
        <f t="shared" si="12"/>
        <v>0</v>
      </c>
      <c r="K163" s="162">
        <f t="shared" si="10"/>
        <v>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23"/>
      <c r="K179" s="324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25">
        <f>SUM(K162:K177)</f>
        <v>418500</v>
      </c>
      <c r="K180" s="326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27"/>
      <c r="K181" s="327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24"/>
      <c r="K183" s="324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28">
        <f>((J180/1.11)+(K182/1.11))*11%</f>
        <v>41472.972972972966</v>
      </c>
      <c r="K184" s="329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24"/>
      <c r="K185" s="324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418500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28</v>
      </c>
      <c r="J188" s="330" t="str">
        <f>J150</f>
        <v>NOVI / CONDRO</v>
      </c>
      <c r="K188" s="331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29</v>
      </c>
      <c r="J189" s="330">
        <f>J151</f>
        <v>0</v>
      </c>
      <c r="K189" s="331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23090002</v>
      </c>
      <c r="F192" s="200"/>
      <c r="G192" s="201" t="s">
        <v>2</v>
      </c>
      <c r="H192" s="332" t="str">
        <f>H154</f>
        <v>CV  WISUDA</v>
      </c>
      <c r="I192" s="332"/>
      <c r="J192" s="332"/>
      <c r="K192" s="333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36" t="s">
        <v>3</v>
      </c>
      <c r="G193" s="207"/>
      <c r="H193" s="334"/>
      <c r="I193" s="334"/>
      <c r="J193" s="334"/>
      <c r="K193" s="335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37">
        <f>D156</f>
        <v>45178</v>
      </c>
      <c r="E194" s="338"/>
      <c r="F194" s="336"/>
      <c r="G194" s="208"/>
      <c r="H194" s="339" t="str">
        <f>H156</f>
        <v/>
      </c>
      <c r="I194" s="339"/>
      <c r="J194" s="339"/>
      <c r="K194" s="340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36"/>
      <c r="G195" s="208"/>
      <c r="H195" s="341" t="str">
        <f>H157</f>
        <v>PURWOKERTO</v>
      </c>
      <c r="I195" s="341"/>
      <c r="J195" s="341"/>
      <c r="K195" s="342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KO 3644</v>
      </c>
      <c r="E196" s="199"/>
      <c r="F196" s="210"/>
      <c r="G196" s="211"/>
      <c r="H196" s="343"/>
      <c r="I196" s="343"/>
      <c r="J196" s="343"/>
      <c r="K196" s="344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5</v>
      </c>
      <c r="C200" s="292" t="str">
        <f t="shared" si="41"/>
        <v>LSN</v>
      </c>
      <c r="D200" s="293" t="str">
        <f t="shared" si="41"/>
        <v/>
      </c>
      <c r="E200" s="294" t="str">
        <f t="shared" si="41"/>
        <v>STAPLER KENKO HD-10</v>
      </c>
      <c r="F200" s="235"/>
      <c r="G200" s="236"/>
      <c r="H200" s="237">
        <f t="shared" ref="H200:J200" si="42">H162</f>
        <v>93000</v>
      </c>
      <c r="I200" s="238">
        <f t="shared" si="42"/>
        <v>0.1</v>
      </c>
      <c r="J200" s="238">
        <f t="shared" si="42"/>
        <v>0</v>
      </c>
      <c r="K200" s="239">
        <f t="shared" ref="K200:K215" si="43">(B200*H200-((B200*H200)*I200))-((B200*H200-((B200*H200)*I200))*J200)</f>
        <v>418500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0</v>
      </c>
      <c r="C201" s="292">
        <f t="shared" si="44"/>
        <v>0</v>
      </c>
      <c r="D201" s="293">
        <f t="shared" si="44"/>
        <v>0</v>
      </c>
      <c r="E201" s="294">
        <f t="shared" si="44"/>
        <v>0</v>
      </c>
      <c r="F201" s="235"/>
      <c r="G201" s="236"/>
      <c r="H201" s="237">
        <f t="shared" ref="H201:J201" si="45">H163</f>
        <v>0</v>
      </c>
      <c r="I201" s="238">
        <f t="shared" si="45"/>
        <v>0</v>
      </c>
      <c r="J201" s="238">
        <f t="shared" si="45"/>
        <v>0</v>
      </c>
      <c r="K201" s="239">
        <f t="shared" si="43"/>
        <v>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05"/>
      <c r="K217" s="306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07">
        <f>SUM(K200:K215)</f>
        <v>418500</v>
      </c>
      <c r="K218" s="308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09"/>
      <c r="K219" s="309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06"/>
      <c r="K221" s="306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10">
        <f>((J218/1.11)+(K220/1.11))*11%</f>
        <v>41472.972972972966</v>
      </c>
      <c r="K222" s="311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06"/>
      <c r="K223" s="306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418500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28</v>
      </c>
      <c r="J226" s="312" t="str">
        <f>J188</f>
        <v>NOVI / CONDRO</v>
      </c>
      <c r="K226" s="313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29</v>
      </c>
      <c r="J227" s="312">
        <f>J189</f>
        <v>0</v>
      </c>
      <c r="K227" s="313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23090003</v>
      </c>
      <c r="G230" s="11" t="s">
        <v>2</v>
      </c>
      <c r="H230" s="358" t="s">
        <v>44</v>
      </c>
      <c r="I230" s="358"/>
      <c r="J230" s="358"/>
      <c r="K230" s="359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62" t="s">
        <v>3</v>
      </c>
      <c r="G231" s="17"/>
      <c r="H231" s="360"/>
      <c r="I231" s="360"/>
      <c r="J231" s="360"/>
      <c r="K231" s="361"/>
      <c r="L231" s="12"/>
    </row>
    <row r="232" spans="1:12" s="10" customFormat="1" ht="16.5" customHeight="1" x14ac:dyDescent="0.3">
      <c r="A232" s="5"/>
      <c r="B232" s="6" t="s">
        <v>4</v>
      </c>
      <c r="C232" s="7"/>
      <c r="D232" s="363">
        <v>45178</v>
      </c>
      <c r="E232" s="364"/>
      <c r="F232" s="362"/>
      <c r="G232" s="18"/>
      <c r="H232" s="365" t="s">
        <v>45</v>
      </c>
      <c r="I232" s="365"/>
      <c r="J232" s="365"/>
      <c r="K232" s="366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62"/>
      <c r="G233" s="18"/>
      <c r="H233" s="367" t="s">
        <v>46</v>
      </c>
      <c r="I233" s="367"/>
      <c r="J233" s="367"/>
      <c r="K233" s="368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47</v>
      </c>
      <c r="E234" s="9"/>
      <c r="F234" s="21"/>
      <c r="G234" s="22"/>
      <c r="H234" s="369"/>
      <c r="I234" s="369"/>
      <c r="J234" s="369"/>
      <c r="K234" s="370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300</v>
      </c>
      <c r="C238" s="46" t="s">
        <v>41</v>
      </c>
      <c r="D238" s="93">
        <v>5</v>
      </c>
      <c r="E238" s="110" t="s">
        <v>48</v>
      </c>
      <c r="F238" s="48"/>
      <c r="G238" s="49"/>
      <c r="H238" s="50">
        <v>57600</v>
      </c>
      <c r="I238" s="51">
        <v>0.125</v>
      </c>
      <c r="J238" s="51"/>
      <c r="K238" s="52">
        <f t="shared" ref="K238:K253" si="74">(B238*H238-((B238*H238)*I238))-((B238*H238-((B238*H238)*I238))*J238)</f>
        <v>15120000</v>
      </c>
      <c r="L238" s="36"/>
    </row>
    <row r="239" spans="1:12" s="10" customFormat="1" ht="14.1" customHeight="1" x14ac:dyDescent="0.25">
      <c r="A239" s="45">
        <v>2</v>
      </c>
      <c r="B239" s="46"/>
      <c r="C239" s="46"/>
      <c r="D239" s="93"/>
      <c r="E239" s="110"/>
      <c r="F239" s="48"/>
      <c r="G239" s="49"/>
      <c r="H239" s="50"/>
      <c r="I239" s="51"/>
      <c r="J239" s="51"/>
      <c r="K239" s="52">
        <f t="shared" si="74"/>
        <v>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45"/>
      <c r="K255" s="346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47">
        <f>SUM(K238:K253)</f>
        <v>15120000</v>
      </c>
      <c r="K256" s="348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49"/>
      <c r="K257" s="349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46"/>
      <c r="K259" s="346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50">
        <f>((J256/1.11)+(K258/1.11))*11%</f>
        <v>1498378.3783783782</v>
      </c>
      <c r="K260" s="351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46"/>
      <c r="K261" s="346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15120000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28</v>
      </c>
      <c r="J264" s="352" t="s">
        <v>43</v>
      </c>
      <c r="K264" s="353"/>
    </row>
    <row r="265" spans="1:12" s="10" customFormat="1" ht="13.5" customHeight="1" x14ac:dyDescent="0.25">
      <c r="A265" s="78"/>
      <c r="B265" s="268"/>
      <c r="D265" s="48"/>
      <c r="H265" s="269"/>
      <c r="I265" s="271" t="s">
        <v>29</v>
      </c>
      <c r="J265" s="352"/>
      <c r="K265" s="353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23090003</v>
      </c>
      <c r="F268" s="123"/>
      <c r="G268" s="124" t="s">
        <v>2</v>
      </c>
      <c r="H268" s="354" t="str">
        <f>H230</f>
        <v>LILY JULIAWATI</v>
      </c>
      <c r="I268" s="354"/>
      <c r="J268" s="354"/>
      <c r="K268" s="355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14" t="s">
        <v>3</v>
      </c>
      <c r="G269" s="130"/>
      <c r="H269" s="356"/>
      <c r="I269" s="356"/>
      <c r="J269" s="356"/>
      <c r="K269" s="357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15">
        <f>D232</f>
        <v>45178</v>
      </c>
      <c r="E270" s="316"/>
      <c r="F270" s="314"/>
      <c r="G270" s="131"/>
      <c r="H270" s="317" t="str">
        <f>H232</f>
        <v>(REJO AGUNG)</v>
      </c>
      <c r="I270" s="317"/>
      <c r="J270" s="317"/>
      <c r="K270" s="318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14"/>
      <c r="G271" s="131"/>
      <c r="H271" s="319" t="str">
        <f>H233</f>
        <v>JOMBANG</v>
      </c>
      <c r="I271" s="319"/>
      <c r="J271" s="319"/>
      <c r="K271" s="320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G 3531</v>
      </c>
      <c r="E272" s="122"/>
      <c r="F272" s="133"/>
      <c r="G272" s="134"/>
      <c r="H272" s="321"/>
      <c r="I272" s="321"/>
      <c r="J272" s="321"/>
      <c r="K272" s="322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300</v>
      </c>
      <c r="C276" s="287" t="str">
        <f t="shared" si="75"/>
        <v>LSN</v>
      </c>
      <c r="D276" s="288">
        <f t="shared" si="75"/>
        <v>5</v>
      </c>
      <c r="E276" s="289" t="str">
        <f t="shared" si="75"/>
        <v>CORRECTION TAPE JOYKO CT-522</v>
      </c>
      <c r="F276" s="158"/>
      <c r="G276" s="159"/>
      <c r="H276" s="160">
        <f t="shared" ref="H276:J276" si="76">H238</f>
        <v>57600</v>
      </c>
      <c r="I276" s="161">
        <f t="shared" si="76"/>
        <v>0.125</v>
      </c>
      <c r="J276" s="161">
        <f t="shared" si="76"/>
        <v>0</v>
      </c>
      <c r="K276" s="162">
        <f t="shared" ref="K276:K291" si="77">(B276*H276-((B276*H276)*I276))-((B276*H276-((B276*H276)*I276))*J276)</f>
        <v>15120000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0</v>
      </c>
      <c r="C277" s="287">
        <f t="shared" si="78"/>
        <v>0</v>
      </c>
      <c r="D277" s="288">
        <f t="shared" si="78"/>
        <v>0</v>
      </c>
      <c r="E277" s="289">
        <f t="shared" si="78"/>
        <v>0</v>
      </c>
      <c r="F277" s="158"/>
      <c r="G277" s="159"/>
      <c r="H277" s="160">
        <f t="shared" ref="H277:J277" si="79">H239</f>
        <v>0</v>
      </c>
      <c r="I277" s="161">
        <f t="shared" si="79"/>
        <v>0</v>
      </c>
      <c r="J277" s="161">
        <f t="shared" si="79"/>
        <v>0</v>
      </c>
      <c r="K277" s="162">
        <f t="shared" si="77"/>
        <v>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23"/>
      <c r="K293" s="324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25">
        <f>SUM(K276:K291)</f>
        <v>15120000</v>
      </c>
      <c r="K294" s="326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27"/>
      <c r="K295" s="327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24"/>
      <c r="K297" s="324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28">
        <f>((J294/1.11)+(K296/1.11))*11%</f>
        <v>1498378.3783783782</v>
      </c>
      <c r="K298" s="329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24"/>
      <c r="K299" s="324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15120000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28</v>
      </c>
      <c r="J302" s="330" t="str">
        <f>J264</f>
        <v>NOVI / CONDRO</v>
      </c>
      <c r="K302" s="331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29</v>
      </c>
      <c r="J303" s="330">
        <f>J265</f>
        <v>0</v>
      </c>
      <c r="K303" s="331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23090003</v>
      </c>
      <c r="F306" s="200"/>
      <c r="G306" s="201" t="s">
        <v>2</v>
      </c>
      <c r="H306" s="332" t="str">
        <f>H268</f>
        <v>LILY JULIAWATI</v>
      </c>
      <c r="I306" s="332"/>
      <c r="J306" s="332"/>
      <c r="K306" s="333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36" t="s">
        <v>3</v>
      </c>
      <c r="G307" s="207"/>
      <c r="H307" s="334"/>
      <c r="I307" s="334"/>
      <c r="J307" s="334"/>
      <c r="K307" s="335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37">
        <f>D270</f>
        <v>45178</v>
      </c>
      <c r="E308" s="338"/>
      <c r="F308" s="336"/>
      <c r="G308" s="208"/>
      <c r="H308" s="339" t="str">
        <f>H270</f>
        <v>(REJO AGUNG)</v>
      </c>
      <c r="I308" s="339"/>
      <c r="J308" s="339"/>
      <c r="K308" s="340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36"/>
      <c r="G309" s="208"/>
      <c r="H309" s="341" t="str">
        <f>H271</f>
        <v>JOMBANG</v>
      </c>
      <c r="I309" s="341"/>
      <c r="J309" s="341"/>
      <c r="K309" s="342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G 3531</v>
      </c>
      <c r="E310" s="199"/>
      <c r="F310" s="210"/>
      <c r="G310" s="211"/>
      <c r="H310" s="343"/>
      <c r="I310" s="343"/>
      <c r="J310" s="343"/>
      <c r="K310" s="344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300</v>
      </c>
      <c r="C314" s="292" t="str">
        <f t="shared" si="108"/>
        <v>LSN</v>
      </c>
      <c r="D314" s="293">
        <f t="shared" si="108"/>
        <v>5</v>
      </c>
      <c r="E314" s="294" t="str">
        <f t="shared" si="108"/>
        <v>CORRECTION TAPE JOYKO CT-522</v>
      </c>
      <c r="F314" s="235"/>
      <c r="G314" s="236"/>
      <c r="H314" s="237">
        <f t="shared" ref="H314:J314" si="109">H276</f>
        <v>57600</v>
      </c>
      <c r="I314" s="238">
        <f t="shared" si="109"/>
        <v>0.125</v>
      </c>
      <c r="J314" s="238">
        <f t="shared" si="109"/>
        <v>0</v>
      </c>
      <c r="K314" s="239">
        <f t="shared" ref="K314:K329" si="110">(B314*H314-((B314*H314)*I314))-((B314*H314-((B314*H314)*I314))*J314)</f>
        <v>15120000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0</v>
      </c>
      <c r="C315" s="292">
        <f t="shared" si="111"/>
        <v>0</v>
      </c>
      <c r="D315" s="293">
        <f t="shared" si="111"/>
        <v>0</v>
      </c>
      <c r="E315" s="294">
        <f t="shared" si="111"/>
        <v>0</v>
      </c>
      <c r="F315" s="235"/>
      <c r="G315" s="236"/>
      <c r="H315" s="237">
        <f t="shared" ref="H315:J315" si="112">H277</f>
        <v>0</v>
      </c>
      <c r="I315" s="238">
        <f t="shared" si="112"/>
        <v>0</v>
      </c>
      <c r="J315" s="238">
        <f t="shared" si="112"/>
        <v>0</v>
      </c>
      <c r="K315" s="239">
        <f t="shared" si="110"/>
        <v>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05"/>
      <c r="K331" s="306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07">
        <f>SUM(K314:K329)</f>
        <v>15120000</v>
      </c>
      <c r="K332" s="308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09"/>
      <c r="K333" s="309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06"/>
      <c r="K335" s="306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10">
        <f>((J332/1.11)+(K334/1.11))*11%</f>
        <v>1498378.3783783782</v>
      </c>
      <c r="K336" s="311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06"/>
      <c r="K337" s="306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15120000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28</v>
      </c>
      <c r="J340" s="312" t="str">
        <f>J302</f>
        <v>NOVI / CONDRO</v>
      </c>
      <c r="K340" s="313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29</v>
      </c>
      <c r="J341" s="312">
        <f>J303</f>
        <v>0</v>
      </c>
      <c r="K341" s="313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23090004</v>
      </c>
      <c r="G344" s="11" t="s">
        <v>2</v>
      </c>
      <c r="H344" s="358" t="s">
        <v>44</v>
      </c>
      <c r="I344" s="358"/>
      <c r="J344" s="358"/>
      <c r="K344" s="359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62" t="s">
        <v>3</v>
      </c>
      <c r="G345" s="17"/>
      <c r="H345" s="360"/>
      <c r="I345" s="360"/>
      <c r="J345" s="360"/>
      <c r="K345" s="361"/>
      <c r="L345" s="12"/>
    </row>
    <row r="346" spans="1:12" s="10" customFormat="1" ht="16.5" customHeight="1" x14ac:dyDescent="0.3">
      <c r="A346" s="5"/>
      <c r="B346" s="6" t="s">
        <v>4</v>
      </c>
      <c r="C346" s="7"/>
      <c r="D346" s="363">
        <v>45178</v>
      </c>
      <c r="E346" s="364"/>
      <c r="F346" s="362"/>
      <c r="G346" s="18"/>
      <c r="H346" s="365" t="s">
        <v>45</v>
      </c>
      <c r="I346" s="365"/>
      <c r="J346" s="365"/>
      <c r="K346" s="366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62"/>
      <c r="G347" s="18"/>
      <c r="H347" s="367" t="s">
        <v>46</v>
      </c>
      <c r="I347" s="367"/>
      <c r="J347" s="367"/>
      <c r="K347" s="368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49</v>
      </c>
      <c r="E348" s="9"/>
      <c r="F348" s="21"/>
      <c r="G348" s="22"/>
      <c r="H348" s="369"/>
      <c r="I348" s="369"/>
      <c r="J348" s="369"/>
      <c r="K348" s="370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240</v>
      </c>
      <c r="C352" s="46" t="s">
        <v>50</v>
      </c>
      <c r="D352" s="93">
        <v>1</v>
      </c>
      <c r="E352" s="110" t="s">
        <v>51</v>
      </c>
      <c r="F352" s="48"/>
      <c r="G352" s="49"/>
      <c r="H352" s="50">
        <v>8800</v>
      </c>
      <c r="I352" s="51">
        <v>0.125</v>
      </c>
      <c r="J352" s="51"/>
      <c r="K352" s="52">
        <f t="shared" ref="K352:K367" si="141">(B352*H352-((B352*H352)*I352))-((B352*H352-((B352*H352)*I352))*J352)</f>
        <v>1848000</v>
      </c>
      <c r="L352" s="36"/>
    </row>
    <row r="353" spans="1:12" s="10" customFormat="1" ht="14.1" customHeight="1" x14ac:dyDescent="0.25">
      <c r="A353" s="45">
        <v>2</v>
      </c>
      <c r="B353" s="46">
        <v>1000</v>
      </c>
      <c r="C353" s="46" t="s">
        <v>52</v>
      </c>
      <c r="D353" s="93">
        <v>1</v>
      </c>
      <c r="E353" s="110" t="s">
        <v>53</v>
      </c>
      <c r="F353" s="48"/>
      <c r="G353" s="49"/>
      <c r="H353" s="50">
        <v>2050</v>
      </c>
      <c r="I353" s="51">
        <v>0.125</v>
      </c>
      <c r="J353" s="51"/>
      <c r="K353" s="52">
        <f t="shared" si="141"/>
        <v>1793750</v>
      </c>
      <c r="L353" s="36"/>
    </row>
    <row r="354" spans="1:12" s="10" customFormat="1" ht="14.1" customHeight="1" x14ac:dyDescent="0.25">
      <c r="A354" s="45">
        <v>3</v>
      </c>
      <c r="B354" s="46">
        <v>60</v>
      </c>
      <c r="C354" s="46" t="s">
        <v>52</v>
      </c>
      <c r="D354" s="93">
        <v>1</v>
      </c>
      <c r="E354" s="110" t="s">
        <v>54</v>
      </c>
      <c r="F354" s="48"/>
      <c r="G354" s="49"/>
      <c r="H354" s="50">
        <v>29500</v>
      </c>
      <c r="I354" s="51">
        <v>0.125</v>
      </c>
      <c r="J354" s="51"/>
      <c r="K354" s="52">
        <f t="shared" si="141"/>
        <v>1548750</v>
      </c>
      <c r="L354" s="36"/>
    </row>
    <row r="355" spans="1:12" s="10" customFormat="1" ht="14.1" customHeight="1" x14ac:dyDescent="0.25">
      <c r="A355" s="45">
        <v>4</v>
      </c>
      <c r="B355" s="46">
        <v>18</v>
      </c>
      <c r="C355" s="46" t="s">
        <v>41</v>
      </c>
      <c r="D355" s="93">
        <v>1</v>
      </c>
      <c r="E355" s="110" t="s">
        <v>55</v>
      </c>
      <c r="F355" s="48"/>
      <c r="G355" s="49"/>
      <c r="H355" s="50">
        <v>58800</v>
      </c>
      <c r="I355" s="51">
        <v>0.125</v>
      </c>
      <c r="J355" s="51"/>
      <c r="K355" s="52">
        <f t="shared" si="141"/>
        <v>926100</v>
      </c>
      <c r="L355" s="36"/>
    </row>
    <row r="356" spans="1:12" s="10" customFormat="1" ht="14.1" customHeight="1" x14ac:dyDescent="0.25">
      <c r="A356" s="45">
        <v>5</v>
      </c>
      <c r="B356" s="46">
        <v>18</v>
      </c>
      <c r="C356" s="46" t="s">
        <v>41</v>
      </c>
      <c r="D356" s="93">
        <v>1</v>
      </c>
      <c r="E356" s="110" t="s">
        <v>56</v>
      </c>
      <c r="F356" s="48"/>
      <c r="G356" s="49"/>
      <c r="H356" s="50">
        <v>69600</v>
      </c>
      <c r="I356" s="51">
        <v>0.125</v>
      </c>
      <c r="J356" s="51"/>
      <c r="K356" s="52">
        <f t="shared" si="141"/>
        <v>1096200</v>
      </c>
      <c r="L356" s="36"/>
    </row>
    <row r="357" spans="1:12" s="10" customFormat="1" ht="14.1" customHeight="1" x14ac:dyDescent="0.25">
      <c r="A357" s="45">
        <v>6</v>
      </c>
      <c r="B357" s="46">
        <v>288</v>
      </c>
      <c r="C357" s="46" t="s">
        <v>52</v>
      </c>
      <c r="D357" s="93">
        <v>2</v>
      </c>
      <c r="E357" s="110" t="s">
        <v>57</v>
      </c>
      <c r="F357" s="48"/>
      <c r="G357" s="49"/>
      <c r="H357" s="50">
        <v>23900</v>
      </c>
      <c r="I357" s="51">
        <v>0.125</v>
      </c>
      <c r="J357" s="51"/>
      <c r="K357" s="52">
        <f t="shared" si="141"/>
        <v>6022800</v>
      </c>
      <c r="L357" s="36"/>
    </row>
    <row r="358" spans="1:12" s="10" customFormat="1" ht="14.1" customHeight="1" x14ac:dyDescent="0.25">
      <c r="A358" s="45">
        <v>7</v>
      </c>
      <c r="B358" s="46">
        <v>288</v>
      </c>
      <c r="C358" s="46" t="s">
        <v>52</v>
      </c>
      <c r="D358" s="93">
        <v>2</v>
      </c>
      <c r="E358" s="110" t="s">
        <v>58</v>
      </c>
      <c r="F358" s="48"/>
      <c r="G358" s="49"/>
      <c r="H358" s="50">
        <v>18600</v>
      </c>
      <c r="I358" s="51">
        <v>0.125</v>
      </c>
      <c r="J358" s="51"/>
      <c r="K358" s="52">
        <f t="shared" si="141"/>
        <v>4687200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45"/>
      <c r="K369" s="346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47">
        <f>SUM(K352:K367)</f>
        <v>17922800</v>
      </c>
      <c r="K370" s="348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49"/>
      <c r="K371" s="349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46"/>
      <c r="K373" s="346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50">
        <f>((J370/1.11)+(K372/1.11))*11%</f>
        <v>1776133.3333333333</v>
      </c>
      <c r="K374" s="351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46"/>
      <c r="K375" s="346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17922800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28</v>
      </c>
      <c r="J378" s="352" t="s">
        <v>43</v>
      </c>
      <c r="K378" s="353"/>
    </row>
    <row r="379" spans="1:12" s="10" customFormat="1" ht="13.5" customHeight="1" x14ac:dyDescent="0.25">
      <c r="A379" s="78"/>
      <c r="B379" s="268"/>
      <c r="D379" s="48"/>
      <c r="H379" s="269"/>
      <c r="I379" s="271" t="s">
        <v>29</v>
      </c>
      <c r="J379" s="352"/>
      <c r="K379" s="353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23090004</v>
      </c>
      <c r="F382" s="123"/>
      <c r="G382" s="124" t="s">
        <v>2</v>
      </c>
      <c r="H382" s="354" t="str">
        <f>H344</f>
        <v>LILY JULIAWATI</v>
      </c>
      <c r="I382" s="354"/>
      <c r="J382" s="354"/>
      <c r="K382" s="355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14" t="s">
        <v>3</v>
      </c>
      <c r="G383" s="130"/>
      <c r="H383" s="356"/>
      <c r="I383" s="356"/>
      <c r="J383" s="356"/>
      <c r="K383" s="357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15">
        <f>D346</f>
        <v>45178</v>
      </c>
      <c r="E384" s="316"/>
      <c r="F384" s="314"/>
      <c r="G384" s="131"/>
      <c r="H384" s="317" t="str">
        <f>H346</f>
        <v>(REJO AGUNG)</v>
      </c>
      <c r="I384" s="317"/>
      <c r="J384" s="317"/>
      <c r="K384" s="318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14"/>
      <c r="G385" s="131"/>
      <c r="H385" s="319" t="str">
        <f>H347</f>
        <v>JOMBANG</v>
      </c>
      <c r="I385" s="319"/>
      <c r="J385" s="319"/>
      <c r="K385" s="320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G 3530</v>
      </c>
      <c r="E386" s="122"/>
      <c r="F386" s="133"/>
      <c r="G386" s="134"/>
      <c r="H386" s="321"/>
      <c r="I386" s="321"/>
      <c r="J386" s="321"/>
      <c r="K386" s="322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240</v>
      </c>
      <c r="C390" s="287" t="str">
        <f t="shared" si="142"/>
        <v>SET</v>
      </c>
      <c r="D390" s="288">
        <f t="shared" si="142"/>
        <v>1</v>
      </c>
      <c r="E390" s="289" t="str">
        <f t="shared" si="142"/>
        <v>KUAS SET JOYKO BR-1</v>
      </c>
      <c r="F390" s="158"/>
      <c r="G390" s="159"/>
      <c r="H390" s="160">
        <f t="shared" ref="H390:J390" si="143">H352</f>
        <v>8800</v>
      </c>
      <c r="I390" s="161">
        <f t="shared" si="143"/>
        <v>0.125</v>
      </c>
      <c r="J390" s="161">
        <f t="shared" si="143"/>
        <v>0</v>
      </c>
      <c r="K390" s="162">
        <f t="shared" ref="K390:K405" si="144">(B390*H390-((B390*H390)*I390))-((B390*H390-((B390*H390)*I390))*J390)</f>
        <v>1848000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1000</v>
      </c>
      <c r="C391" s="287" t="str">
        <f t="shared" si="145"/>
        <v>PCS</v>
      </c>
      <c r="D391" s="288">
        <f t="shared" si="145"/>
        <v>1</v>
      </c>
      <c r="E391" s="289" t="str">
        <f t="shared" si="145"/>
        <v>LABEL HARGA JOYKO LB-2RL (1 LINE PUTIH)</v>
      </c>
      <c r="F391" s="158"/>
      <c r="G391" s="159"/>
      <c r="H391" s="160">
        <f t="shared" ref="H391:J391" si="146">H353</f>
        <v>2050</v>
      </c>
      <c r="I391" s="161">
        <f t="shared" si="146"/>
        <v>0.125</v>
      </c>
      <c r="J391" s="161">
        <f t="shared" si="146"/>
        <v>0</v>
      </c>
      <c r="K391" s="162">
        <f t="shared" si="144"/>
        <v>1793750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60</v>
      </c>
      <c r="C392" s="287" t="str">
        <f t="shared" si="147"/>
        <v>PCS</v>
      </c>
      <c r="D392" s="288">
        <f t="shared" si="147"/>
        <v>1</v>
      </c>
      <c r="E392" s="289" t="str">
        <f t="shared" si="147"/>
        <v>PUNCH JOYKO 40XL</v>
      </c>
      <c r="F392" s="158"/>
      <c r="G392" s="159"/>
      <c r="H392" s="160">
        <f t="shared" ref="H392:J392" si="148">H354</f>
        <v>29500</v>
      </c>
      <c r="I392" s="161">
        <f t="shared" si="148"/>
        <v>0.125</v>
      </c>
      <c r="J392" s="161">
        <f t="shared" si="148"/>
        <v>0</v>
      </c>
      <c r="K392" s="162">
        <f t="shared" si="144"/>
        <v>1548750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18</v>
      </c>
      <c r="C393" s="287" t="str">
        <f t="shared" si="149"/>
        <v>LSN</v>
      </c>
      <c r="D393" s="288">
        <f t="shared" si="149"/>
        <v>1</v>
      </c>
      <c r="E393" s="289" t="str">
        <f t="shared" si="149"/>
        <v>STAMP PAD JOYKO NO. 0</v>
      </c>
      <c r="F393" s="158"/>
      <c r="G393" s="159"/>
      <c r="H393" s="160">
        <f t="shared" ref="H393:J393" si="150">H355</f>
        <v>58800</v>
      </c>
      <c r="I393" s="161">
        <f t="shared" si="150"/>
        <v>0.125</v>
      </c>
      <c r="J393" s="161">
        <f t="shared" si="150"/>
        <v>0</v>
      </c>
      <c r="K393" s="162">
        <f t="shared" si="144"/>
        <v>926100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18</v>
      </c>
      <c r="C394" s="287" t="str">
        <f t="shared" si="151"/>
        <v>LSN</v>
      </c>
      <c r="D394" s="288">
        <f t="shared" si="151"/>
        <v>1</v>
      </c>
      <c r="E394" s="289" t="str">
        <f t="shared" si="151"/>
        <v>STAMP PAD JOYKO NO. 1</v>
      </c>
      <c r="F394" s="158"/>
      <c r="G394" s="159"/>
      <c r="H394" s="160">
        <f t="shared" ref="H394:J394" si="152">H356</f>
        <v>69600</v>
      </c>
      <c r="I394" s="161">
        <f t="shared" si="152"/>
        <v>0.125</v>
      </c>
      <c r="J394" s="161">
        <f t="shared" si="152"/>
        <v>0</v>
      </c>
      <c r="K394" s="162">
        <f t="shared" si="144"/>
        <v>1096200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288</v>
      </c>
      <c r="C395" s="287" t="str">
        <f t="shared" si="153"/>
        <v>PCS</v>
      </c>
      <c r="D395" s="288">
        <f t="shared" si="153"/>
        <v>2</v>
      </c>
      <c r="E395" s="289" t="str">
        <f t="shared" si="153"/>
        <v>CRAYON / OIL PASTEL PUTAR JOYKO TWCR-12S (PANJANG)</v>
      </c>
      <c r="F395" s="158"/>
      <c r="G395" s="159"/>
      <c r="H395" s="160">
        <f t="shared" ref="H395:J395" si="154">H357</f>
        <v>23900</v>
      </c>
      <c r="I395" s="161">
        <f t="shared" si="154"/>
        <v>0.125</v>
      </c>
      <c r="J395" s="161">
        <f t="shared" si="154"/>
        <v>0</v>
      </c>
      <c r="K395" s="162">
        <f t="shared" si="144"/>
        <v>6022800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288</v>
      </c>
      <c r="C396" s="287" t="str">
        <f t="shared" si="155"/>
        <v>PCS</v>
      </c>
      <c r="D396" s="288">
        <f t="shared" si="155"/>
        <v>2</v>
      </c>
      <c r="E396" s="289" t="str">
        <f t="shared" si="155"/>
        <v>CRAYON / OIL PASTEL PUTAR JOYKO TWCR-12MINI (PENDEK)</v>
      </c>
      <c r="F396" s="158"/>
      <c r="G396" s="159"/>
      <c r="H396" s="160">
        <f t="shared" ref="H396:J396" si="156">H358</f>
        <v>18600</v>
      </c>
      <c r="I396" s="161">
        <f t="shared" si="156"/>
        <v>0.125</v>
      </c>
      <c r="J396" s="161">
        <f t="shared" si="156"/>
        <v>0</v>
      </c>
      <c r="K396" s="162">
        <f t="shared" si="144"/>
        <v>4687200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23"/>
      <c r="K407" s="324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25">
        <f>SUM(K390:K405)</f>
        <v>17922800</v>
      </c>
      <c r="K408" s="326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27"/>
      <c r="K409" s="327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24"/>
      <c r="K411" s="324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28">
        <f>((J408/1.11)+(K410/1.11))*11%</f>
        <v>1776133.3333333333</v>
      </c>
      <c r="K412" s="329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24"/>
      <c r="K413" s="324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17922800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28</v>
      </c>
      <c r="J416" s="330" t="str">
        <f>J378</f>
        <v>NOVI / CONDRO</v>
      </c>
      <c r="K416" s="331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29</v>
      </c>
      <c r="J417" s="330">
        <f>J379</f>
        <v>0</v>
      </c>
      <c r="K417" s="331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23090004</v>
      </c>
      <c r="F420" s="200"/>
      <c r="G420" s="201" t="s">
        <v>2</v>
      </c>
      <c r="H420" s="332" t="str">
        <f>H382</f>
        <v>LILY JULIAWATI</v>
      </c>
      <c r="I420" s="332"/>
      <c r="J420" s="332"/>
      <c r="K420" s="333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36" t="s">
        <v>3</v>
      </c>
      <c r="G421" s="207"/>
      <c r="H421" s="334"/>
      <c r="I421" s="334"/>
      <c r="J421" s="334"/>
      <c r="K421" s="335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37">
        <f>D384</f>
        <v>45178</v>
      </c>
      <c r="E422" s="338"/>
      <c r="F422" s="336"/>
      <c r="G422" s="208"/>
      <c r="H422" s="339" t="str">
        <f>H384</f>
        <v>(REJO AGUNG)</v>
      </c>
      <c r="I422" s="339"/>
      <c r="J422" s="339"/>
      <c r="K422" s="340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36"/>
      <c r="G423" s="208"/>
      <c r="H423" s="341" t="str">
        <f>H385</f>
        <v>JOMBANG</v>
      </c>
      <c r="I423" s="341"/>
      <c r="J423" s="341"/>
      <c r="K423" s="342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G 3530</v>
      </c>
      <c r="E424" s="199"/>
      <c r="F424" s="210"/>
      <c r="G424" s="211"/>
      <c r="H424" s="343"/>
      <c r="I424" s="343"/>
      <c r="J424" s="343"/>
      <c r="K424" s="344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240</v>
      </c>
      <c r="C428" s="292" t="str">
        <f t="shared" si="175"/>
        <v>SET</v>
      </c>
      <c r="D428" s="293">
        <f t="shared" si="175"/>
        <v>1</v>
      </c>
      <c r="E428" s="294" t="str">
        <f t="shared" si="175"/>
        <v>KUAS SET JOYKO BR-1</v>
      </c>
      <c r="F428" s="235"/>
      <c r="G428" s="236"/>
      <c r="H428" s="237">
        <f t="shared" ref="H428:J428" si="176">H390</f>
        <v>8800</v>
      </c>
      <c r="I428" s="238">
        <f t="shared" si="176"/>
        <v>0.125</v>
      </c>
      <c r="J428" s="238">
        <f t="shared" si="176"/>
        <v>0</v>
      </c>
      <c r="K428" s="239">
        <f t="shared" ref="K428:K443" si="177">(B428*H428-((B428*H428)*I428))-((B428*H428-((B428*H428)*I428))*J428)</f>
        <v>1848000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1000</v>
      </c>
      <c r="C429" s="292" t="str">
        <f t="shared" si="178"/>
        <v>PCS</v>
      </c>
      <c r="D429" s="293">
        <f t="shared" si="178"/>
        <v>1</v>
      </c>
      <c r="E429" s="294" t="str">
        <f t="shared" si="178"/>
        <v>LABEL HARGA JOYKO LB-2RL (1 LINE PUTIH)</v>
      </c>
      <c r="F429" s="235"/>
      <c r="G429" s="236"/>
      <c r="H429" s="237">
        <f t="shared" ref="H429:J429" si="179">H391</f>
        <v>2050</v>
      </c>
      <c r="I429" s="238">
        <f t="shared" si="179"/>
        <v>0.125</v>
      </c>
      <c r="J429" s="238">
        <f t="shared" si="179"/>
        <v>0</v>
      </c>
      <c r="K429" s="239">
        <f t="shared" si="177"/>
        <v>1793750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60</v>
      </c>
      <c r="C430" s="292" t="str">
        <f t="shared" si="180"/>
        <v>PCS</v>
      </c>
      <c r="D430" s="293">
        <f t="shared" si="180"/>
        <v>1</v>
      </c>
      <c r="E430" s="294" t="str">
        <f t="shared" si="180"/>
        <v>PUNCH JOYKO 40XL</v>
      </c>
      <c r="F430" s="235"/>
      <c r="G430" s="236"/>
      <c r="H430" s="237">
        <f t="shared" ref="H430:J430" si="181">H392</f>
        <v>29500</v>
      </c>
      <c r="I430" s="238">
        <f t="shared" si="181"/>
        <v>0.125</v>
      </c>
      <c r="J430" s="238">
        <f t="shared" si="181"/>
        <v>0</v>
      </c>
      <c r="K430" s="239">
        <f t="shared" si="177"/>
        <v>1548750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18</v>
      </c>
      <c r="C431" s="292" t="str">
        <f t="shared" si="182"/>
        <v>LSN</v>
      </c>
      <c r="D431" s="293">
        <f t="shared" si="182"/>
        <v>1</v>
      </c>
      <c r="E431" s="294" t="str">
        <f t="shared" si="182"/>
        <v>STAMP PAD JOYKO NO. 0</v>
      </c>
      <c r="F431" s="235"/>
      <c r="G431" s="236"/>
      <c r="H431" s="237">
        <f t="shared" ref="H431:J431" si="183">H393</f>
        <v>58800</v>
      </c>
      <c r="I431" s="238">
        <f t="shared" si="183"/>
        <v>0.125</v>
      </c>
      <c r="J431" s="238">
        <f t="shared" si="183"/>
        <v>0</v>
      </c>
      <c r="K431" s="239">
        <f t="shared" si="177"/>
        <v>926100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18</v>
      </c>
      <c r="C432" s="292" t="str">
        <f t="shared" si="184"/>
        <v>LSN</v>
      </c>
      <c r="D432" s="293">
        <f t="shared" si="184"/>
        <v>1</v>
      </c>
      <c r="E432" s="294" t="str">
        <f t="shared" si="184"/>
        <v>STAMP PAD JOYKO NO. 1</v>
      </c>
      <c r="F432" s="235"/>
      <c r="G432" s="236"/>
      <c r="H432" s="237">
        <f t="shared" ref="H432:J432" si="185">H394</f>
        <v>69600</v>
      </c>
      <c r="I432" s="238">
        <f t="shared" si="185"/>
        <v>0.125</v>
      </c>
      <c r="J432" s="238">
        <f t="shared" si="185"/>
        <v>0</v>
      </c>
      <c r="K432" s="239">
        <f t="shared" si="177"/>
        <v>1096200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288</v>
      </c>
      <c r="C433" s="292" t="str">
        <f t="shared" si="186"/>
        <v>PCS</v>
      </c>
      <c r="D433" s="293">
        <f t="shared" si="186"/>
        <v>2</v>
      </c>
      <c r="E433" s="294" t="str">
        <f t="shared" si="186"/>
        <v>CRAYON / OIL PASTEL PUTAR JOYKO TWCR-12S (PANJANG)</v>
      </c>
      <c r="F433" s="235"/>
      <c r="G433" s="236"/>
      <c r="H433" s="237">
        <f t="shared" ref="H433:J433" si="187">H395</f>
        <v>23900</v>
      </c>
      <c r="I433" s="238">
        <f t="shared" si="187"/>
        <v>0.125</v>
      </c>
      <c r="J433" s="238">
        <f t="shared" si="187"/>
        <v>0</v>
      </c>
      <c r="K433" s="239">
        <f t="shared" si="177"/>
        <v>6022800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288</v>
      </c>
      <c r="C434" s="292" t="str">
        <f t="shared" si="188"/>
        <v>PCS</v>
      </c>
      <c r="D434" s="293">
        <f t="shared" si="188"/>
        <v>2</v>
      </c>
      <c r="E434" s="294" t="str">
        <f t="shared" si="188"/>
        <v>CRAYON / OIL PASTEL PUTAR JOYKO TWCR-12MINI (PENDEK)</v>
      </c>
      <c r="F434" s="235"/>
      <c r="G434" s="236"/>
      <c r="H434" s="237">
        <f t="shared" ref="H434:J434" si="189">H396</f>
        <v>18600</v>
      </c>
      <c r="I434" s="238">
        <f t="shared" si="189"/>
        <v>0.125</v>
      </c>
      <c r="J434" s="238">
        <f t="shared" si="189"/>
        <v>0</v>
      </c>
      <c r="K434" s="239">
        <f t="shared" si="177"/>
        <v>4687200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05"/>
      <c r="K445" s="306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07">
        <f>SUM(K428:K443)</f>
        <v>17922800</v>
      </c>
      <c r="K446" s="308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09"/>
      <c r="K447" s="309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06"/>
      <c r="K449" s="306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10">
        <f>((J446/1.11)+(K448/1.11))*11%</f>
        <v>1776133.3333333333</v>
      </c>
      <c r="K450" s="311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06"/>
      <c r="K451" s="306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17922800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28</v>
      </c>
      <c r="J454" s="312" t="str">
        <f>J416</f>
        <v>NOVI / CONDRO</v>
      </c>
      <c r="K454" s="313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29</v>
      </c>
      <c r="J455" s="312">
        <f>J417</f>
        <v>0</v>
      </c>
      <c r="K455" s="313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23090005</v>
      </c>
      <c r="G458" s="11" t="s">
        <v>2</v>
      </c>
      <c r="H458" s="358" t="s">
        <v>59</v>
      </c>
      <c r="I458" s="358"/>
      <c r="J458" s="358"/>
      <c r="K458" s="359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62" t="s">
        <v>3</v>
      </c>
      <c r="G459" s="17"/>
      <c r="H459" s="360"/>
      <c r="I459" s="360"/>
      <c r="J459" s="360"/>
      <c r="K459" s="361"/>
      <c r="L459" s="12"/>
    </row>
    <row r="460" spans="1:12" s="10" customFormat="1" ht="16.5" customHeight="1" x14ac:dyDescent="0.3">
      <c r="A460" s="5"/>
      <c r="B460" s="6" t="s">
        <v>4</v>
      </c>
      <c r="C460" s="7"/>
      <c r="D460" s="363">
        <v>45180</v>
      </c>
      <c r="E460" s="364"/>
      <c r="F460" s="362"/>
      <c r="G460" s="18"/>
      <c r="H460" s="365" t="s">
        <v>60</v>
      </c>
      <c r="I460" s="365"/>
      <c r="J460" s="365"/>
      <c r="K460" s="366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62"/>
      <c r="G461" s="18"/>
      <c r="H461" s="367" t="s">
        <v>61</v>
      </c>
      <c r="I461" s="367"/>
      <c r="J461" s="367"/>
      <c r="K461" s="368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62</v>
      </c>
      <c r="E462" s="9"/>
      <c r="F462" s="21"/>
      <c r="G462" s="22"/>
      <c r="H462" s="369"/>
      <c r="I462" s="369"/>
      <c r="J462" s="369"/>
      <c r="K462" s="370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36</v>
      </c>
      <c r="C466" s="46" t="s">
        <v>41</v>
      </c>
      <c r="D466" s="93">
        <v>1</v>
      </c>
      <c r="E466" s="110" t="s">
        <v>63</v>
      </c>
      <c r="F466" s="48"/>
      <c r="G466" s="49"/>
      <c r="H466" s="50">
        <v>57000</v>
      </c>
      <c r="I466" s="51">
        <v>0.14000000000000001</v>
      </c>
      <c r="J466" s="51"/>
      <c r="K466" s="52">
        <f t="shared" ref="K466:K481" si="208">(B466*H466-((B466*H466)*I466))-((B466*H466-((B466*H466)*I466))*J466)</f>
        <v>1764720</v>
      </c>
      <c r="L466" s="36"/>
    </row>
    <row r="467" spans="1:12" s="10" customFormat="1" ht="14.1" customHeight="1" x14ac:dyDescent="0.25">
      <c r="A467" s="45">
        <v>2</v>
      </c>
      <c r="B467" s="46"/>
      <c r="C467" s="46"/>
      <c r="D467" s="93"/>
      <c r="E467" s="110"/>
      <c r="F467" s="48"/>
      <c r="G467" s="49"/>
      <c r="H467" s="50"/>
      <c r="I467" s="51"/>
      <c r="J467" s="51"/>
      <c r="K467" s="52">
        <f t="shared" si="208"/>
        <v>0</v>
      </c>
      <c r="L467" s="36"/>
    </row>
    <row r="468" spans="1:12" s="10" customFormat="1" ht="14.1" customHeight="1" x14ac:dyDescent="0.25">
      <c r="A468" s="45">
        <v>3</v>
      </c>
      <c r="B468" s="46"/>
      <c r="C468" s="46"/>
      <c r="D468" s="93"/>
      <c r="E468" s="110"/>
      <c r="F468" s="48"/>
      <c r="G468" s="49"/>
      <c r="H468" s="50"/>
      <c r="I468" s="51"/>
      <c r="J468" s="51"/>
      <c r="K468" s="52">
        <f t="shared" si="208"/>
        <v>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45"/>
      <c r="K483" s="346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47">
        <f>SUM(K466:K481)</f>
        <v>1764720</v>
      </c>
      <c r="K484" s="348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49"/>
      <c r="K485" s="349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46"/>
      <c r="K487" s="346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50">
        <f>((J484/1.11)+(K486/1.11))*11%</f>
        <v>174882.16216216213</v>
      </c>
      <c r="K488" s="351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46"/>
      <c r="K489" s="346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1764720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28</v>
      </c>
      <c r="J492" s="352" t="s">
        <v>43</v>
      </c>
      <c r="K492" s="353"/>
    </row>
    <row r="493" spans="1:12" s="10" customFormat="1" ht="13.5" customHeight="1" x14ac:dyDescent="0.25">
      <c r="A493" s="78"/>
      <c r="B493" s="268"/>
      <c r="D493" s="48"/>
      <c r="H493" s="269"/>
      <c r="I493" s="271" t="s">
        <v>29</v>
      </c>
      <c r="J493" s="352"/>
      <c r="K493" s="353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23090005</v>
      </c>
      <c r="F496" s="123"/>
      <c r="G496" s="124" t="s">
        <v>2</v>
      </c>
      <c r="H496" s="354" t="str">
        <f>H458</f>
        <v>HARNOYO</v>
      </c>
      <c r="I496" s="354"/>
      <c r="J496" s="354"/>
      <c r="K496" s="355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14" t="s">
        <v>3</v>
      </c>
      <c r="G497" s="130"/>
      <c r="H497" s="356"/>
      <c r="I497" s="356"/>
      <c r="J497" s="356"/>
      <c r="K497" s="357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15">
        <f>D460</f>
        <v>45180</v>
      </c>
      <c r="E498" s="316"/>
      <c r="F498" s="314"/>
      <c r="G498" s="131"/>
      <c r="H498" s="317" t="str">
        <f>H460</f>
        <v>(BENDAN)</v>
      </c>
      <c r="I498" s="317"/>
      <c r="J498" s="317"/>
      <c r="K498" s="318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14"/>
      <c r="G499" s="131"/>
      <c r="H499" s="319" t="str">
        <f>H461</f>
        <v>PEKALONGAN</v>
      </c>
      <c r="I499" s="319"/>
      <c r="J499" s="319"/>
      <c r="K499" s="320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3542</v>
      </c>
      <c r="E500" s="122"/>
      <c r="F500" s="133"/>
      <c r="G500" s="134"/>
      <c r="H500" s="321"/>
      <c r="I500" s="321"/>
      <c r="J500" s="321"/>
      <c r="K500" s="322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36</v>
      </c>
      <c r="C504" s="287" t="str">
        <f t="shared" si="209"/>
        <v>LSN</v>
      </c>
      <c r="D504" s="288">
        <f t="shared" si="209"/>
        <v>1</v>
      </c>
      <c r="E504" s="289" t="str">
        <f t="shared" si="209"/>
        <v>CORRECTION FLUID KENKO KE-823M</v>
      </c>
      <c r="F504" s="158"/>
      <c r="G504" s="159"/>
      <c r="H504" s="160">
        <f t="shared" ref="H504:J504" si="210">H466</f>
        <v>57000</v>
      </c>
      <c r="I504" s="161">
        <f t="shared" si="210"/>
        <v>0.14000000000000001</v>
      </c>
      <c r="J504" s="161">
        <f t="shared" si="210"/>
        <v>0</v>
      </c>
      <c r="K504" s="162">
        <f t="shared" ref="K504:K519" si="211">(B504*H504-((B504*H504)*I504))-((B504*H504-((B504*H504)*I504))*J504)</f>
        <v>1764720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0</v>
      </c>
      <c r="C505" s="287">
        <f t="shared" si="212"/>
        <v>0</v>
      </c>
      <c r="D505" s="288">
        <f t="shared" si="212"/>
        <v>0</v>
      </c>
      <c r="E505" s="289">
        <f t="shared" si="212"/>
        <v>0</v>
      </c>
      <c r="F505" s="158"/>
      <c r="G505" s="159"/>
      <c r="H505" s="160">
        <f t="shared" ref="H505:J505" si="213">H467</f>
        <v>0</v>
      </c>
      <c r="I505" s="161">
        <f t="shared" si="213"/>
        <v>0</v>
      </c>
      <c r="J505" s="161">
        <f t="shared" si="213"/>
        <v>0</v>
      </c>
      <c r="K505" s="162">
        <f t="shared" si="211"/>
        <v>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0</v>
      </c>
      <c r="C506" s="287">
        <f t="shared" si="214"/>
        <v>0</v>
      </c>
      <c r="D506" s="288">
        <f t="shared" si="214"/>
        <v>0</v>
      </c>
      <c r="E506" s="289">
        <f t="shared" si="214"/>
        <v>0</v>
      </c>
      <c r="F506" s="158"/>
      <c r="G506" s="159"/>
      <c r="H506" s="160">
        <f t="shared" ref="H506:J506" si="215">H468</f>
        <v>0</v>
      </c>
      <c r="I506" s="161">
        <f t="shared" si="215"/>
        <v>0</v>
      </c>
      <c r="J506" s="161">
        <f t="shared" si="215"/>
        <v>0</v>
      </c>
      <c r="K506" s="162">
        <f t="shared" si="211"/>
        <v>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23"/>
      <c r="K521" s="324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25">
        <f>SUM(K504:K519)</f>
        <v>1764720</v>
      </c>
      <c r="K522" s="326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27"/>
      <c r="K523" s="327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24"/>
      <c r="K525" s="324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28">
        <f>((J522/1.11)+(K524/1.11))*11%</f>
        <v>174882.16216216213</v>
      </c>
      <c r="K526" s="329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24"/>
      <c r="K527" s="324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1764720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28</v>
      </c>
      <c r="J530" s="330" t="str">
        <f>J492</f>
        <v>NOVI / CONDRO</v>
      </c>
      <c r="K530" s="331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29</v>
      </c>
      <c r="J531" s="330">
        <f>J493</f>
        <v>0</v>
      </c>
      <c r="K531" s="331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23090005</v>
      </c>
      <c r="F534" s="200"/>
      <c r="G534" s="201" t="s">
        <v>2</v>
      </c>
      <c r="H534" s="332" t="str">
        <f>H496</f>
        <v>HARNOYO</v>
      </c>
      <c r="I534" s="332"/>
      <c r="J534" s="332"/>
      <c r="K534" s="333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36" t="s">
        <v>3</v>
      </c>
      <c r="G535" s="207"/>
      <c r="H535" s="334"/>
      <c r="I535" s="334"/>
      <c r="J535" s="334"/>
      <c r="K535" s="335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37">
        <f>D498</f>
        <v>45180</v>
      </c>
      <c r="E536" s="338"/>
      <c r="F536" s="336"/>
      <c r="G536" s="208"/>
      <c r="H536" s="339" t="str">
        <f>H498</f>
        <v>(BENDAN)</v>
      </c>
      <c r="I536" s="339"/>
      <c r="J536" s="339"/>
      <c r="K536" s="340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36"/>
      <c r="G537" s="208"/>
      <c r="H537" s="341" t="str">
        <f>H499</f>
        <v>PEKALONGAN</v>
      </c>
      <c r="I537" s="341"/>
      <c r="J537" s="341"/>
      <c r="K537" s="342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3542</v>
      </c>
      <c r="E538" s="199"/>
      <c r="F538" s="210"/>
      <c r="G538" s="211"/>
      <c r="H538" s="343"/>
      <c r="I538" s="343"/>
      <c r="J538" s="343"/>
      <c r="K538" s="344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36</v>
      </c>
      <c r="C542" s="292" t="str">
        <f t="shared" si="242"/>
        <v>LSN</v>
      </c>
      <c r="D542" s="293">
        <f t="shared" si="242"/>
        <v>1</v>
      </c>
      <c r="E542" s="294" t="str">
        <f t="shared" si="242"/>
        <v>CORRECTION FLUID KENKO KE-823M</v>
      </c>
      <c r="F542" s="235"/>
      <c r="G542" s="236"/>
      <c r="H542" s="237">
        <f t="shared" ref="H542:J542" si="243">H504</f>
        <v>57000</v>
      </c>
      <c r="I542" s="238">
        <f t="shared" si="243"/>
        <v>0.14000000000000001</v>
      </c>
      <c r="J542" s="238">
        <f t="shared" si="243"/>
        <v>0</v>
      </c>
      <c r="K542" s="239">
        <f t="shared" ref="K542:K557" si="244">(B542*H542-((B542*H542)*I542))-((B542*H542-((B542*H542)*I542))*J542)</f>
        <v>1764720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0</v>
      </c>
      <c r="C543" s="292">
        <f t="shared" si="245"/>
        <v>0</v>
      </c>
      <c r="D543" s="293">
        <f t="shared" si="245"/>
        <v>0</v>
      </c>
      <c r="E543" s="294">
        <f t="shared" si="245"/>
        <v>0</v>
      </c>
      <c r="F543" s="235"/>
      <c r="G543" s="236"/>
      <c r="H543" s="237">
        <f t="shared" ref="H543:J543" si="246">H505</f>
        <v>0</v>
      </c>
      <c r="I543" s="238">
        <f t="shared" si="246"/>
        <v>0</v>
      </c>
      <c r="J543" s="238">
        <f t="shared" si="246"/>
        <v>0</v>
      </c>
      <c r="K543" s="239">
        <f t="shared" si="244"/>
        <v>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0</v>
      </c>
      <c r="C544" s="292">
        <f t="shared" si="247"/>
        <v>0</v>
      </c>
      <c r="D544" s="293">
        <f t="shared" si="247"/>
        <v>0</v>
      </c>
      <c r="E544" s="294">
        <f t="shared" si="247"/>
        <v>0</v>
      </c>
      <c r="F544" s="235"/>
      <c r="G544" s="236"/>
      <c r="H544" s="237">
        <f t="shared" ref="H544:J544" si="248">H506</f>
        <v>0</v>
      </c>
      <c r="I544" s="238">
        <f t="shared" si="248"/>
        <v>0</v>
      </c>
      <c r="J544" s="238">
        <f t="shared" si="248"/>
        <v>0</v>
      </c>
      <c r="K544" s="239">
        <f t="shared" si="244"/>
        <v>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05"/>
      <c r="K559" s="306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07">
        <f>SUM(K542:K557)</f>
        <v>1764720</v>
      </c>
      <c r="K560" s="308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09"/>
      <c r="K561" s="309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06"/>
      <c r="K563" s="306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10">
        <f>((J560/1.11)+(K562/1.11))*11%</f>
        <v>174882.16216216213</v>
      </c>
      <c r="K564" s="311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06"/>
      <c r="K565" s="306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1764720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28</v>
      </c>
      <c r="J568" s="312" t="str">
        <f>J530</f>
        <v>NOVI / CONDRO</v>
      </c>
      <c r="K568" s="313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29</v>
      </c>
      <c r="J569" s="312">
        <f>J531</f>
        <v>0</v>
      </c>
      <c r="K569" s="313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23090006</v>
      </c>
      <c r="G572" s="11" t="s">
        <v>2</v>
      </c>
      <c r="H572" s="358" t="s">
        <v>64</v>
      </c>
      <c r="I572" s="358"/>
      <c r="J572" s="358"/>
      <c r="K572" s="359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62" t="s">
        <v>3</v>
      </c>
      <c r="G573" s="17"/>
      <c r="H573" s="360"/>
      <c r="I573" s="360"/>
      <c r="J573" s="360"/>
      <c r="K573" s="361"/>
      <c r="L573" s="12"/>
    </row>
    <row r="574" spans="1:12" s="10" customFormat="1" ht="16.5" customHeight="1" x14ac:dyDescent="0.3">
      <c r="A574" s="5"/>
      <c r="B574" s="6" t="s">
        <v>4</v>
      </c>
      <c r="C574" s="7"/>
      <c r="D574" s="363">
        <v>45180</v>
      </c>
      <c r="E574" s="364"/>
      <c r="F574" s="362"/>
      <c r="G574" s="18"/>
      <c r="H574" s="365" t="s">
        <v>65</v>
      </c>
      <c r="I574" s="365"/>
      <c r="J574" s="365"/>
      <c r="K574" s="366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62"/>
      <c r="G575" s="18"/>
      <c r="H575" s="367" t="s">
        <v>33</v>
      </c>
      <c r="I575" s="367"/>
      <c r="J575" s="367"/>
      <c r="K575" s="368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66</v>
      </c>
      <c r="E576" s="9"/>
      <c r="F576" s="21"/>
      <c r="G576" s="22"/>
      <c r="H576" s="369"/>
      <c r="I576" s="369"/>
      <c r="J576" s="369"/>
      <c r="K576" s="370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48</v>
      </c>
      <c r="C580" s="46" t="s">
        <v>41</v>
      </c>
      <c r="D580" s="93">
        <v>1</v>
      </c>
      <c r="E580" s="110" t="s">
        <v>67</v>
      </c>
      <c r="F580" s="48"/>
      <c r="G580" s="49"/>
      <c r="H580" s="50">
        <v>33000</v>
      </c>
      <c r="I580" s="51">
        <v>0.13500000000000001</v>
      </c>
      <c r="J580" s="51"/>
      <c r="K580" s="52">
        <f t="shared" ref="K580:K595" si="275">(B580*H580-((B580*H580)*I580))-((B580*H580-((B580*H580)*I580))*J580)</f>
        <v>1370160</v>
      </c>
      <c r="L580" s="36"/>
    </row>
    <row r="581" spans="1:12" s="10" customFormat="1" ht="14.1" customHeight="1" x14ac:dyDescent="0.25">
      <c r="A581" s="45">
        <v>2</v>
      </c>
      <c r="B581" s="46">
        <v>48</v>
      </c>
      <c r="C581" s="46" t="s">
        <v>41</v>
      </c>
      <c r="D581" s="93">
        <v>1</v>
      </c>
      <c r="E581" s="110" t="s">
        <v>68</v>
      </c>
      <c r="F581" s="48"/>
      <c r="G581" s="49"/>
      <c r="H581" s="50">
        <v>41400</v>
      </c>
      <c r="I581" s="51">
        <v>0.13500000000000001</v>
      </c>
      <c r="J581" s="51"/>
      <c r="K581" s="52">
        <f t="shared" si="275"/>
        <v>1718928</v>
      </c>
      <c r="L581" s="36"/>
    </row>
    <row r="582" spans="1:12" s="10" customFormat="1" ht="14.1" customHeight="1" x14ac:dyDescent="0.25">
      <c r="A582" s="45">
        <v>3</v>
      </c>
      <c r="B582" s="46">
        <v>48</v>
      </c>
      <c r="C582" s="46" t="s">
        <v>41</v>
      </c>
      <c r="D582" s="93">
        <v>1</v>
      </c>
      <c r="E582" s="110" t="s">
        <v>69</v>
      </c>
      <c r="F582" s="48"/>
      <c r="G582" s="49"/>
      <c r="H582" s="50">
        <v>60000</v>
      </c>
      <c r="I582" s="51">
        <v>0.13500000000000001</v>
      </c>
      <c r="J582" s="51"/>
      <c r="K582" s="52">
        <f t="shared" si="275"/>
        <v>2491200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45"/>
      <c r="K597" s="346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47">
        <f>SUM(K580:K595)</f>
        <v>5580288</v>
      </c>
      <c r="K598" s="348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49"/>
      <c r="K599" s="349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46"/>
      <c r="K601" s="346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50">
        <f>((J598/1.11)+(K600/1.11))*11%</f>
        <v>553001.51351351349</v>
      </c>
      <c r="K602" s="351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46"/>
      <c r="K603" s="346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5580288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28</v>
      </c>
      <c r="J606" s="352" t="s">
        <v>43</v>
      </c>
      <c r="K606" s="353"/>
    </row>
    <row r="607" spans="1:12" s="10" customFormat="1" ht="13.5" customHeight="1" x14ac:dyDescent="0.25">
      <c r="A607" s="78"/>
      <c r="B607" s="268"/>
      <c r="D607" s="48"/>
      <c r="H607" s="269"/>
      <c r="I607" s="271" t="s">
        <v>29</v>
      </c>
      <c r="J607" s="352"/>
      <c r="K607" s="353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23090006</v>
      </c>
      <c r="F610" s="123"/>
      <c r="G610" s="124" t="s">
        <v>2</v>
      </c>
      <c r="H610" s="354" t="str">
        <f>H572</f>
        <v>CV PELITA JAYA</v>
      </c>
      <c r="I610" s="354"/>
      <c r="J610" s="354"/>
      <c r="K610" s="355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14" t="s">
        <v>3</v>
      </c>
      <c r="G611" s="130"/>
      <c r="H611" s="356"/>
      <c r="I611" s="356"/>
      <c r="J611" s="356"/>
      <c r="K611" s="357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15">
        <f>D574</f>
        <v>45180</v>
      </c>
      <c r="E612" s="316"/>
      <c r="F612" s="314"/>
      <c r="G612" s="131"/>
      <c r="H612" s="317" t="str">
        <f>H574</f>
        <v>(ANUGERAH SEJAHTERA)</v>
      </c>
      <c r="I612" s="317"/>
      <c r="J612" s="317"/>
      <c r="K612" s="318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14"/>
      <c r="G613" s="131"/>
      <c r="H613" s="319" t="str">
        <f>H575</f>
        <v>PURWOKERTO</v>
      </c>
      <c r="I613" s="319"/>
      <c r="J613" s="319"/>
      <c r="K613" s="320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3544</v>
      </c>
      <c r="E614" s="122"/>
      <c r="F614" s="133"/>
      <c r="G614" s="134"/>
      <c r="H614" s="321"/>
      <c r="I614" s="321"/>
      <c r="J614" s="321"/>
      <c r="K614" s="322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48</v>
      </c>
      <c r="C618" s="287" t="str">
        <f t="shared" si="276"/>
        <v>LSN</v>
      </c>
      <c r="D618" s="288">
        <f t="shared" si="276"/>
        <v>1</v>
      </c>
      <c r="E618" s="289" t="str">
        <f t="shared" si="276"/>
        <v>PUSH PIN KENKO PN-30</v>
      </c>
      <c r="F618" s="158"/>
      <c r="G618" s="159"/>
      <c r="H618" s="160">
        <f t="shared" ref="H618:J618" si="277">H580</f>
        <v>33000</v>
      </c>
      <c r="I618" s="161">
        <f t="shared" si="277"/>
        <v>0.13500000000000001</v>
      </c>
      <c r="J618" s="161">
        <f t="shared" si="277"/>
        <v>0</v>
      </c>
      <c r="K618" s="162">
        <f t="shared" ref="K618:K633" si="278">(B618*H618-((B618*H618)*I618))-((B618*H618-((B618*H618)*I618))*J618)</f>
        <v>1370160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48</v>
      </c>
      <c r="C619" s="287" t="str">
        <f t="shared" si="279"/>
        <v>LSN</v>
      </c>
      <c r="D619" s="288">
        <f t="shared" si="279"/>
        <v>1</v>
      </c>
      <c r="E619" s="289" t="str">
        <f t="shared" si="279"/>
        <v>PAPER CLIP WARNA KENKO 3100</v>
      </c>
      <c r="F619" s="158"/>
      <c r="G619" s="159"/>
      <c r="H619" s="160">
        <f t="shared" ref="H619:J619" si="280">H581</f>
        <v>41400</v>
      </c>
      <c r="I619" s="161">
        <f t="shared" si="280"/>
        <v>0.13500000000000001</v>
      </c>
      <c r="J619" s="161">
        <f t="shared" si="280"/>
        <v>0</v>
      </c>
      <c r="K619" s="162">
        <f t="shared" si="278"/>
        <v>1718928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48</v>
      </c>
      <c r="C620" s="287" t="str">
        <f t="shared" si="281"/>
        <v>LSN</v>
      </c>
      <c r="D620" s="288">
        <f t="shared" si="281"/>
        <v>1</v>
      </c>
      <c r="E620" s="289" t="str">
        <f t="shared" si="281"/>
        <v>CORRECTION TAPE KENKO CT-902 (12M x 5MM)</v>
      </c>
      <c r="F620" s="158"/>
      <c r="G620" s="159"/>
      <c r="H620" s="160">
        <f t="shared" ref="H620:J620" si="282">H582</f>
        <v>60000</v>
      </c>
      <c r="I620" s="161">
        <f t="shared" si="282"/>
        <v>0.13500000000000001</v>
      </c>
      <c r="J620" s="161">
        <f t="shared" si="282"/>
        <v>0</v>
      </c>
      <c r="K620" s="162">
        <f t="shared" si="278"/>
        <v>2491200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23"/>
      <c r="K635" s="324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25">
        <f>SUM(K618:K633)</f>
        <v>5580288</v>
      </c>
      <c r="K636" s="326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27"/>
      <c r="K637" s="327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24"/>
      <c r="K639" s="324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28">
        <f>((J636/1.11)+(K638/1.11))*11%</f>
        <v>553001.51351351349</v>
      </c>
      <c r="K640" s="329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24"/>
      <c r="K641" s="324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5580288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28</v>
      </c>
      <c r="J644" s="330" t="str">
        <f>J606</f>
        <v>NOVI / CONDRO</v>
      </c>
      <c r="K644" s="331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29</v>
      </c>
      <c r="J645" s="330">
        <f>J607</f>
        <v>0</v>
      </c>
      <c r="K645" s="331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23090006</v>
      </c>
      <c r="F648" s="200"/>
      <c r="G648" s="201" t="s">
        <v>2</v>
      </c>
      <c r="H648" s="332" t="str">
        <f>H610</f>
        <v>CV PELITA JAYA</v>
      </c>
      <c r="I648" s="332"/>
      <c r="J648" s="332"/>
      <c r="K648" s="333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36" t="s">
        <v>3</v>
      </c>
      <c r="G649" s="207"/>
      <c r="H649" s="334"/>
      <c r="I649" s="334"/>
      <c r="J649" s="334"/>
      <c r="K649" s="335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37">
        <f>D612</f>
        <v>45180</v>
      </c>
      <c r="E650" s="338"/>
      <c r="F650" s="336"/>
      <c r="G650" s="208"/>
      <c r="H650" s="339" t="str">
        <f>H612</f>
        <v>(ANUGERAH SEJAHTERA)</v>
      </c>
      <c r="I650" s="339"/>
      <c r="J650" s="339"/>
      <c r="K650" s="340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36"/>
      <c r="G651" s="208"/>
      <c r="H651" s="341" t="str">
        <f>H613</f>
        <v>PURWOKERTO</v>
      </c>
      <c r="I651" s="341"/>
      <c r="J651" s="341"/>
      <c r="K651" s="342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3544</v>
      </c>
      <c r="E652" s="199"/>
      <c r="F652" s="210"/>
      <c r="G652" s="211"/>
      <c r="H652" s="343"/>
      <c r="I652" s="343"/>
      <c r="J652" s="343"/>
      <c r="K652" s="344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48</v>
      </c>
      <c r="C656" s="292" t="str">
        <f t="shared" si="309"/>
        <v>LSN</v>
      </c>
      <c r="D656" s="293">
        <f t="shared" si="309"/>
        <v>1</v>
      </c>
      <c r="E656" s="294" t="str">
        <f t="shared" si="309"/>
        <v>PUSH PIN KENKO PN-30</v>
      </c>
      <c r="F656" s="235"/>
      <c r="G656" s="236"/>
      <c r="H656" s="237">
        <f t="shared" ref="H656:J656" si="310">H618</f>
        <v>33000</v>
      </c>
      <c r="I656" s="238">
        <f t="shared" si="310"/>
        <v>0.13500000000000001</v>
      </c>
      <c r="J656" s="238">
        <f t="shared" si="310"/>
        <v>0</v>
      </c>
      <c r="K656" s="239">
        <f t="shared" ref="K656:K671" si="311">(B656*H656-((B656*H656)*I656))-((B656*H656-((B656*H656)*I656))*J656)</f>
        <v>1370160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48</v>
      </c>
      <c r="C657" s="292" t="str">
        <f t="shared" si="312"/>
        <v>LSN</v>
      </c>
      <c r="D657" s="293">
        <f t="shared" si="312"/>
        <v>1</v>
      </c>
      <c r="E657" s="294" t="str">
        <f t="shared" si="312"/>
        <v>PAPER CLIP WARNA KENKO 3100</v>
      </c>
      <c r="F657" s="235"/>
      <c r="G657" s="236"/>
      <c r="H657" s="237">
        <f t="shared" ref="H657:J657" si="313">H619</f>
        <v>41400</v>
      </c>
      <c r="I657" s="238">
        <f t="shared" si="313"/>
        <v>0.13500000000000001</v>
      </c>
      <c r="J657" s="238">
        <f t="shared" si="313"/>
        <v>0</v>
      </c>
      <c r="K657" s="239">
        <f t="shared" si="311"/>
        <v>1718928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48</v>
      </c>
      <c r="C658" s="292" t="str">
        <f t="shared" si="314"/>
        <v>LSN</v>
      </c>
      <c r="D658" s="293">
        <f t="shared" si="314"/>
        <v>1</v>
      </c>
      <c r="E658" s="294" t="str">
        <f t="shared" si="314"/>
        <v>CORRECTION TAPE KENKO CT-902 (12M x 5MM)</v>
      </c>
      <c r="F658" s="235"/>
      <c r="G658" s="236"/>
      <c r="H658" s="237">
        <f t="shared" ref="H658:J658" si="315">H620</f>
        <v>60000</v>
      </c>
      <c r="I658" s="238">
        <f t="shared" si="315"/>
        <v>0.13500000000000001</v>
      </c>
      <c r="J658" s="238">
        <f t="shared" si="315"/>
        <v>0</v>
      </c>
      <c r="K658" s="239">
        <f t="shared" si="311"/>
        <v>2491200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05"/>
      <c r="K673" s="306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07">
        <f>SUM(K656:K671)</f>
        <v>5580288</v>
      </c>
      <c r="K674" s="308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09"/>
      <c r="K675" s="309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06"/>
      <c r="K677" s="306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10">
        <f>((J674/1.11)+(K676/1.11))*11%</f>
        <v>553001.51351351349</v>
      </c>
      <c r="K678" s="311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06"/>
      <c r="K679" s="306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5580288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28</v>
      </c>
      <c r="J682" s="312" t="str">
        <f>J644</f>
        <v>NOVI / CONDRO</v>
      </c>
      <c r="K682" s="313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29</v>
      </c>
      <c r="J683" s="312">
        <f>J645</f>
        <v>0</v>
      </c>
      <c r="K683" s="313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23090007</v>
      </c>
      <c r="G686" s="11" t="s">
        <v>2</v>
      </c>
      <c r="H686" s="358" t="s">
        <v>44</v>
      </c>
      <c r="I686" s="358"/>
      <c r="J686" s="358"/>
      <c r="K686" s="359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62" t="s">
        <v>3</v>
      </c>
      <c r="G687" s="17"/>
      <c r="H687" s="360"/>
      <c r="I687" s="360"/>
      <c r="J687" s="360"/>
      <c r="K687" s="361"/>
      <c r="L687" s="12"/>
    </row>
    <row r="688" spans="1:12" s="10" customFormat="1" ht="16.5" customHeight="1" x14ac:dyDescent="0.3">
      <c r="A688" s="5"/>
      <c r="B688" s="6" t="s">
        <v>4</v>
      </c>
      <c r="C688" s="7"/>
      <c r="D688" s="363">
        <v>45180</v>
      </c>
      <c r="E688" s="364"/>
      <c r="F688" s="362"/>
      <c r="G688" s="18"/>
      <c r="H688" s="365" t="s">
        <v>45</v>
      </c>
      <c r="I688" s="365"/>
      <c r="J688" s="365"/>
      <c r="K688" s="366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62"/>
      <c r="G689" s="18"/>
      <c r="H689" s="367" t="s">
        <v>46</v>
      </c>
      <c r="I689" s="367"/>
      <c r="J689" s="367"/>
      <c r="K689" s="368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70</v>
      </c>
      <c r="E690" s="9"/>
      <c r="F690" s="21"/>
      <c r="G690" s="22"/>
      <c r="H690" s="369"/>
      <c r="I690" s="369"/>
      <c r="J690" s="369"/>
      <c r="K690" s="370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144</v>
      </c>
      <c r="C694" s="46" t="s">
        <v>41</v>
      </c>
      <c r="D694" s="93">
        <v>4</v>
      </c>
      <c r="E694" s="110" t="s">
        <v>71</v>
      </c>
      <c r="F694" s="48"/>
      <c r="G694" s="49"/>
      <c r="H694" s="50">
        <v>54300</v>
      </c>
      <c r="I694" s="51">
        <v>0.125</v>
      </c>
      <c r="J694" s="51"/>
      <c r="K694" s="52">
        <f t="shared" ref="K694:K709" si="342">(B694*H694-((B694*H694)*I694))-((B694*H694-((B694*H694)*I694))*J694)</f>
        <v>6841800</v>
      </c>
      <c r="L694" s="36"/>
    </row>
    <row r="695" spans="1:12" s="10" customFormat="1" ht="14.1" customHeight="1" x14ac:dyDescent="0.25">
      <c r="A695" s="45">
        <v>2</v>
      </c>
      <c r="B695" s="46"/>
      <c r="C695" s="46"/>
      <c r="D695" s="93"/>
      <c r="E695" s="110"/>
      <c r="F695" s="48"/>
      <c r="G695" s="49"/>
      <c r="H695" s="50"/>
      <c r="I695" s="51"/>
      <c r="J695" s="51"/>
      <c r="K695" s="52">
        <f t="shared" si="342"/>
        <v>0</v>
      </c>
      <c r="L695" s="36"/>
    </row>
    <row r="696" spans="1:12" s="10" customFormat="1" ht="14.1" customHeight="1" x14ac:dyDescent="0.25">
      <c r="A696" s="45">
        <v>3</v>
      </c>
      <c r="B696" s="46"/>
      <c r="C696" s="46"/>
      <c r="D696" s="93"/>
      <c r="E696" s="110"/>
      <c r="F696" s="48"/>
      <c r="G696" s="49"/>
      <c r="H696" s="50"/>
      <c r="I696" s="51"/>
      <c r="J696" s="51"/>
      <c r="K696" s="52">
        <f t="shared" si="342"/>
        <v>0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45"/>
      <c r="K711" s="346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47">
        <f>SUM(K694:K709)</f>
        <v>6841800</v>
      </c>
      <c r="K712" s="348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49"/>
      <c r="K713" s="349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46"/>
      <c r="K715" s="346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50">
        <f>((J712/1.11)+(K714/1.11))*11%</f>
        <v>678016.21621621621</v>
      </c>
      <c r="K716" s="351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46"/>
      <c r="K717" s="346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6841800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28</v>
      </c>
      <c r="J720" s="352" t="s">
        <v>43</v>
      </c>
      <c r="K720" s="353"/>
    </row>
    <row r="721" spans="1:12" s="10" customFormat="1" ht="13.5" customHeight="1" x14ac:dyDescent="0.25">
      <c r="A721" s="78"/>
      <c r="B721" s="268"/>
      <c r="D721" s="48"/>
      <c r="H721" s="269"/>
      <c r="I721" s="271" t="s">
        <v>29</v>
      </c>
      <c r="J721" s="352"/>
      <c r="K721" s="353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23090007</v>
      </c>
      <c r="F724" s="123"/>
      <c r="G724" s="124" t="s">
        <v>2</v>
      </c>
      <c r="H724" s="354" t="str">
        <f>H686</f>
        <v>LILY JULIAWATI</v>
      </c>
      <c r="I724" s="354"/>
      <c r="J724" s="354"/>
      <c r="K724" s="355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14" t="s">
        <v>3</v>
      </c>
      <c r="G725" s="130"/>
      <c r="H725" s="356"/>
      <c r="I725" s="356"/>
      <c r="J725" s="356"/>
      <c r="K725" s="357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15">
        <f>D688</f>
        <v>45180</v>
      </c>
      <c r="E726" s="316"/>
      <c r="F726" s="314"/>
      <c r="G726" s="131"/>
      <c r="H726" s="317" t="str">
        <f>H688</f>
        <v>(REJO AGUNG)</v>
      </c>
      <c r="I726" s="317"/>
      <c r="J726" s="317"/>
      <c r="K726" s="318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14"/>
      <c r="G727" s="131"/>
      <c r="H727" s="319" t="str">
        <f>H689</f>
        <v>JOMBANG</v>
      </c>
      <c r="I727" s="319"/>
      <c r="J727" s="319"/>
      <c r="K727" s="320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G 3547</v>
      </c>
      <c r="E728" s="122"/>
      <c r="F728" s="133"/>
      <c r="G728" s="134"/>
      <c r="H728" s="321"/>
      <c r="I728" s="321"/>
      <c r="J728" s="321"/>
      <c r="K728" s="322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144</v>
      </c>
      <c r="C732" s="287" t="str">
        <f t="shared" si="343"/>
        <v>LSN</v>
      </c>
      <c r="D732" s="288">
        <f t="shared" si="343"/>
        <v>4</v>
      </c>
      <c r="E732" s="289" t="str">
        <f t="shared" si="343"/>
        <v>CORRECTION FLUID KENKO KE-01</v>
      </c>
      <c r="F732" s="158"/>
      <c r="G732" s="159"/>
      <c r="H732" s="160">
        <f t="shared" ref="H732:J732" si="344">H694</f>
        <v>54300</v>
      </c>
      <c r="I732" s="161">
        <f t="shared" si="344"/>
        <v>0.125</v>
      </c>
      <c r="J732" s="161">
        <f t="shared" si="344"/>
        <v>0</v>
      </c>
      <c r="K732" s="162">
        <f t="shared" ref="K732:K747" si="345">(B732*H732-((B732*H732)*I732))-((B732*H732-((B732*H732)*I732))*J732)</f>
        <v>6841800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0</v>
      </c>
      <c r="C733" s="287">
        <f t="shared" si="346"/>
        <v>0</v>
      </c>
      <c r="D733" s="288">
        <f t="shared" si="346"/>
        <v>0</v>
      </c>
      <c r="E733" s="289">
        <f t="shared" si="346"/>
        <v>0</v>
      </c>
      <c r="F733" s="158"/>
      <c r="G733" s="159"/>
      <c r="H733" s="160">
        <f t="shared" ref="H733:J733" si="347">H695</f>
        <v>0</v>
      </c>
      <c r="I733" s="161">
        <f t="shared" si="347"/>
        <v>0</v>
      </c>
      <c r="J733" s="161">
        <f t="shared" si="347"/>
        <v>0</v>
      </c>
      <c r="K733" s="162">
        <f t="shared" si="345"/>
        <v>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0</v>
      </c>
      <c r="C734" s="287">
        <f t="shared" si="348"/>
        <v>0</v>
      </c>
      <c r="D734" s="288">
        <f t="shared" si="348"/>
        <v>0</v>
      </c>
      <c r="E734" s="289">
        <f t="shared" si="348"/>
        <v>0</v>
      </c>
      <c r="F734" s="158"/>
      <c r="G734" s="159"/>
      <c r="H734" s="160">
        <f t="shared" ref="H734:J734" si="349">H696</f>
        <v>0</v>
      </c>
      <c r="I734" s="161">
        <f t="shared" si="349"/>
        <v>0</v>
      </c>
      <c r="J734" s="161">
        <f t="shared" si="349"/>
        <v>0</v>
      </c>
      <c r="K734" s="162">
        <f t="shared" si="345"/>
        <v>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23"/>
      <c r="K749" s="324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25">
        <f>SUM(K732:K747)</f>
        <v>6841800</v>
      </c>
      <c r="K750" s="326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27"/>
      <c r="K751" s="327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24"/>
      <c r="K753" s="324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28">
        <f>((J750/1.11)+(K752/1.11))*11%</f>
        <v>678016.21621621621</v>
      </c>
      <c r="K754" s="329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24"/>
      <c r="K755" s="324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6841800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28</v>
      </c>
      <c r="J758" s="330" t="str">
        <f>J720</f>
        <v>NOVI / CONDRO</v>
      </c>
      <c r="K758" s="331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29</v>
      </c>
      <c r="J759" s="330">
        <f>J721</f>
        <v>0</v>
      </c>
      <c r="K759" s="331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23090007</v>
      </c>
      <c r="F762" s="200"/>
      <c r="G762" s="201" t="s">
        <v>2</v>
      </c>
      <c r="H762" s="332" t="str">
        <f>H724</f>
        <v>LILY JULIAWATI</v>
      </c>
      <c r="I762" s="332"/>
      <c r="J762" s="332"/>
      <c r="K762" s="333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36" t="s">
        <v>3</v>
      </c>
      <c r="G763" s="207"/>
      <c r="H763" s="334"/>
      <c r="I763" s="334"/>
      <c r="J763" s="334"/>
      <c r="K763" s="335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37">
        <f>D726</f>
        <v>45180</v>
      </c>
      <c r="E764" s="338"/>
      <c r="F764" s="336"/>
      <c r="G764" s="208"/>
      <c r="H764" s="339" t="str">
        <f>H726</f>
        <v>(REJO AGUNG)</v>
      </c>
      <c r="I764" s="339"/>
      <c r="J764" s="339"/>
      <c r="K764" s="340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36"/>
      <c r="G765" s="208"/>
      <c r="H765" s="341" t="str">
        <f>H727</f>
        <v>JOMBANG</v>
      </c>
      <c r="I765" s="341"/>
      <c r="J765" s="341"/>
      <c r="K765" s="342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G 3547</v>
      </c>
      <c r="E766" s="199"/>
      <c r="F766" s="210"/>
      <c r="G766" s="211"/>
      <c r="H766" s="343"/>
      <c r="I766" s="343"/>
      <c r="J766" s="343"/>
      <c r="K766" s="344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144</v>
      </c>
      <c r="C770" s="292" t="str">
        <f t="shared" si="376"/>
        <v>LSN</v>
      </c>
      <c r="D770" s="293">
        <f t="shared" si="376"/>
        <v>4</v>
      </c>
      <c r="E770" s="294" t="str">
        <f t="shared" si="376"/>
        <v>CORRECTION FLUID KENKO KE-01</v>
      </c>
      <c r="F770" s="235"/>
      <c r="G770" s="236"/>
      <c r="H770" s="237">
        <f t="shared" ref="H770:J770" si="377">H732</f>
        <v>54300</v>
      </c>
      <c r="I770" s="238">
        <f t="shared" si="377"/>
        <v>0.125</v>
      </c>
      <c r="J770" s="238">
        <f t="shared" si="377"/>
        <v>0</v>
      </c>
      <c r="K770" s="239">
        <f t="shared" ref="K770:K785" si="378">(B770*H770-((B770*H770)*I770))-((B770*H770-((B770*H770)*I770))*J770)</f>
        <v>6841800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0</v>
      </c>
      <c r="C771" s="292">
        <f t="shared" si="379"/>
        <v>0</v>
      </c>
      <c r="D771" s="293">
        <f t="shared" si="379"/>
        <v>0</v>
      </c>
      <c r="E771" s="294">
        <f t="shared" si="379"/>
        <v>0</v>
      </c>
      <c r="F771" s="235"/>
      <c r="G771" s="236"/>
      <c r="H771" s="237">
        <f t="shared" ref="H771:J771" si="380">H733</f>
        <v>0</v>
      </c>
      <c r="I771" s="238">
        <f t="shared" si="380"/>
        <v>0</v>
      </c>
      <c r="J771" s="238">
        <f t="shared" si="380"/>
        <v>0</v>
      </c>
      <c r="K771" s="239">
        <f t="shared" si="378"/>
        <v>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0</v>
      </c>
      <c r="C772" s="292">
        <f t="shared" si="381"/>
        <v>0</v>
      </c>
      <c r="D772" s="293">
        <f t="shared" si="381"/>
        <v>0</v>
      </c>
      <c r="E772" s="294">
        <f t="shared" si="381"/>
        <v>0</v>
      </c>
      <c r="F772" s="235"/>
      <c r="G772" s="236"/>
      <c r="H772" s="237">
        <f t="shared" ref="H772:J772" si="382">H734</f>
        <v>0</v>
      </c>
      <c r="I772" s="238">
        <f t="shared" si="382"/>
        <v>0</v>
      </c>
      <c r="J772" s="238">
        <f t="shared" si="382"/>
        <v>0</v>
      </c>
      <c r="K772" s="239">
        <f t="shared" si="378"/>
        <v>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05"/>
      <c r="K787" s="306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07">
        <f>SUM(K770:K785)</f>
        <v>6841800</v>
      </c>
      <c r="K788" s="308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09"/>
      <c r="K789" s="309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06"/>
      <c r="K791" s="306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10">
        <f>((J788/1.11)+(K790/1.11))*11%</f>
        <v>678016.21621621621</v>
      </c>
      <c r="K792" s="311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06"/>
      <c r="K793" s="306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6841800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28</v>
      </c>
      <c r="J796" s="312" t="str">
        <f>J758</f>
        <v>NOVI / CONDRO</v>
      </c>
      <c r="K796" s="313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29</v>
      </c>
      <c r="J797" s="312">
        <f>J759</f>
        <v>0</v>
      </c>
      <c r="K797" s="313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23090008</v>
      </c>
      <c r="G800" s="11" t="s">
        <v>2</v>
      </c>
      <c r="H800" s="358" t="s">
        <v>72</v>
      </c>
      <c r="I800" s="358"/>
      <c r="J800" s="358"/>
      <c r="K800" s="359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62" t="s">
        <v>3</v>
      </c>
      <c r="G801" s="17"/>
      <c r="H801" s="360"/>
      <c r="I801" s="360"/>
      <c r="J801" s="360"/>
      <c r="K801" s="361"/>
      <c r="L801" s="12"/>
    </row>
    <row r="802" spans="1:12" s="10" customFormat="1" ht="16.5" customHeight="1" x14ac:dyDescent="0.3">
      <c r="A802" s="5"/>
      <c r="B802" s="6" t="s">
        <v>4</v>
      </c>
      <c r="C802" s="7"/>
      <c r="D802" s="363">
        <v>45180</v>
      </c>
      <c r="E802" s="364"/>
      <c r="F802" s="362"/>
      <c r="G802" s="18"/>
      <c r="H802" s="365" t="s">
        <v>32</v>
      </c>
      <c r="I802" s="365"/>
      <c r="J802" s="365"/>
      <c r="K802" s="366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62"/>
      <c r="G803" s="18"/>
      <c r="H803" s="367" t="s">
        <v>73</v>
      </c>
      <c r="I803" s="367"/>
      <c r="J803" s="367"/>
      <c r="K803" s="368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74</v>
      </c>
      <c r="E804" s="9"/>
      <c r="F804" s="21"/>
      <c r="G804" s="22"/>
      <c r="H804" s="369"/>
      <c r="I804" s="369"/>
      <c r="J804" s="369"/>
      <c r="K804" s="370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60</v>
      </c>
      <c r="C808" s="46" t="s">
        <v>75</v>
      </c>
      <c r="D808" s="93">
        <v>1</v>
      </c>
      <c r="E808" s="110" t="s">
        <v>76</v>
      </c>
      <c r="F808" s="48"/>
      <c r="G808" s="49"/>
      <c r="H808" s="50">
        <v>67500</v>
      </c>
      <c r="I808" s="51">
        <v>0.15</v>
      </c>
      <c r="J808" s="51"/>
      <c r="K808" s="52">
        <f t="shared" ref="K808:K823" si="409">(B808*H808-((B808*H808)*I808))-((B808*H808-((B808*H808)*I808))*J808)</f>
        <v>3442500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45"/>
      <c r="K825" s="346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47">
        <f>SUM(K808:K823)</f>
        <v>3442500</v>
      </c>
      <c r="K826" s="348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49"/>
      <c r="K827" s="349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46"/>
      <c r="K829" s="346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50">
        <f>((J826/1.11)+(K828/1.11))*11%</f>
        <v>341148.64864864864</v>
      </c>
      <c r="K830" s="351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46"/>
      <c r="K831" s="346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3442500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28</v>
      </c>
      <c r="J834" s="352" t="s">
        <v>43</v>
      </c>
      <c r="K834" s="353"/>
    </row>
    <row r="835" spans="1:12" s="10" customFormat="1" ht="13.5" customHeight="1" x14ac:dyDescent="0.25">
      <c r="A835" s="78"/>
      <c r="B835" s="268"/>
      <c r="D835" s="48"/>
      <c r="H835" s="269"/>
      <c r="I835" s="271" t="s">
        <v>29</v>
      </c>
      <c r="J835" s="352"/>
      <c r="K835" s="353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23090008</v>
      </c>
      <c r="F838" s="123"/>
      <c r="G838" s="124" t="s">
        <v>2</v>
      </c>
      <c r="H838" s="354" t="str">
        <f>H800</f>
        <v>CV TIARA</v>
      </c>
      <c r="I838" s="354"/>
      <c r="J838" s="354"/>
      <c r="K838" s="355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14" t="s">
        <v>3</v>
      </c>
      <c r="G839" s="130"/>
      <c r="H839" s="356"/>
      <c r="I839" s="356"/>
      <c r="J839" s="356"/>
      <c r="K839" s="357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15">
        <f>D802</f>
        <v>45180</v>
      </c>
      <c r="E840" s="316"/>
      <c r="F840" s="314"/>
      <c r="G840" s="131"/>
      <c r="H840" s="317" t="str">
        <f>H802</f>
        <v/>
      </c>
      <c r="I840" s="317"/>
      <c r="J840" s="317"/>
      <c r="K840" s="318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14"/>
      <c r="G841" s="131"/>
      <c r="H841" s="319" t="str">
        <f>H803</f>
        <v>SOLO</v>
      </c>
      <c r="I841" s="319"/>
      <c r="J841" s="319"/>
      <c r="K841" s="320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A 3703</v>
      </c>
      <c r="E842" s="122"/>
      <c r="F842" s="133"/>
      <c r="G842" s="134"/>
      <c r="H842" s="321"/>
      <c r="I842" s="321"/>
      <c r="J842" s="321"/>
      <c r="K842" s="322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60</v>
      </c>
      <c r="C846" s="287" t="str">
        <f t="shared" si="410"/>
        <v>DISP</v>
      </c>
      <c r="D846" s="288">
        <f t="shared" si="410"/>
        <v>1</v>
      </c>
      <c r="E846" s="289" t="str">
        <f t="shared" si="410"/>
        <v>BALON NCL LKM 2200</v>
      </c>
      <c r="F846" s="158"/>
      <c r="G846" s="159"/>
      <c r="H846" s="160">
        <f t="shared" ref="H846:J846" si="411">H808</f>
        <v>67500</v>
      </c>
      <c r="I846" s="161">
        <f t="shared" si="411"/>
        <v>0.15</v>
      </c>
      <c r="J846" s="161">
        <f t="shared" si="411"/>
        <v>0</v>
      </c>
      <c r="K846" s="162">
        <f t="shared" ref="K846:K861" si="412">(B846*H846-((B846*H846)*I846))-((B846*H846-((B846*H846)*I846))*J846)</f>
        <v>3442500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23"/>
      <c r="K863" s="324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25">
        <f>SUM(K846:K861)</f>
        <v>3442500</v>
      </c>
      <c r="K864" s="326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27"/>
      <c r="K865" s="327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24"/>
      <c r="K867" s="324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28">
        <f>((J864/1.11)+(K866/1.11))*11%</f>
        <v>341148.64864864864</v>
      </c>
      <c r="K868" s="329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24"/>
      <c r="K869" s="324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3442500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28</v>
      </c>
      <c r="J872" s="330" t="str">
        <f>J834</f>
        <v>NOVI / CONDRO</v>
      </c>
      <c r="K872" s="331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29</v>
      </c>
      <c r="J873" s="330">
        <f>J835</f>
        <v>0</v>
      </c>
      <c r="K873" s="331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23090008</v>
      </c>
      <c r="F876" s="200"/>
      <c r="G876" s="201" t="s">
        <v>2</v>
      </c>
      <c r="H876" s="332" t="str">
        <f>H838</f>
        <v>CV TIARA</v>
      </c>
      <c r="I876" s="332"/>
      <c r="J876" s="332"/>
      <c r="K876" s="333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36" t="s">
        <v>3</v>
      </c>
      <c r="G877" s="207"/>
      <c r="H877" s="334"/>
      <c r="I877" s="334"/>
      <c r="J877" s="334"/>
      <c r="K877" s="335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37">
        <f>D840</f>
        <v>45180</v>
      </c>
      <c r="E878" s="338"/>
      <c r="F878" s="336"/>
      <c r="G878" s="208"/>
      <c r="H878" s="339" t="str">
        <f>H840</f>
        <v/>
      </c>
      <c r="I878" s="339"/>
      <c r="J878" s="339"/>
      <c r="K878" s="340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36"/>
      <c r="G879" s="208"/>
      <c r="H879" s="341" t="str">
        <f>H841</f>
        <v>SOLO</v>
      </c>
      <c r="I879" s="341"/>
      <c r="J879" s="341"/>
      <c r="K879" s="342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A 3703</v>
      </c>
      <c r="E880" s="199"/>
      <c r="F880" s="210"/>
      <c r="G880" s="211"/>
      <c r="H880" s="343"/>
      <c r="I880" s="343"/>
      <c r="J880" s="343"/>
      <c r="K880" s="344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60</v>
      </c>
      <c r="C884" s="292" t="str">
        <f t="shared" si="443"/>
        <v>DISP</v>
      </c>
      <c r="D884" s="293">
        <f t="shared" si="443"/>
        <v>1</v>
      </c>
      <c r="E884" s="294" t="str">
        <f t="shared" si="443"/>
        <v>BALON NCL LKM 2200</v>
      </c>
      <c r="F884" s="235"/>
      <c r="G884" s="236"/>
      <c r="H884" s="237">
        <f t="shared" ref="H884:J884" si="444">H846</f>
        <v>67500</v>
      </c>
      <c r="I884" s="238">
        <f t="shared" si="444"/>
        <v>0.15</v>
      </c>
      <c r="J884" s="238">
        <f t="shared" si="444"/>
        <v>0</v>
      </c>
      <c r="K884" s="239">
        <f t="shared" ref="K884:K899" si="445">(B884*H884-((B884*H884)*I884))-((B884*H884-((B884*H884)*I884))*J884)</f>
        <v>3442500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05"/>
      <c r="K901" s="306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07">
        <f>SUM(K884:K899)</f>
        <v>3442500</v>
      </c>
      <c r="K902" s="308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09"/>
      <c r="K903" s="309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06"/>
      <c r="K905" s="306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10">
        <f>((J902/1.11)+(K904/1.11))*11%</f>
        <v>341148.64864864864</v>
      </c>
      <c r="K906" s="311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06"/>
      <c r="K907" s="306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3442500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28</v>
      </c>
      <c r="J910" s="312" t="str">
        <f>J872</f>
        <v>NOVI / CONDRO</v>
      </c>
      <c r="K910" s="313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29</v>
      </c>
      <c r="J911" s="312">
        <f>J873</f>
        <v>0</v>
      </c>
      <c r="K911" s="313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23090009</v>
      </c>
      <c r="G914" s="11" t="s">
        <v>2</v>
      </c>
      <c r="H914" s="358" t="s">
        <v>77</v>
      </c>
      <c r="I914" s="358"/>
      <c r="J914" s="358"/>
      <c r="K914" s="359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62" t="s">
        <v>3</v>
      </c>
      <c r="G915" s="17"/>
      <c r="H915" s="360"/>
      <c r="I915" s="360"/>
      <c r="J915" s="360"/>
      <c r="K915" s="361"/>
      <c r="L915" s="12"/>
    </row>
    <row r="916" spans="1:12" s="10" customFormat="1" ht="16.5" customHeight="1" x14ac:dyDescent="0.3">
      <c r="A916" s="5"/>
      <c r="B916" s="6" t="s">
        <v>4</v>
      </c>
      <c r="C916" s="7"/>
      <c r="D916" s="363">
        <v>45173</v>
      </c>
      <c r="E916" s="364"/>
      <c r="F916" s="362"/>
      <c r="G916" s="18"/>
      <c r="H916" s="365" t="s">
        <v>32</v>
      </c>
      <c r="I916" s="365"/>
      <c r="J916" s="365"/>
      <c r="K916" s="366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62"/>
      <c r="G917" s="18"/>
      <c r="H917" s="367" t="s">
        <v>78</v>
      </c>
      <c r="I917" s="367"/>
      <c r="J917" s="367"/>
      <c r="K917" s="368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79</v>
      </c>
      <c r="E918" s="9"/>
      <c r="F918" s="21"/>
      <c r="G918" s="22"/>
      <c r="H918" s="369"/>
      <c r="I918" s="369"/>
      <c r="J918" s="369"/>
      <c r="K918" s="370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144</v>
      </c>
      <c r="C922" s="46" t="s">
        <v>41</v>
      </c>
      <c r="D922" s="93">
        <v>1</v>
      </c>
      <c r="E922" s="110" t="s">
        <v>80</v>
      </c>
      <c r="F922" s="48"/>
      <c r="G922" s="49"/>
      <c r="H922" s="50">
        <v>25200</v>
      </c>
      <c r="I922" s="51">
        <v>0.125</v>
      </c>
      <c r="J922" s="51"/>
      <c r="K922" s="52">
        <f t="shared" ref="K922:K937" si="476">(B922*H922-((B922*H922)*I922))-((B922*H922-((B922*H922)*I922))*J922)</f>
        <v>3175200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45"/>
      <c r="K939" s="346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47">
        <f>SUM(K922:K937)</f>
        <v>3175200</v>
      </c>
      <c r="K940" s="348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49"/>
      <c r="K941" s="349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46"/>
      <c r="K943" s="346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50">
        <f>((J940/1.11)+(K942/1.11))*11%</f>
        <v>314659.45945945941</v>
      </c>
      <c r="K944" s="351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46"/>
      <c r="K945" s="346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3175200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28</v>
      </c>
      <c r="J948" s="352" t="s">
        <v>43</v>
      </c>
      <c r="K948" s="353"/>
    </row>
    <row r="949" spans="1:12" s="10" customFormat="1" ht="13.5" customHeight="1" x14ac:dyDescent="0.25">
      <c r="A949" s="78"/>
      <c r="B949" s="268"/>
      <c r="D949" s="48"/>
      <c r="H949" s="269"/>
      <c r="I949" s="271" t="s">
        <v>29</v>
      </c>
      <c r="J949" s="352"/>
      <c r="K949" s="353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23090009</v>
      </c>
      <c r="F952" s="123"/>
      <c r="G952" s="124" t="s">
        <v>2</v>
      </c>
      <c r="H952" s="354" t="str">
        <f>H914</f>
        <v>CV UTAMA PUTRA</v>
      </c>
      <c r="I952" s="354"/>
      <c r="J952" s="354"/>
      <c r="K952" s="355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14" t="s">
        <v>3</v>
      </c>
      <c r="G953" s="130"/>
      <c r="H953" s="356"/>
      <c r="I953" s="356"/>
      <c r="J953" s="356"/>
      <c r="K953" s="357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15">
        <f>D916</f>
        <v>45173</v>
      </c>
      <c r="E954" s="316"/>
      <c r="F954" s="314"/>
      <c r="G954" s="131"/>
      <c r="H954" s="317" t="str">
        <f>H916</f>
        <v/>
      </c>
      <c r="I954" s="317"/>
      <c r="J954" s="317"/>
      <c r="K954" s="318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14"/>
      <c r="G955" s="131"/>
      <c r="H955" s="319" t="str">
        <f>H917</f>
        <v>TULUNG AGUNG</v>
      </c>
      <c r="I955" s="319"/>
      <c r="J955" s="319"/>
      <c r="K955" s="320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G 3525</v>
      </c>
      <c r="E956" s="122"/>
      <c r="F956" s="133"/>
      <c r="G956" s="134"/>
      <c r="H956" s="321"/>
      <c r="I956" s="321"/>
      <c r="J956" s="321"/>
      <c r="K956" s="322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144</v>
      </c>
      <c r="C960" s="287" t="str">
        <f t="shared" si="477"/>
        <v>LSN</v>
      </c>
      <c r="D960" s="288">
        <f t="shared" si="477"/>
        <v>1</v>
      </c>
      <c r="E960" s="289" t="str">
        <f t="shared" si="477"/>
        <v>GEL PEN KENKO FUN GEL HITAM</v>
      </c>
      <c r="F960" s="158"/>
      <c r="G960" s="159"/>
      <c r="H960" s="160">
        <f t="shared" ref="H960:J960" si="478">H922</f>
        <v>25200</v>
      </c>
      <c r="I960" s="161">
        <f t="shared" si="478"/>
        <v>0.125</v>
      </c>
      <c r="J960" s="161">
        <f t="shared" si="478"/>
        <v>0</v>
      </c>
      <c r="K960" s="162">
        <f t="shared" ref="K960:K975" si="479">(B960*H960-((B960*H960)*I960))-((B960*H960-((B960*H960)*I960))*J960)</f>
        <v>3175200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23"/>
      <c r="K977" s="324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25">
        <f>SUM(K960:K975)</f>
        <v>3175200</v>
      </c>
      <c r="K978" s="326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27"/>
      <c r="K979" s="327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24"/>
      <c r="K981" s="324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28">
        <f>((J978/1.11)+(K980/1.11))*11%</f>
        <v>314659.45945945941</v>
      </c>
      <c r="K982" s="329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24"/>
      <c r="K983" s="324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3175200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28</v>
      </c>
      <c r="J986" s="330" t="str">
        <f>J948</f>
        <v>NOVI / CONDRO</v>
      </c>
      <c r="K986" s="331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29</v>
      </c>
      <c r="J987" s="330">
        <f>J949</f>
        <v>0</v>
      </c>
      <c r="K987" s="331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23090009</v>
      </c>
      <c r="F990" s="200"/>
      <c r="G990" s="201" t="s">
        <v>2</v>
      </c>
      <c r="H990" s="332" t="str">
        <f>H952</f>
        <v>CV UTAMA PUTRA</v>
      </c>
      <c r="I990" s="332"/>
      <c r="J990" s="332"/>
      <c r="K990" s="333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36" t="s">
        <v>3</v>
      </c>
      <c r="G991" s="207"/>
      <c r="H991" s="334"/>
      <c r="I991" s="334"/>
      <c r="J991" s="334"/>
      <c r="K991" s="335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37">
        <f>D954</f>
        <v>45173</v>
      </c>
      <c r="E992" s="338"/>
      <c r="F992" s="336"/>
      <c r="G992" s="208"/>
      <c r="H992" s="339" t="str">
        <f>H954</f>
        <v/>
      </c>
      <c r="I992" s="339"/>
      <c r="J992" s="339"/>
      <c r="K992" s="340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36"/>
      <c r="G993" s="208"/>
      <c r="H993" s="341" t="str">
        <f>H955</f>
        <v>TULUNG AGUNG</v>
      </c>
      <c r="I993" s="341"/>
      <c r="J993" s="341"/>
      <c r="K993" s="342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G 3525</v>
      </c>
      <c r="E994" s="199"/>
      <c r="F994" s="210"/>
      <c r="G994" s="211"/>
      <c r="H994" s="343"/>
      <c r="I994" s="343"/>
      <c r="J994" s="343"/>
      <c r="K994" s="344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144</v>
      </c>
      <c r="C998" s="292" t="str">
        <f t="shared" si="510"/>
        <v>LSN</v>
      </c>
      <c r="D998" s="293">
        <f t="shared" si="510"/>
        <v>1</v>
      </c>
      <c r="E998" s="294" t="str">
        <f t="shared" si="510"/>
        <v>GEL PEN KENKO FUN GEL HITAM</v>
      </c>
      <c r="F998" s="235"/>
      <c r="G998" s="236"/>
      <c r="H998" s="237">
        <f t="shared" ref="H998:J998" si="511">H960</f>
        <v>25200</v>
      </c>
      <c r="I998" s="238">
        <f t="shared" si="511"/>
        <v>0.125</v>
      </c>
      <c r="J998" s="238">
        <f t="shared" si="511"/>
        <v>0</v>
      </c>
      <c r="K998" s="239">
        <f t="shared" ref="K998:K1013" si="512">(B998*H998-((B998*H998)*I998))-((B998*H998-((B998*H998)*I998))*J998)</f>
        <v>3175200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05"/>
      <c r="K1015" s="306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07">
        <f>SUM(K998:K1013)</f>
        <v>3175200</v>
      </c>
      <c r="K1016" s="308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09"/>
      <c r="K1017" s="309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06"/>
      <c r="K1019" s="306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10">
        <f>((J1016/1.11)+(K1018/1.11))*11%</f>
        <v>314659.45945945941</v>
      </c>
      <c r="K1020" s="311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06"/>
      <c r="K1021" s="306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3175200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28</v>
      </c>
      <c r="J1024" s="312" t="str">
        <f>J986</f>
        <v>NOVI / CONDRO</v>
      </c>
      <c r="K1024" s="313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29</v>
      </c>
      <c r="J1025" s="312">
        <f>J987</f>
        <v>0</v>
      </c>
      <c r="K1025" s="313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23090010</v>
      </c>
      <c r="G1028" s="11" t="s">
        <v>2</v>
      </c>
      <c r="H1028" s="358" t="s">
        <v>64</v>
      </c>
      <c r="I1028" s="358"/>
      <c r="J1028" s="358"/>
      <c r="K1028" s="359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62" t="s">
        <v>3</v>
      </c>
      <c r="G1029" s="17"/>
      <c r="H1029" s="360"/>
      <c r="I1029" s="360"/>
      <c r="J1029" s="360"/>
      <c r="K1029" s="361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63">
        <v>45181</v>
      </c>
      <c r="E1030" s="364"/>
      <c r="F1030" s="362"/>
      <c r="G1030" s="18"/>
      <c r="H1030" s="365" t="s">
        <v>65</v>
      </c>
      <c r="I1030" s="365"/>
      <c r="J1030" s="365"/>
      <c r="K1030" s="366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62"/>
      <c r="G1031" s="18"/>
      <c r="H1031" s="367" t="s">
        <v>33</v>
      </c>
      <c r="I1031" s="367"/>
      <c r="J1031" s="367"/>
      <c r="K1031" s="368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81</v>
      </c>
      <c r="E1032" s="9"/>
      <c r="F1032" s="21"/>
      <c r="G1032" s="22"/>
      <c r="H1032" s="369"/>
      <c r="I1032" s="369"/>
      <c r="J1032" s="369"/>
      <c r="K1032" s="370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50</v>
      </c>
      <c r="C1036" s="46" t="s">
        <v>82</v>
      </c>
      <c r="D1036" s="93">
        <v>1</v>
      </c>
      <c r="E1036" s="301" t="s">
        <v>84</v>
      </c>
      <c r="F1036" s="48"/>
      <c r="G1036" s="49"/>
      <c r="H1036" s="50">
        <v>30000</v>
      </c>
      <c r="I1036" s="51">
        <v>0.13500000000000001</v>
      </c>
      <c r="J1036" s="51"/>
      <c r="K1036" s="52">
        <f t="shared" ref="K1036:K1051" si="543">(B1036*H1036-((B1036*H1036)*I1036))-((B1036*H1036-((B1036*H1036)*I1036))*J1036)</f>
        <v>1297500</v>
      </c>
      <c r="L1036" s="36"/>
    </row>
    <row r="1037" spans="1:12" s="10" customFormat="1" ht="14.1" customHeight="1" x14ac:dyDescent="0.25">
      <c r="A1037" s="45">
        <v>2</v>
      </c>
      <c r="B1037" s="46">
        <v>480</v>
      </c>
      <c r="C1037" s="46" t="s">
        <v>83</v>
      </c>
      <c r="D1037" s="93">
        <v>1</v>
      </c>
      <c r="E1037" s="302" t="s">
        <v>85</v>
      </c>
      <c r="F1037" s="48"/>
      <c r="G1037" s="49"/>
      <c r="H1037" s="50">
        <v>3050</v>
      </c>
      <c r="I1037" s="51">
        <v>0.13500000000000001</v>
      </c>
      <c r="J1037" s="51"/>
      <c r="K1037" s="52">
        <f t="shared" si="543"/>
        <v>1266360</v>
      </c>
      <c r="L1037" s="36"/>
    </row>
    <row r="1038" spans="1:12" s="10" customFormat="1" ht="14.1" customHeight="1" x14ac:dyDescent="0.25">
      <c r="A1038" s="45">
        <v>3</v>
      </c>
      <c r="B1038" s="46">
        <v>144</v>
      </c>
      <c r="C1038" s="46" t="s">
        <v>36</v>
      </c>
      <c r="D1038" s="93">
        <v>1</v>
      </c>
      <c r="E1038" s="63" t="s">
        <v>86</v>
      </c>
      <c r="F1038" s="48"/>
      <c r="G1038" s="49"/>
      <c r="H1038" s="50">
        <v>39600</v>
      </c>
      <c r="I1038" s="51">
        <v>0.13500000000000001</v>
      </c>
      <c r="J1038" s="51"/>
      <c r="K1038" s="52">
        <f t="shared" si="543"/>
        <v>4932576</v>
      </c>
      <c r="L1038" s="36"/>
    </row>
    <row r="1039" spans="1:12" s="10" customFormat="1" ht="14.1" customHeight="1" x14ac:dyDescent="0.25">
      <c r="A1039" s="45">
        <v>4</v>
      </c>
      <c r="B1039" s="46">
        <v>144</v>
      </c>
      <c r="C1039" s="46" t="s">
        <v>36</v>
      </c>
      <c r="D1039" s="93">
        <v>1</v>
      </c>
      <c r="E1039" s="302" t="s">
        <v>87</v>
      </c>
      <c r="F1039" s="48"/>
      <c r="G1039" s="49"/>
      <c r="H1039" s="50">
        <v>19200</v>
      </c>
      <c r="I1039" s="51">
        <v>0.13500000000000001</v>
      </c>
      <c r="J1039" s="51"/>
      <c r="K1039" s="52">
        <f t="shared" si="543"/>
        <v>2391552</v>
      </c>
      <c r="L1039" s="36"/>
    </row>
    <row r="1040" spans="1:12" s="10" customFormat="1" ht="14.1" customHeight="1" x14ac:dyDescent="0.25">
      <c r="A1040" s="45">
        <v>5</v>
      </c>
      <c r="B1040" s="46">
        <v>10</v>
      </c>
      <c r="C1040" s="46" t="s">
        <v>36</v>
      </c>
      <c r="D1040" s="93">
        <v>1</v>
      </c>
      <c r="E1040" s="63" t="s">
        <v>88</v>
      </c>
      <c r="F1040" s="48"/>
      <c r="G1040" s="49"/>
      <c r="H1040" s="50">
        <v>156000</v>
      </c>
      <c r="I1040" s="51">
        <v>0.13500000000000001</v>
      </c>
      <c r="J1040" s="51"/>
      <c r="K1040" s="52">
        <f t="shared" si="543"/>
        <v>1349400</v>
      </c>
      <c r="L1040" s="36"/>
    </row>
    <row r="1041" spans="1:12" s="10" customFormat="1" ht="14.1" customHeight="1" x14ac:dyDescent="0.25">
      <c r="A1041" s="45">
        <v>6</v>
      </c>
      <c r="B1041" s="46">
        <v>8</v>
      </c>
      <c r="C1041" s="46" t="s">
        <v>36</v>
      </c>
      <c r="D1041" s="93">
        <v>1</v>
      </c>
      <c r="E1041" s="63" t="s">
        <v>89</v>
      </c>
      <c r="F1041" s="48"/>
      <c r="G1041" s="49"/>
      <c r="H1041" s="50">
        <v>180000</v>
      </c>
      <c r="I1041" s="51">
        <v>0.13500000000000001</v>
      </c>
      <c r="J1041" s="51"/>
      <c r="K1041" s="52">
        <f t="shared" si="543"/>
        <v>1245600</v>
      </c>
      <c r="L1041" s="36"/>
    </row>
    <row r="1042" spans="1:12" s="10" customFormat="1" ht="14.1" customHeight="1" x14ac:dyDescent="0.25">
      <c r="A1042" s="45">
        <v>7</v>
      </c>
      <c r="B1042" s="46">
        <v>6</v>
      </c>
      <c r="C1042" s="46" t="s">
        <v>83</v>
      </c>
      <c r="D1042" s="93">
        <v>1</v>
      </c>
      <c r="E1042" s="63" t="s">
        <v>90</v>
      </c>
      <c r="F1042" s="48"/>
      <c r="G1042" s="49"/>
      <c r="H1042" s="50">
        <v>84000</v>
      </c>
      <c r="I1042" s="51">
        <v>0.13500000000000001</v>
      </c>
      <c r="J1042" s="51"/>
      <c r="K1042" s="52">
        <f t="shared" si="543"/>
        <v>435960</v>
      </c>
      <c r="L1042" s="36"/>
    </row>
    <row r="1043" spans="1:12" s="10" customFormat="1" ht="14.1" customHeight="1" x14ac:dyDescent="0.25">
      <c r="A1043" s="45">
        <v>8</v>
      </c>
      <c r="B1043" s="46">
        <v>20</v>
      </c>
      <c r="C1043" s="46" t="s">
        <v>36</v>
      </c>
      <c r="D1043" s="93">
        <v>2</v>
      </c>
      <c r="E1043" s="63" t="s">
        <v>91</v>
      </c>
      <c r="F1043" s="48"/>
      <c r="G1043" s="49"/>
      <c r="H1043" s="50">
        <v>228000</v>
      </c>
      <c r="I1043" s="51">
        <v>0.13500000000000001</v>
      </c>
      <c r="J1043" s="51"/>
      <c r="K1043" s="52">
        <f t="shared" si="543"/>
        <v>3944400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45"/>
      <c r="K1053" s="346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47">
        <f>SUM(K1036:K1051)</f>
        <v>16863348</v>
      </c>
      <c r="K1054" s="348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49"/>
      <c r="K1055" s="349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46"/>
      <c r="K1057" s="346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50">
        <f>((J1054/1.11)+(K1056/1.11))*11%</f>
        <v>1671142.5945945946</v>
      </c>
      <c r="K1058" s="351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46"/>
      <c r="K1059" s="346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16863348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28</v>
      </c>
      <c r="J1062" s="352" t="s">
        <v>92</v>
      </c>
      <c r="K1062" s="353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29</v>
      </c>
      <c r="J1063" s="352"/>
      <c r="K1063" s="353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23090010</v>
      </c>
      <c r="F1066" s="123"/>
      <c r="G1066" s="124" t="s">
        <v>2</v>
      </c>
      <c r="H1066" s="354" t="str">
        <f>H1028</f>
        <v>CV PELITA JAYA</v>
      </c>
      <c r="I1066" s="354"/>
      <c r="J1066" s="354"/>
      <c r="K1066" s="355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14" t="s">
        <v>3</v>
      </c>
      <c r="G1067" s="130"/>
      <c r="H1067" s="356"/>
      <c r="I1067" s="356"/>
      <c r="J1067" s="356"/>
      <c r="K1067" s="357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15">
        <f>D1030</f>
        <v>45181</v>
      </c>
      <c r="E1068" s="316"/>
      <c r="F1068" s="314"/>
      <c r="G1068" s="131"/>
      <c r="H1068" s="317" t="str">
        <f>H1030</f>
        <v>(ANUGERAH SEJAHTERA)</v>
      </c>
      <c r="I1068" s="317"/>
      <c r="J1068" s="317"/>
      <c r="K1068" s="318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14"/>
      <c r="G1069" s="131"/>
      <c r="H1069" s="319" t="str">
        <f>H1031</f>
        <v>PURWOKERTO</v>
      </c>
      <c r="I1069" s="319"/>
      <c r="J1069" s="319"/>
      <c r="K1069" s="320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3709</v>
      </c>
      <c r="E1070" s="122"/>
      <c r="F1070" s="133"/>
      <c r="G1070" s="134"/>
      <c r="H1070" s="321"/>
      <c r="I1070" s="321"/>
      <c r="J1070" s="321"/>
      <c r="K1070" s="322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50</v>
      </c>
      <c r="C1074" s="287" t="str">
        <f t="shared" si="544"/>
        <v>BOX</v>
      </c>
      <c r="D1074" s="288">
        <f t="shared" si="544"/>
        <v>1</v>
      </c>
      <c r="E1074" s="289" t="str">
        <f t="shared" si="544"/>
        <v>STIP / PENGHAPUS KENKO ERW-20SQ PUTIH</v>
      </c>
      <c r="F1074" s="158"/>
      <c r="G1074" s="159"/>
      <c r="H1074" s="160">
        <f t="shared" ref="H1074:J1074" si="545">H1036</f>
        <v>30000</v>
      </c>
      <c r="I1074" s="161">
        <f t="shared" si="545"/>
        <v>0.13500000000000001</v>
      </c>
      <c r="J1074" s="161">
        <f t="shared" si="545"/>
        <v>0</v>
      </c>
      <c r="K1074" s="162">
        <f t="shared" ref="K1074:K1089" si="546">(B1074*H1074-((B1074*H1074)*I1074))-((B1074*H1074-((B1074*H1074)*I1074))*J1074)</f>
        <v>1297500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480</v>
      </c>
      <c r="C1075" s="287" t="str">
        <f t="shared" si="547"/>
        <v>PC</v>
      </c>
      <c r="D1075" s="288">
        <f t="shared" si="547"/>
        <v>1</v>
      </c>
      <c r="E1075" s="289" t="str">
        <f t="shared" si="547"/>
        <v>HIGHLIGHTER / STABILO KENKO HL-100</v>
      </c>
      <c r="F1075" s="158"/>
      <c r="G1075" s="159"/>
      <c r="H1075" s="160">
        <f t="shared" ref="H1075:J1075" si="548">H1037</f>
        <v>3050</v>
      </c>
      <c r="I1075" s="161">
        <f t="shared" si="548"/>
        <v>0.13500000000000001</v>
      </c>
      <c r="J1075" s="161">
        <f t="shared" si="548"/>
        <v>0</v>
      </c>
      <c r="K1075" s="162">
        <f t="shared" si="546"/>
        <v>1266360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144</v>
      </c>
      <c r="C1076" s="287" t="str">
        <f t="shared" si="549"/>
        <v>LS</v>
      </c>
      <c r="D1076" s="288">
        <f t="shared" si="549"/>
        <v>1</v>
      </c>
      <c r="E1076" s="289" t="str">
        <f t="shared" si="549"/>
        <v>GEL PEN KENKO K-1</v>
      </c>
      <c r="F1076" s="158"/>
      <c r="G1076" s="159"/>
      <c r="H1076" s="160">
        <f t="shared" ref="H1076:J1076" si="550">H1038</f>
        <v>39600</v>
      </c>
      <c r="I1076" s="161">
        <f t="shared" si="550"/>
        <v>0.13500000000000001</v>
      </c>
      <c r="J1076" s="161">
        <f t="shared" si="550"/>
        <v>0</v>
      </c>
      <c r="K1076" s="162">
        <f t="shared" si="546"/>
        <v>4932576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144</v>
      </c>
      <c r="C1077" s="287" t="str">
        <f t="shared" si="551"/>
        <v>LS</v>
      </c>
      <c r="D1077" s="288">
        <f t="shared" si="551"/>
        <v>1</v>
      </c>
      <c r="E1077" s="289" t="str">
        <f t="shared" si="551"/>
        <v>GEL PEN KENKO KE-100</v>
      </c>
      <c r="F1077" s="158"/>
      <c r="G1077" s="159"/>
      <c r="H1077" s="160">
        <f t="shared" ref="H1077:J1077" si="552">H1039</f>
        <v>19200</v>
      </c>
      <c r="I1077" s="161">
        <f t="shared" si="552"/>
        <v>0.13500000000000001</v>
      </c>
      <c r="J1077" s="161">
        <f t="shared" si="552"/>
        <v>0</v>
      </c>
      <c r="K1077" s="162">
        <f t="shared" si="546"/>
        <v>2391552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10</v>
      </c>
      <c r="C1078" s="287" t="str">
        <f t="shared" si="553"/>
        <v>LS</v>
      </c>
      <c r="D1078" s="288">
        <f t="shared" si="553"/>
        <v>1</v>
      </c>
      <c r="E1078" s="289" t="str">
        <f t="shared" si="553"/>
        <v>PUNCH KENKO NO. 30</v>
      </c>
      <c r="F1078" s="158"/>
      <c r="G1078" s="159"/>
      <c r="H1078" s="160">
        <f t="shared" ref="H1078:J1078" si="554">H1040</f>
        <v>156000</v>
      </c>
      <c r="I1078" s="161">
        <f t="shared" si="554"/>
        <v>0.13500000000000001</v>
      </c>
      <c r="J1078" s="161">
        <f t="shared" si="554"/>
        <v>0</v>
      </c>
      <c r="K1078" s="162">
        <f t="shared" si="546"/>
        <v>1349400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8</v>
      </c>
      <c r="C1079" s="287" t="str">
        <f t="shared" si="555"/>
        <v>LS</v>
      </c>
      <c r="D1079" s="288">
        <f t="shared" si="555"/>
        <v>1</v>
      </c>
      <c r="E1079" s="289" t="str">
        <f t="shared" si="555"/>
        <v>PUNCH KENKO NO. 30XL</v>
      </c>
      <c r="F1079" s="158"/>
      <c r="G1079" s="159"/>
      <c r="H1079" s="160">
        <f t="shared" ref="H1079:J1079" si="556">H1041</f>
        <v>180000</v>
      </c>
      <c r="I1079" s="161">
        <f t="shared" si="556"/>
        <v>0.13500000000000001</v>
      </c>
      <c r="J1079" s="161">
        <f t="shared" si="556"/>
        <v>0</v>
      </c>
      <c r="K1079" s="162">
        <f t="shared" si="546"/>
        <v>1245600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6</v>
      </c>
      <c r="C1080" s="287" t="str">
        <f t="shared" si="557"/>
        <v>PC</v>
      </c>
      <c r="D1080" s="288">
        <f t="shared" si="557"/>
        <v>1</v>
      </c>
      <c r="E1080" s="289" t="str">
        <f t="shared" si="557"/>
        <v>STAPLER HEAVY DUTY KENKO HD-12N/13</v>
      </c>
      <c r="F1080" s="158"/>
      <c r="G1080" s="159"/>
      <c r="H1080" s="160">
        <f t="shared" ref="H1080:J1080" si="558">H1042</f>
        <v>84000</v>
      </c>
      <c r="I1080" s="161">
        <f t="shared" si="558"/>
        <v>0.13500000000000001</v>
      </c>
      <c r="J1080" s="161">
        <f t="shared" si="558"/>
        <v>0</v>
      </c>
      <c r="K1080" s="162">
        <f t="shared" si="546"/>
        <v>435960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20</v>
      </c>
      <c r="C1081" s="287" t="str">
        <f t="shared" si="559"/>
        <v>LS</v>
      </c>
      <c r="D1081" s="288">
        <f t="shared" si="559"/>
        <v>2</v>
      </c>
      <c r="E1081" s="290" t="str">
        <f t="shared" si="559"/>
        <v>STAPLER KENKO HD-50</v>
      </c>
      <c r="F1081" s="158"/>
      <c r="G1081" s="159"/>
      <c r="H1081" s="160">
        <f t="shared" ref="H1081:J1081" si="560">H1043</f>
        <v>228000</v>
      </c>
      <c r="I1081" s="161">
        <f t="shared" si="560"/>
        <v>0.13500000000000001</v>
      </c>
      <c r="J1081" s="161">
        <f t="shared" si="560"/>
        <v>0</v>
      </c>
      <c r="K1081" s="162">
        <f t="shared" si="546"/>
        <v>3944400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23"/>
      <c r="K1091" s="324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25">
        <f>SUM(K1074:K1089)</f>
        <v>16863348</v>
      </c>
      <c r="K1092" s="326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27"/>
      <c r="K1093" s="327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24"/>
      <c r="K1095" s="324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28">
        <f>((J1092/1.11)+(K1094/1.11))*11%</f>
        <v>1671142.5945945946</v>
      </c>
      <c r="K1096" s="329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24"/>
      <c r="K1097" s="324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16863348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28</v>
      </c>
      <c r="J1100" s="330" t="str">
        <f>J1062</f>
        <v>LENA / YO</v>
      </c>
      <c r="K1100" s="331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29</v>
      </c>
      <c r="J1101" s="330">
        <f>J1063</f>
        <v>0</v>
      </c>
      <c r="K1101" s="331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23090010</v>
      </c>
      <c r="F1104" s="200"/>
      <c r="G1104" s="201" t="s">
        <v>2</v>
      </c>
      <c r="H1104" s="332" t="str">
        <f>H1066</f>
        <v>CV PELITA JAYA</v>
      </c>
      <c r="I1104" s="332"/>
      <c r="J1104" s="332"/>
      <c r="K1104" s="333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36" t="s">
        <v>3</v>
      </c>
      <c r="G1105" s="207"/>
      <c r="H1105" s="334"/>
      <c r="I1105" s="334"/>
      <c r="J1105" s="334"/>
      <c r="K1105" s="335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37">
        <f>D1068</f>
        <v>45181</v>
      </c>
      <c r="E1106" s="338"/>
      <c r="F1106" s="336"/>
      <c r="G1106" s="208"/>
      <c r="H1106" s="339" t="str">
        <f>H1068</f>
        <v>(ANUGERAH SEJAHTERA)</v>
      </c>
      <c r="I1106" s="339"/>
      <c r="J1106" s="339"/>
      <c r="K1106" s="340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36"/>
      <c r="G1107" s="208"/>
      <c r="H1107" s="341" t="str">
        <f>H1069</f>
        <v>PURWOKERTO</v>
      </c>
      <c r="I1107" s="341"/>
      <c r="J1107" s="341"/>
      <c r="K1107" s="342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3709</v>
      </c>
      <c r="E1108" s="199"/>
      <c r="F1108" s="210"/>
      <c r="G1108" s="211"/>
      <c r="H1108" s="343"/>
      <c r="I1108" s="343"/>
      <c r="J1108" s="343"/>
      <c r="K1108" s="344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50</v>
      </c>
      <c r="C1112" s="292" t="str">
        <f t="shared" si="577"/>
        <v>BOX</v>
      </c>
      <c r="D1112" s="293">
        <f t="shared" si="577"/>
        <v>1</v>
      </c>
      <c r="E1112" s="294" t="str">
        <f t="shared" si="577"/>
        <v>STIP / PENGHAPUS KENKO ERW-20SQ PUTIH</v>
      </c>
      <c r="F1112" s="235"/>
      <c r="G1112" s="236"/>
      <c r="H1112" s="237">
        <f t="shared" ref="H1112:J1112" si="578">H1074</f>
        <v>30000</v>
      </c>
      <c r="I1112" s="238">
        <f t="shared" si="578"/>
        <v>0.13500000000000001</v>
      </c>
      <c r="J1112" s="238">
        <f t="shared" si="578"/>
        <v>0</v>
      </c>
      <c r="K1112" s="239">
        <f t="shared" ref="K1112:K1127" si="579">(B1112*H1112-((B1112*H1112)*I1112))-((B1112*H1112-((B1112*H1112)*I1112))*J1112)</f>
        <v>1297500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480</v>
      </c>
      <c r="C1113" s="292" t="str">
        <f t="shared" si="580"/>
        <v>PC</v>
      </c>
      <c r="D1113" s="293">
        <f t="shared" si="580"/>
        <v>1</v>
      </c>
      <c r="E1113" s="294" t="str">
        <f t="shared" si="580"/>
        <v>HIGHLIGHTER / STABILO KENKO HL-100</v>
      </c>
      <c r="F1113" s="235"/>
      <c r="G1113" s="236"/>
      <c r="H1113" s="237">
        <f t="shared" ref="H1113:J1113" si="581">H1075</f>
        <v>3050</v>
      </c>
      <c r="I1113" s="238">
        <f t="shared" si="581"/>
        <v>0.13500000000000001</v>
      </c>
      <c r="J1113" s="238">
        <f t="shared" si="581"/>
        <v>0</v>
      </c>
      <c r="K1113" s="239">
        <f t="shared" si="579"/>
        <v>1266360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144</v>
      </c>
      <c r="C1114" s="292" t="str">
        <f t="shared" si="582"/>
        <v>LS</v>
      </c>
      <c r="D1114" s="293">
        <f t="shared" si="582"/>
        <v>1</v>
      </c>
      <c r="E1114" s="294" t="str">
        <f t="shared" si="582"/>
        <v>GEL PEN KENKO K-1</v>
      </c>
      <c r="F1114" s="235"/>
      <c r="G1114" s="236"/>
      <c r="H1114" s="237">
        <f t="shared" ref="H1114:J1114" si="583">H1076</f>
        <v>39600</v>
      </c>
      <c r="I1114" s="238">
        <f t="shared" si="583"/>
        <v>0.13500000000000001</v>
      </c>
      <c r="J1114" s="238">
        <f t="shared" si="583"/>
        <v>0</v>
      </c>
      <c r="K1114" s="239">
        <f t="shared" si="579"/>
        <v>4932576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144</v>
      </c>
      <c r="C1115" s="292" t="str">
        <f t="shared" si="584"/>
        <v>LS</v>
      </c>
      <c r="D1115" s="293">
        <f t="shared" si="584"/>
        <v>1</v>
      </c>
      <c r="E1115" s="294" t="str">
        <f t="shared" si="584"/>
        <v>GEL PEN KENKO KE-100</v>
      </c>
      <c r="F1115" s="235"/>
      <c r="G1115" s="236"/>
      <c r="H1115" s="237">
        <f t="shared" ref="H1115:J1115" si="585">H1077</f>
        <v>19200</v>
      </c>
      <c r="I1115" s="238">
        <f t="shared" si="585"/>
        <v>0.13500000000000001</v>
      </c>
      <c r="J1115" s="238">
        <f t="shared" si="585"/>
        <v>0</v>
      </c>
      <c r="K1115" s="239">
        <f t="shared" si="579"/>
        <v>2391552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10</v>
      </c>
      <c r="C1116" s="292" t="str">
        <f t="shared" si="586"/>
        <v>LS</v>
      </c>
      <c r="D1116" s="293">
        <f t="shared" si="586"/>
        <v>1</v>
      </c>
      <c r="E1116" s="294" t="str">
        <f t="shared" si="586"/>
        <v>PUNCH KENKO NO. 30</v>
      </c>
      <c r="F1116" s="235"/>
      <c r="G1116" s="236"/>
      <c r="H1116" s="237">
        <f t="shared" ref="H1116:J1116" si="587">H1078</f>
        <v>156000</v>
      </c>
      <c r="I1116" s="238">
        <f t="shared" si="587"/>
        <v>0.13500000000000001</v>
      </c>
      <c r="J1116" s="238">
        <f t="shared" si="587"/>
        <v>0</v>
      </c>
      <c r="K1116" s="239">
        <f t="shared" si="579"/>
        <v>1349400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8</v>
      </c>
      <c r="C1117" s="292" t="str">
        <f t="shared" si="588"/>
        <v>LS</v>
      </c>
      <c r="D1117" s="293">
        <f t="shared" si="588"/>
        <v>1</v>
      </c>
      <c r="E1117" s="294" t="str">
        <f t="shared" si="588"/>
        <v>PUNCH KENKO NO. 30XL</v>
      </c>
      <c r="F1117" s="235"/>
      <c r="G1117" s="236"/>
      <c r="H1117" s="237">
        <f t="shared" ref="H1117:J1117" si="589">H1079</f>
        <v>180000</v>
      </c>
      <c r="I1117" s="238">
        <f t="shared" si="589"/>
        <v>0.13500000000000001</v>
      </c>
      <c r="J1117" s="238">
        <f t="shared" si="589"/>
        <v>0</v>
      </c>
      <c r="K1117" s="239">
        <f t="shared" si="579"/>
        <v>1245600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6</v>
      </c>
      <c r="C1118" s="292" t="str">
        <f t="shared" si="590"/>
        <v>PC</v>
      </c>
      <c r="D1118" s="293">
        <f t="shared" si="590"/>
        <v>1</v>
      </c>
      <c r="E1118" s="294" t="str">
        <f t="shared" si="590"/>
        <v>STAPLER HEAVY DUTY KENKO HD-12N/13</v>
      </c>
      <c r="F1118" s="235"/>
      <c r="G1118" s="236"/>
      <c r="H1118" s="237">
        <f t="shared" ref="H1118:J1118" si="591">H1080</f>
        <v>84000</v>
      </c>
      <c r="I1118" s="238">
        <f t="shared" si="591"/>
        <v>0.13500000000000001</v>
      </c>
      <c r="J1118" s="238">
        <f t="shared" si="591"/>
        <v>0</v>
      </c>
      <c r="K1118" s="239">
        <f t="shared" si="579"/>
        <v>435960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20</v>
      </c>
      <c r="C1119" s="292" t="str">
        <f t="shared" si="592"/>
        <v>LS</v>
      </c>
      <c r="D1119" s="293">
        <f t="shared" si="592"/>
        <v>2</v>
      </c>
      <c r="E1119" s="295" t="str">
        <f t="shared" si="592"/>
        <v>STAPLER KENKO HD-50</v>
      </c>
      <c r="F1119" s="235"/>
      <c r="G1119" s="236"/>
      <c r="H1119" s="237">
        <f t="shared" ref="H1119:J1119" si="593">H1081</f>
        <v>228000</v>
      </c>
      <c r="I1119" s="238">
        <f t="shared" si="593"/>
        <v>0.13500000000000001</v>
      </c>
      <c r="J1119" s="238">
        <f t="shared" si="593"/>
        <v>0</v>
      </c>
      <c r="K1119" s="239">
        <f t="shared" si="579"/>
        <v>3944400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05"/>
      <c r="K1129" s="306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07">
        <f>SUM(K1112:K1127)</f>
        <v>16863348</v>
      </c>
      <c r="K1130" s="308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09"/>
      <c r="K1131" s="309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06"/>
      <c r="K1133" s="306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10">
        <f>((J1130/1.11)+(K1132/1.11))*11%</f>
        <v>1671142.5945945946</v>
      </c>
      <c r="K1134" s="311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06"/>
      <c r="K1135" s="306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16863348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28</v>
      </c>
      <c r="J1138" s="312" t="str">
        <f>J1100</f>
        <v>LENA / YO</v>
      </c>
      <c r="K1138" s="313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29</v>
      </c>
      <c r="J1139" s="312">
        <f>J1101</f>
        <v>0</v>
      </c>
      <c r="K1139" s="313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23090011</v>
      </c>
      <c r="G1142" s="11" t="s">
        <v>2</v>
      </c>
      <c r="H1142" s="358" t="s">
        <v>44</v>
      </c>
      <c r="I1142" s="358"/>
      <c r="J1142" s="358"/>
      <c r="K1142" s="359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62" t="s">
        <v>3</v>
      </c>
      <c r="G1143" s="17"/>
      <c r="H1143" s="360"/>
      <c r="I1143" s="360"/>
      <c r="J1143" s="360"/>
      <c r="K1143" s="361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63">
        <v>45183</v>
      </c>
      <c r="E1144" s="364"/>
      <c r="F1144" s="362"/>
      <c r="G1144" s="18"/>
      <c r="H1144" s="365" t="s">
        <v>45</v>
      </c>
      <c r="I1144" s="365"/>
      <c r="J1144" s="365"/>
      <c r="K1144" s="366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62"/>
      <c r="G1145" s="18"/>
      <c r="H1145" s="367" t="s">
        <v>46</v>
      </c>
      <c r="I1145" s="367"/>
      <c r="J1145" s="367"/>
      <c r="K1145" s="368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138</v>
      </c>
      <c r="E1146" s="9"/>
      <c r="F1146" s="21"/>
      <c r="G1146" s="22"/>
      <c r="H1146" s="369"/>
      <c r="I1146" s="369"/>
      <c r="J1146" s="369"/>
      <c r="K1146" s="370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72</v>
      </c>
      <c r="C1150" s="46" t="s">
        <v>41</v>
      </c>
      <c r="D1150" s="93">
        <v>1</v>
      </c>
      <c r="E1150" s="110" t="s">
        <v>93</v>
      </c>
      <c r="F1150" s="48"/>
      <c r="G1150" s="49"/>
      <c r="H1150" s="50">
        <v>47100</v>
      </c>
      <c r="I1150" s="51">
        <v>0.125</v>
      </c>
      <c r="J1150" s="51"/>
      <c r="K1150" s="52">
        <f t="shared" ref="K1150:K1165" si="610">(B1150*H1150-((B1150*H1150)*I1150))-((B1150*H1150-((B1150*H1150)*I1150))*J1150)</f>
        <v>2967300</v>
      </c>
      <c r="L1150" s="36"/>
    </row>
    <row r="1151" spans="1:12" s="10" customFormat="1" ht="14.1" customHeight="1" x14ac:dyDescent="0.25">
      <c r="A1151" s="45">
        <v>2</v>
      </c>
      <c r="B1151" s="46">
        <v>40</v>
      </c>
      <c r="C1151" s="46" t="s">
        <v>41</v>
      </c>
      <c r="D1151" s="93">
        <v>1</v>
      </c>
      <c r="E1151" s="110" t="s">
        <v>126</v>
      </c>
      <c r="F1151" s="48"/>
      <c r="G1151" s="49"/>
      <c r="H1151" s="50">
        <v>19800</v>
      </c>
      <c r="I1151" s="51">
        <v>0.125</v>
      </c>
      <c r="J1151" s="51"/>
      <c r="K1151" s="52">
        <f t="shared" si="610"/>
        <v>693000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45"/>
      <c r="K1167" s="346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47">
        <f>SUM(K1150:K1165)</f>
        <v>3660300</v>
      </c>
      <c r="K1168" s="348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49"/>
      <c r="K1169" s="349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46"/>
      <c r="K1171" s="346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50">
        <f>((J1168/1.11)+(K1170/1.11))*11%</f>
        <v>362732.43243243243</v>
      </c>
      <c r="K1172" s="351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46"/>
      <c r="K1173" s="346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3660300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28</v>
      </c>
      <c r="J1176" s="352" t="s">
        <v>43</v>
      </c>
      <c r="K1176" s="353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29</v>
      </c>
      <c r="J1177" s="352"/>
      <c r="K1177" s="353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23090011</v>
      </c>
      <c r="F1180" s="123"/>
      <c r="G1180" s="124" t="s">
        <v>2</v>
      </c>
      <c r="H1180" s="354" t="str">
        <f>H1142</f>
        <v>LILY JULIAWATI</v>
      </c>
      <c r="I1180" s="354"/>
      <c r="J1180" s="354"/>
      <c r="K1180" s="355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14" t="s">
        <v>3</v>
      </c>
      <c r="G1181" s="130"/>
      <c r="H1181" s="356"/>
      <c r="I1181" s="356"/>
      <c r="J1181" s="356"/>
      <c r="K1181" s="357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15">
        <f>D1144</f>
        <v>45183</v>
      </c>
      <c r="E1182" s="316"/>
      <c r="F1182" s="314"/>
      <c r="G1182" s="131"/>
      <c r="H1182" s="317" t="str">
        <f>H1144</f>
        <v>(REJO AGUNG)</v>
      </c>
      <c r="I1182" s="317"/>
      <c r="J1182" s="317"/>
      <c r="K1182" s="318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14"/>
      <c r="G1183" s="131"/>
      <c r="H1183" s="319" t="str">
        <f>H1145</f>
        <v>JOMBANG</v>
      </c>
      <c r="I1183" s="319"/>
      <c r="J1183" s="319"/>
      <c r="K1183" s="320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G 3803</v>
      </c>
      <c r="E1184" s="122"/>
      <c r="F1184" s="133"/>
      <c r="G1184" s="134"/>
      <c r="H1184" s="321"/>
      <c r="I1184" s="321"/>
      <c r="J1184" s="321"/>
      <c r="K1184" s="322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72</v>
      </c>
      <c r="C1188" s="287" t="str">
        <f t="shared" si="611"/>
        <v>LSN</v>
      </c>
      <c r="D1188" s="288">
        <f t="shared" si="611"/>
        <v>1</v>
      </c>
      <c r="E1188" s="289" t="str">
        <f t="shared" si="611"/>
        <v>CORRECTION FLUID KENKO KE-108</v>
      </c>
      <c r="F1188" s="158"/>
      <c r="G1188" s="159"/>
      <c r="H1188" s="160">
        <f t="shared" ref="H1188:J1188" si="612">H1150</f>
        <v>47100</v>
      </c>
      <c r="I1188" s="161">
        <f t="shared" si="612"/>
        <v>0.125</v>
      </c>
      <c r="J1188" s="161">
        <f t="shared" si="612"/>
        <v>0</v>
      </c>
      <c r="K1188" s="162">
        <f t="shared" ref="K1188:K1203" si="613">(B1188*H1188-((B1188*H1188)*I1188))-((B1188*H1188-((B1188*H1188)*I1188))*J1188)</f>
        <v>2967300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40</v>
      </c>
      <c r="C1189" s="287" t="str">
        <f t="shared" si="614"/>
        <v>LSN</v>
      </c>
      <c r="D1189" s="288">
        <f t="shared" si="614"/>
        <v>1</v>
      </c>
      <c r="E1189" s="289" t="str">
        <f t="shared" si="614"/>
        <v>LEM CAIR 35 ML KENKO LG-35</v>
      </c>
      <c r="F1189" s="158"/>
      <c r="G1189" s="159"/>
      <c r="H1189" s="160">
        <f t="shared" ref="H1189:J1189" si="615">H1151</f>
        <v>19800</v>
      </c>
      <c r="I1189" s="161">
        <f t="shared" si="615"/>
        <v>0.125</v>
      </c>
      <c r="J1189" s="161">
        <f t="shared" si="615"/>
        <v>0</v>
      </c>
      <c r="K1189" s="162">
        <f t="shared" si="613"/>
        <v>693000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23"/>
      <c r="K1205" s="324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25">
        <f>SUM(K1188:K1203)</f>
        <v>3660300</v>
      </c>
      <c r="K1206" s="326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27"/>
      <c r="K1207" s="327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24"/>
      <c r="K1209" s="324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28">
        <f>((J1206/1.11)+(K1208/1.11))*11%</f>
        <v>362732.43243243243</v>
      </c>
      <c r="K1210" s="329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24"/>
      <c r="K1211" s="324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3660300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28</v>
      </c>
      <c r="J1214" s="330" t="str">
        <f>J1176</f>
        <v>NOVI / CONDRO</v>
      </c>
      <c r="K1214" s="331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29</v>
      </c>
      <c r="J1215" s="330">
        <f>J1177</f>
        <v>0</v>
      </c>
      <c r="K1215" s="331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23090011</v>
      </c>
      <c r="F1218" s="200"/>
      <c r="G1218" s="201" t="s">
        <v>2</v>
      </c>
      <c r="H1218" s="332" t="str">
        <f>H1180</f>
        <v>LILY JULIAWATI</v>
      </c>
      <c r="I1218" s="332"/>
      <c r="J1218" s="332"/>
      <c r="K1218" s="333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36" t="s">
        <v>3</v>
      </c>
      <c r="G1219" s="207"/>
      <c r="H1219" s="334"/>
      <c r="I1219" s="334"/>
      <c r="J1219" s="334"/>
      <c r="K1219" s="335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37">
        <f>D1182</f>
        <v>45183</v>
      </c>
      <c r="E1220" s="338"/>
      <c r="F1220" s="336"/>
      <c r="G1220" s="208"/>
      <c r="H1220" s="339" t="str">
        <f>H1182</f>
        <v>(REJO AGUNG)</v>
      </c>
      <c r="I1220" s="339"/>
      <c r="J1220" s="339"/>
      <c r="K1220" s="340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36"/>
      <c r="G1221" s="208"/>
      <c r="H1221" s="341" t="str">
        <f>H1183</f>
        <v>JOMBANG</v>
      </c>
      <c r="I1221" s="341"/>
      <c r="J1221" s="341"/>
      <c r="K1221" s="342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G 3803</v>
      </c>
      <c r="E1222" s="199"/>
      <c r="F1222" s="210"/>
      <c r="G1222" s="211"/>
      <c r="H1222" s="343"/>
      <c r="I1222" s="343"/>
      <c r="J1222" s="343"/>
      <c r="K1222" s="344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72</v>
      </c>
      <c r="C1226" s="292" t="str">
        <f t="shared" si="644"/>
        <v>LSN</v>
      </c>
      <c r="D1226" s="293">
        <f t="shared" si="644"/>
        <v>1</v>
      </c>
      <c r="E1226" s="294" t="str">
        <f t="shared" si="644"/>
        <v>CORRECTION FLUID KENKO KE-108</v>
      </c>
      <c r="F1226" s="235"/>
      <c r="G1226" s="236"/>
      <c r="H1226" s="237">
        <f t="shared" ref="H1226:J1226" si="645">H1188</f>
        <v>47100</v>
      </c>
      <c r="I1226" s="238">
        <f t="shared" si="645"/>
        <v>0.125</v>
      </c>
      <c r="J1226" s="238">
        <f t="shared" si="645"/>
        <v>0</v>
      </c>
      <c r="K1226" s="239">
        <f t="shared" ref="K1226:K1241" si="646">(B1226*H1226-((B1226*H1226)*I1226))-((B1226*H1226-((B1226*H1226)*I1226))*J1226)</f>
        <v>2967300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40</v>
      </c>
      <c r="C1227" s="292" t="str">
        <f t="shared" si="647"/>
        <v>LSN</v>
      </c>
      <c r="D1227" s="293">
        <f t="shared" si="647"/>
        <v>1</v>
      </c>
      <c r="E1227" s="294" t="str">
        <f t="shared" si="647"/>
        <v>LEM CAIR 35 ML KENKO LG-35</v>
      </c>
      <c r="F1227" s="235"/>
      <c r="G1227" s="236"/>
      <c r="H1227" s="237">
        <f t="shared" ref="H1227:J1227" si="648">H1189</f>
        <v>19800</v>
      </c>
      <c r="I1227" s="238">
        <f t="shared" si="648"/>
        <v>0.125</v>
      </c>
      <c r="J1227" s="238">
        <f t="shared" si="648"/>
        <v>0</v>
      </c>
      <c r="K1227" s="239">
        <f t="shared" si="646"/>
        <v>693000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05"/>
      <c r="K1243" s="306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07">
        <f>SUM(K1226:K1241)</f>
        <v>3660300</v>
      </c>
      <c r="K1244" s="308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09"/>
      <c r="K1245" s="309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06"/>
      <c r="K1247" s="306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10">
        <f>((J1244/1.11)+(K1246/1.11))*11%</f>
        <v>362732.43243243243</v>
      </c>
      <c r="K1248" s="311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06"/>
      <c r="K1249" s="306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3660300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28</v>
      </c>
      <c r="J1252" s="312" t="str">
        <f>J1214</f>
        <v>NOVI / CONDRO</v>
      </c>
      <c r="K1252" s="313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29</v>
      </c>
      <c r="J1253" s="312">
        <f>J1215</f>
        <v>0</v>
      </c>
      <c r="K1253" s="313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23090012</v>
      </c>
      <c r="G1256" s="11" t="s">
        <v>2</v>
      </c>
      <c r="H1256" s="358" t="s">
        <v>95</v>
      </c>
      <c r="I1256" s="358"/>
      <c r="J1256" s="358"/>
      <c r="K1256" s="359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62" t="s">
        <v>3</v>
      </c>
      <c r="G1257" s="17"/>
      <c r="H1257" s="360"/>
      <c r="I1257" s="360"/>
      <c r="J1257" s="360"/>
      <c r="K1257" s="361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63">
        <v>45184</v>
      </c>
      <c r="E1258" s="364"/>
      <c r="F1258" s="362"/>
      <c r="G1258" s="18"/>
      <c r="H1258" s="365" t="s">
        <v>32</v>
      </c>
      <c r="I1258" s="365"/>
      <c r="J1258" s="365"/>
      <c r="K1258" s="366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62"/>
      <c r="G1259" s="18"/>
      <c r="H1259" s="367" t="s">
        <v>96</v>
      </c>
      <c r="I1259" s="367"/>
      <c r="J1259" s="367"/>
      <c r="K1259" s="368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94</v>
      </c>
      <c r="E1260" s="9"/>
      <c r="F1260" s="21"/>
      <c r="G1260" s="22"/>
      <c r="H1260" s="369"/>
      <c r="I1260" s="369"/>
      <c r="J1260" s="369"/>
      <c r="K1260" s="370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40</v>
      </c>
      <c r="C1264" s="46" t="s">
        <v>83</v>
      </c>
      <c r="D1264" s="93"/>
      <c r="E1264" s="301" t="s">
        <v>97</v>
      </c>
      <c r="F1264" s="48"/>
      <c r="G1264" s="49"/>
      <c r="H1264" s="50">
        <v>19000</v>
      </c>
      <c r="I1264" s="51">
        <v>0.14499999999999999</v>
      </c>
      <c r="J1264" s="51"/>
      <c r="K1264" s="52">
        <f t="shared" ref="K1264:K1278" si="677">(B1264*H1264-((B1264*H1264)*I1264))-((B1264*H1264-((B1264*H1264)*I1264))*J1264)</f>
        <v>649800</v>
      </c>
      <c r="L1264" s="36"/>
    </row>
    <row r="1265" spans="1:12" s="10" customFormat="1" ht="14.1" customHeight="1" x14ac:dyDescent="0.25">
      <c r="A1265" s="45">
        <v>2</v>
      </c>
      <c r="B1265" s="46">
        <v>4</v>
      </c>
      <c r="C1265" s="46" t="s">
        <v>36</v>
      </c>
      <c r="D1265" s="93"/>
      <c r="E1265" s="303" t="s">
        <v>98</v>
      </c>
      <c r="F1265" s="48"/>
      <c r="G1265" s="49"/>
      <c r="H1265" s="50">
        <v>90000</v>
      </c>
      <c r="I1265" s="51">
        <v>0.14499999999999999</v>
      </c>
      <c r="J1265" s="51"/>
      <c r="K1265" s="52">
        <f t="shared" si="677"/>
        <v>307800</v>
      </c>
      <c r="L1265" s="36"/>
    </row>
    <row r="1266" spans="1:12" s="10" customFormat="1" ht="14.1" customHeight="1" x14ac:dyDescent="0.25">
      <c r="A1266" s="45">
        <v>3</v>
      </c>
      <c r="B1266" s="46">
        <v>2</v>
      </c>
      <c r="C1266" s="46" t="s">
        <v>36</v>
      </c>
      <c r="D1266" s="93"/>
      <c r="E1266" s="303" t="s">
        <v>99</v>
      </c>
      <c r="F1266" s="48"/>
      <c r="G1266" s="49"/>
      <c r="H1266" s="50">
        <v>90000</v>
      </c>
      <c r="I1266" s="51">
        <v>0.14499999999999999</v>
      </c>
      <c r="J1266" s="51"/>
      <c r="K1266" s="52">
        <f t="shared" si="677"/>
        <v>153900</v>
      </c>
      <c r="L1266" s="36"/>
    </row>
    <row r="1267" spans="1:12" s="10" customFormat="1" ht="14.1" customHeight="1" x14ac:dyDescent="0.25">
      <c r="A1267" s="45">
        <v>4</v>
      </c>
      <c r="B1267" s="46">
        <v>48</v>
      </c>
      <c r="C1267" s="46" t="s">
        <v>36</v>
      </c>
      <c r="D1267" s="93"/>
      <c r="E1267" s="302" t="s">
        <v>100</v>
      </c>
      <c r="F1267" s="48"/>
      <c r="G1267" s="49"/>
      <c r="H1267" s="50">
        <v>51600</v>
      </c>
      <c r="I1267" s="51">
        <v>0.14499999999999999</v>
      </c>
      <c r="J1267" s="51"/>
      <c r="K1267" s="52">
        <f t="shared" si="677"/>
        <v>2117664</v>
      </c>
      <c r="L1267" s="36"/>
    </row>
    <row r="1268" spans="1:12" s="10" customFormat="1" ht="14.1" customHeight="1" x14ac:dyDescent="0.25">
      <c r="A1268" s="45">
        <v>5</v>
      </c>
      <c r="B1268" s="46">
        <v>12</v>
      </c>
      <c r="C1268" s="46" t="s">
        <v>36</v>
      </c>
      <c r="D1268" s="93"/>
      <c r="E1268" s="63" t="s">
        <v>101</v>
      </c>
      <c r="F1268" s="48"/>
      <c r="G1268" s="49"/>
      <c r="H1268" s="50">
        <v>79200</v>
      </c>
      <c r="I1268" s="51">
        <v>0.14499999999999999</v>
      </c>
      <c r="J1268" s="51"/>
      <c r="K1268" s="52">
        <f t="shared" si="677"/>
        <v>812592</v>
      </c>
      <c r="L1268" s="36"/>
    </row>
    <row r="1269" spans="1:12" s="10" customFormat="1" ht="14.1" customHeight="1" x14ac:dyDescent="0.25">
      <c r="A1269" s="45">
        <v>6</v>
      </c>
      <c r="B1269" s="46">
        <v>5</v>
      </c>
      <c r="C1269" s="46" t="s">
        <v>36</v>
      </c>
      <c r="D1269" s="93"/>
      <c r="E1269" s="63" t="s">
        <v>102</v>
      </c>
      <c r="F1269" s="48"/>
      <c r="G1269" s="49"/>
      <c r="H1269" s="50">
        <v>37800</v>
      </c>
      <c r="I1269" s="51">
        <v>0.14499999999999999</v>
      </c>
      <c r="J1269" s="51"/>
      <c r="K1269" s="52">
        <f t="shared" si="677"/>
        <v>161595</v>
      </c>
      <c r="L1269" s="36"/>
    </row>
    <row r="1270" spans="1:12" s="10" customFormat="1" ht="14.1" customHeight="1" x14ac:dyDescent="0.25">
      <c r="A1270" s="45">
        <v>7</v>
      </c>
      <c r="B1270" s="46">
        <v>8</v>
      </c>
      <c r="C1270" s="46" t="s">
        <v>36</v>
      </c>
      <c r="D1270" s="93"/>
      <c r="E1270" s="110" t="s">
        <v>103</v>
      </c>
      <c r="F1270" s="48"/>
      <c r="G1270" s="49"/>
      <c r="H1270" s="50">
        <v>70800</v>
      </c>
      <c r="I1270" s="51">
        <v>0.14499999999999999</v>
      </c>
      <c r="J1270" s="51"/>
      <c r="K1270" s="52">
        <f t="shared" si="677"/>
        <v>484272</v>
      </c>
      <c r="L1270" s="36"/>
    </row>
    <row r="1271" spans="1:12" s="10" customFormat="1" ht="14.1" customHeight="1" x14ac:dyDescent="0.25">
      <c r="A1271" s="45">
        <v>8</v>
      </c>
      <c r="B1271" s="46">
        <v>1</v>
      </c>
      <c r="C1271" s="46" t="s">
        <v>36</v>
      </c>
      <c r="D1271" s="93"/>
      <c r="E1271" s="63" t="s">
        <v>104</v>
      </c>
      <c r="F1271" s="48"/>
      <c r="G1271" s="49"/>
      <c r="H1271" s="50">
        <v>163200</v>
      </c>
      <c r="I1271" s="51">
        <v>0.14499999999999999</v>
      </c>
      <c r="J1271" s="51"/>
      <c r="K1271" s="52">
        <f t="shared" si="677"/>
        <v>139536</v>
      </c>
      <c r="L1271" s="36"/>
    </row>
    <row r="1272" spans="1:12" s="10" customFormat="1" ht="14.1" customHeight="1" x14ac:dyDescent="0.25">
      <c r="A1272" s="45">
        <v>9</v>
      </c>
      <c r="B1272" s="46">
        <v>1</v>
      </c>
      <c r="C1272" s="46" t="s">
        <v>36</v>
      </c>
      <c r="D1272" s="93"/>
      <c r="E1272" s="63" t="s">
        <v>105</v>
      </c>
      <c r="F1272" s="48"/>
      <c r="G1272" s="49"/>
      <c r="H1272" s="50">
        <v>215400</v>
      </c>
      <c r="I1272" s="51">
        <v>0.14499999999999999</v>
      </c>
      <c r="J1272" s="51"/>
      <c r="K1272" s="52">
        <f t="shared" si="677"/>
        <v>184167</v>
      </c>
      <c r="L1272" s="36"/>
    </row>
    <row r="1273" spans="1:12" s="10" customFormat="1" ht="14.1" customHeight="1" x14ac:dyDescent="0.25">
      <c r="A1273" s="45">
        <v>10</v>
      </c>
      <c r="B1273" s="46">
        <v>15</v>
      </c>
      <c r="C1273" s="46" t="s">
        <v>36</v>
      </c>
      <c r="D1273" s="93"/>
      <c r="E1273" s="304" t="s">
        <v>67</v>
      </c>
      <c r="F1273" s="48"/>
      <c r="G1273" s="49"/>
      <c r="H1273" s="50">
        <v>33000</v>
      </c>
      <c r="I1273" s="51">
        <v>0.14499999999999999</v>
      </c>
      <c r="J1273" s="51"/>
      <c r="K1273" s="52">
        <f t="shared" si="677"/>
        <v>423225</v>
      </c>
      <c r="L1273" s="36"/>
    </row>
    <row r="1274" spans="1:12" s="10" customFormat="1" ht="14.1" customHeight="1" x14ac:dyDescent="0.25">
      <c r="A1274" s="45">
        <v>11</v>
      </c>
      <c r="B1274" s="46">
        <v>7</v>
      </c>
      <c r="C1274" s="46" t="s">
        <v>36</v>
      </c>
      <c r="D1274" s="93"/>
      <c r="E1274" s="303" t="s">
        <v>106</v>
      </c>
      <c r="F1274" s="48"/>
      <c r="G1274" s="49"/>
      <c r="H1274" s="50">
        <v>99600</v>
      </c>
      <c r="I1274" s="51">
        <v>0.14499999999999999</v>
      </c>
      <c r="J1274" s="51"/>
      <c r="K1274" s="52">
        <f t="shared" si="677"/>
        <v>596106</v>
      </c>
      <c r="L1274" s="36"/>
    </row>
    <row r="1275" spans="1:12" s="10" customFormat="1" ht="14.1" customHeight="1" x14ac:dyDescent="0.25">
      <c r="A1275" s="45">
        <v>12</v>
      </c>
      <c r="B1275" s="46">
        <v>6</v>
      </c>
      <c r="C1275" s="46" t="s">
        <v>36</v>
      </c>
      <c r="D1275" s="93"/>
      <c r="E1275" s="303" t="s">
        <v>107</v>
      </c>
      <c r="F1275" s="48"/>
      <c r="G1275" s="49"/>
      <c r="H1275" s="50">
        <v>77400</v>
      </c>
      <c r="I1275" s="51">
        <v>0.14499999999999999</v>
      </c>
      <c r="J1275" s="51"/>
      <c r="K1275" s="52">
        <f t="shared" si="677"/>
        <v>397062</v>
      </c>
      <c r="L1275" s="36"/>
    </row>
    <row r="1276" spans="1:12" s="10" customFormat="1" ht="14.1" customHeight="1" x14ac:dyDescent="0.25">
      <c r="A1276" s="45">
        <v>13</v>
      </c>
      <c r="B1276" s="46">
        <v>4</v>
      </c>
      <c r="C1276" s="46" t="s">
        <v>36</v>
      </c>
      <c r="D1276" s="93"/>
      <c r="E1276" s="304" t="s">
        <v>108</v>
      </c>
      <c r="F1276" s="48"/>
      <c r="G1276" s="49"/>
      <c r="H1276" s="50">
        <v>74400</v>
      </c>
      <c r="I1276" s="51">
        <v>0.14499999999999999</v>
      </c>
      <c r="J1276" s="51"/>
      <c r="K1276" s="52">
        <f t="shared" si="677"/>
        <v>254448</v>
      </c>
      <c r="L1276" s="36"/>
    </row>
    <row r="1277" spans="1:12" s="10" customFormat="1" ht="14.1" customHeight="1" x14ac:dyDescent="0.25">
      <c r="A1277" s="45">
        <v>14</v>
      </c>
      <c r="B1277" s="46">
        <v>3</v>
      </c>
      <c r="C1277" s="46" t="s">
        <v>36</v>
      </c>
      <c r="D1277" s="93"/>
      <c r="E1277" s="63" t="s">
        <v>109</v>
      </c>
      <c r="F1277" s="48"/>
      <c r="G1277" s="49"/>
      <c r="H1277" s="50">
        <v>522000</v>
      </c>
      <c r="I1277" s="51">
        <v>0.14499999999999999</v>
      </c>
      <c r="J1277" s="51"/>
      <c r="K1277" s="52">
        <f t="shared" si="677"/>
        <v>1338930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ref="K1279" si="678">(B1279*H1279-((B1279*H1279)*I1279))-((B1279*H1279-((B1279*H1279)*I1279))*J1279)</f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45"/>
      <c r="K1281" s="346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47">
        <f>SUM(K1264:K1279)</f>
        <v>8021097</v>
      </c>
      <c r="K1282" s="348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49"/>
      <c r="K1283" s="349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46"/>
      <c r="K1285" s="346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50">
        <f>((J1282/1.11)+(K1284/1.11))*11%</f>
        <v>794883.48648648639</v>
      </c>
      <c r="K1286" s="351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46"/>
      <c r="K1287" s="346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8021097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28</v>
      </c>
      <c r="J1290" s="352" t="s">
        <v>38</v>
      </c>
      <c r="K1290" s="353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29</v>
      </c>
      <c r="J1291" s="352"/>
      <c r="K1291" s="353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23090012</v>
      </c>
      <c r="F1294" s="123"/>
      <c r="G1294" s="124" t="s">
        <v>2</v>
      </c>
      <c r="H1294" s="354" t="str">
        <f>H1256</f>
        <v>CV RAINBOW NUSANTARA</v>
      </c>
      <c r="I1294" s="354"/>
      <c r="J1294" s="354"/>
      <c r="K1294" s="355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14" t="s">
        <v>3</v>
      </c>
      <c r="G1295" s="130"/>
      <c r="H1295" s="356"/>
      <c r="I1295" s="356"/>
      <c r="J1295" s="356"/>
      <c r="K1295" s="357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15">
        <f>D1258</f>
        <v>45184</v>
      </c>
      <c r="E1296" s="316"/>
      <c r="F1296" s="314"/>
      <c r="G1296" s="131"/>
      <c r="H1296" s="317" t="str">
        <f>H1258</f>
        <v/>
      </c>
      <c r="I1296" s="317"/>
      <c r="J1296" s="317"/>
      <c r="K1296" s="318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14"/>
      <c r="G1297" s="131"/>
      <c r="H1297" s="319" t="str">
        <f>H1259</f>
        <v>SIDOARJO</v>
      </c>
      <c r="I1297" s="319"/>
      <c r="J1297" s="319"/>
      <c r="K1297" s="320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KO 1598</v>
      </c>
      <c r="E1298" s="122"/>
      <c r="F1298" s="133"/>
      <c r="G1298" s="134"/>
      <c r="H1298" s="321"/>
      <c r="I1298" s="321"/>
      <c r="J1298" s="321"/>
      <c r="K1298" s="322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9">B1264</f>
        <v>40</v>
      </c>
      <c r="C1302" s="287" t="str">
        <f t="shared" si="679"/>
        <v>PC</v>
      </c>
      <c r="D1302" s="288">
        <f t="shared" si="679"/>
        <v>0</v>
      </c>
      <c r="E1302" s="289" t="str">
        <f t="shared" si="679"/>
        <v>HAND TALLY COUNTER KENKO HT-302</v>
      </c>
      <c r="F1302" s="158"/>
      <c r="G1302" s="159"/>
      <c r="H1302" s="160">
        <f t="shared" ref="H1302:J1302" si="680">H1264</f>
        <v>19000</v>
      </c>
      <c r="I1302" s="161">
        <f t="shared" si="680"/>
        <v>0.14499999999999999</v>
      </c>
      <c r="J1302" s="161">
        <f t="shared" si="680"/>
        <v>0</v>
      </c>
      <c r="K1302" s="162">
        <f t="shared" ref="K1302:K1317" si="681">(B1302*H1302-((B1302*H1302)*I1302))-((B1302*H1302-((B1302*H1302)*I1302))*J1302)</f>
        <v>649800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2">B1265</f>
        <v>4</v>
      </c>
      <c r="C1303" s="287" t="str">
        <f t="shared" si="682"/>
        <v>LS</v>
      </c>
      <c r="D1303" s="288">
        <f t="shared" si="682"/>
        <v>0</v>
      </c>
      <c r="E1303" s="289" t="str">
        <f t="shared" si="682"/>
        <v>JANGKA (COMPASS SET) KENKO C-168 / MS-75</v>
      </c>
      <c r="F1303" s="158"/>
      <c r="G1303" s="159"/>
      <c r="H1303" s="160">
        <f t="shared" ref="H1303:J1303" si="683">H1265</f>
        <v>90000</v>
      </c>
      <c r="I1303" s="161">
        <f t="shared" si="683"/>
        <v>0.14499999999999999</v>
      </c>
      <c r="J1303" s="161">
        <f t="shared" si="683"/>
        <v>0</v>
      </c>
      <c r="K1303" s="162">
        <f t="shared" si="681"/>
        <v>307800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4">B1266</f>
        <v>2</v>
      </c>
      <c r="C1304" s="287" t="str">
        <f t="shared" si="684"/>
        <v>LS</v>
      </c>
      <c r="D1304" s="288">
        <f t="shared" si="684"/>
        <v>0</v>
      </c>
      <c r="E1304" s="289" t="str">
        <f t="shared" si="684"/>
        <v>JANGKA (COMPASS SET) KENKO C-288 / MS-25</v>
      </c>
      <c r="F1304" s="158"/>
      <c r="G1304" s="159"/>
      <c r="H1304" s="160">
        <f t="shared" ref="H1304:J1304" si="685">H1266</f>
        <v>90000</v>
      </c>
      <c r="I1304" s="161">
        <f t="shared" si="685"/>
        <v>0.14499999999999999</v>
      </c>
      <c r="J1304" s="161">
        <f t="shared" si="685"/>
        <v>0</v>
      </c>
      <c r="K1304" s="162">
        <f t="shared" si="681"/>
        <v>153900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6">B1267</f>
        <v>48</v>
      </c>
      <c r="C1305" s="287" t="str">
        <f t="shared" si="686"/>
        <v>LS</v>
      </c>
      <c r="D1305" s="288">
        <f t="shared" si="686"/>
        <v>0</v>
      </c>
      <c r="E1305" s="289" t="str">
        <f t="shared" si="686"/>
        <v>MECHANICAL PENCIL 0.5 MM KENKO MP-01</v>
      </c>
      <c r="F1305" s="158"/>
      <c r="G1305" s="159"/>
      <c r="H1305" s="160">
        <f t="shared" ref="H1305:J1305" si="687">H1267</f>
        <v>51600</v>
      </c>
      <c r="I1305" s="161">
        <f t="shared" si="687"/>
        <v>0.14499999999999999</v>
      </c>
      <c r="J1305" s="161">
        <f t="shared" si="687"/>
        <v>0</v>
      </c>
      <c r="K1305" s="162">
        <f t="shared" si="681"/>
        <v>2117664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8">B1268</f>
        <v>12</v>
      </c>
      <c r="C1306" s="287" t="str">
        <f t="shared" si="688"/>
        <v>LS</v>
      </c>
      <c r="D1306" s="288">
        <f t="shared" si="688"/>
        <v>0</v>
      </c>
      <c r="E1306" s="289" t="str">
        <f t="shared" si="688"/>
        <v>PENSIL WARNA KENKO CP-12HALF CLASSIC (PENDEK)</v>
      </c>
      <c r="F1306" s="158"/>
      <c r="G1306" s="159"/>
      <c r="H1306" s="160">
        <f t="shared" ref="H1306:J1306" si="689">H1268</f>
        <v>79200</v>
      </c>
      <c r="I1306" s="161">
        <f t="shared" si="689"/>
        <v>0.14499999999999999</v>
      </c>
      <c r="J1306" s="161">
        <f t="shared" si="689"/>
        <v>0</v>
      </c>
      <c r="K1306" s="162">
        <f t="shared" si="681"/>
        <v>812592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90">B1269</f>
        <v>5</v>
      </c>
      <c r="C1307" s="287" t="str">
        <f t="shared" si="690"/>
        <v>LS</v>
      </c>
      <c r="D1307" s="288">
        <f t="shared" si="690"/>
        <v>0</v>
      </c>
      <c r="E1307" s="289" t="str">
        <f t="shared" si="690"/>
        <v>GARISAN BESI (STAINLESS STEEL) KENKO 15 CM</v>
      </c>
      <c r="F1307" s="158"/>
      <c r="G1307" s="159"/>
      <c r="H1307" s="160">
        <f t="shared" ref="H1307:J1307" si="691">H1269</f>
        <v>37800</v>
      </c>
      <c r="I1307" s="161">
        <f t="shared" si="691"/>
        <v>0.14499999999999999</v>
      </c>
      <c r="J1307" s="161">
        <f t="shared" si="691"/>
        <v>0</v>
      </c>
      <c r="K1307" s="162">
        <f t="shared" si="681"/>
        <v>161595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2">B1270</f>
        <v>8</v>
      </c>
      <c r="C1308" s="287" t="str">
        <f t="shared" si="692"/>
        <v>LS</v>
      </c>
      <c r="D1308" s="288">
        <f t="shared" si="692"/>
        <v>0</v>
      </c>
      <c r="E1308" s="289" t="str">
        <f t="shared" si="692"/>
        <v>GARISAN BESI (STAINLESS STEEL) KENKO 20 CM</v>
      </c>
      <c r="F1308" s="158"/>
      <c r="G1308" s="159"/>
      <c r="H1308" s="160">
        <f t="shared" ref="H1308:J1308" si="693">H1270</f>
        <v>70800</v>
      </c>
      <c r="I1308" s="161">
        <f t="shared" si="693"/>
        <v>0.14499999999999999</v>
      </c>
      <c r="J1308" s="161">
        <f t="shared" si="693"/>
        <v>0</v>
      </c>
      <c r="K1308" s="162">
        <f t="shared" si="681"/>
        <v>484272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4">B1271</f>
        <v>1</v>
      </c>
      <c r="C1309" s="287" t="str">
        <f t="shared" si="694"/>
        <v>LS</v>
      </c>
      <c r="D1309" s="288">
        <f t="shared" si="694"/>
        <v>0</v>
      </c>
      <c r="E1309" s="290" t="str">
        <f t="shared" si="694"/>
        <v>GARISAN BESI (STAINLESS STEEL) KENKO 40 CM</v>
      </c>
      <c r="F1309" s="158"/>
      <c r="G1309" s="159"/>
      <c r="H1309" s="160">
        <f t="shared" ref="H1309:J1309" si="695">H1271</f>
        <v>163200</v>
      </c>
      <c r="I1309" s="161">
        <f t="shared" si="695"/>
        <v>0.14499999999999999</v>
      </c>
      <c r="J1309" s="161">
        <f t="shared" si="695"/>
        <v>0</v>
      </c>
      <c r="K1309" s="162">
        <f t="shared" si="681"/>
        <v>139536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6">B1272</f>
        <v>1</v>
      </c>
      <c r="C1310" s="287" t="str">
        <f t="shared" si="696"/>
        <v>LS</v>
      </c>
      <c r="D1310" s="288">
        <f t="shared" si="696"/>
        <v>0</v>
      </c>
      <c r="E1310" s="289" t="str">
        <f t="shared" si="696"/>
        <v>GARISAN BESI (STAINLESS STEEL) KENKO 50 CM</v>
      </c>
      <c r="F1310" s="158"/>
      <c r="G1310" s="159"/>
      <c r="H1310" s="160">
        <f t="shared" ref="H1310:J1310" si="697">H1272</f>
        <v>215400</v>
      </c>
      <c r="I1310" s="161">
        <f t="shared" si="697"/>
        <v>0.14499999999999999</v>
      </c>
      <c r="J1310" s="161">
        <f t="shared" si="697"/>
        <v>0</v>
      </c>
      <c r="K1310" s="162">
        <f t="shared" si="681"/>
        <v>184167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8">B1273</f>
        <v>15</v>
      </c>
      <c r="C1311" s="287" t="str">
        <f t="shared" si="698"/>
        <v>LS</v>
      </c>
      <c r="D1311" s="288">
        <f t="shared" si="698"/>
        <v>0</v>
      </c>
      <c r="E1311" s="289" t="str">
        <f t="shared" si="698"/>
        <v>PUSH PIN KENKO PN-30</v>
      </c>
      <c r="F1311" s="158"/>
      <c r="G1311" s="159"/>
      <c r="H1311" s="160">
        <f t="shared" ref="H1311:J1311" si="699">H1273</f>
        <v>33000</v>
      </c>
      <c r="I1311" s="161">
        <f t="shared" si="699"/>
        <v>0.14499999999999999</v>
      </c>
      <c r="J1311" s="161">
        <f t="shared" si="699"/>
        <v>0</v>
      </c>
      <c r="K1311" s="162">
        <f t="shared" si="681"/>
        <v>423225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700">B1274</f>
        <v>7</v>
      </c>
      <c r="C1312" s="287" t="str">
        <f t="shared" si="700"/>
        <v>LS</v>
      </c>
      <c r="D1312" s="288">
        <f t="shared" si="700"/>
        <v>0</v>
      </c>
      <c r="E1312" s="289" t="str">
        <f t="shared" si="700"/>
        <v>STAMP PLATE DATER KENKO S-68 (Cap Lunas)</v>
      </c>
      <c r="F1312" s="158"/>
      <c r="G1312" s="159"/>
      <c r="H1312" s="160">
        <f t="shared" ref="H1312:J1312" si="701">H1274</f>
        <v>99600</v>
      </c>
      <c r="I1312" s="161">
        <f t="shared" si="701"/>
        <v>0.14499999999999999</v>
      </c>
      <c r="J1312" s="161">
        <f t="shared" si="701"/>
        <v>0</v>
      </c>
      <c r="K1312" s="162">
        <f t="shared" si="681"/>
        <v>596106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2">B1275</f>
        <v>6</v>
      </c>
      <c r="C1313" s="287" t="str">
        <f t="shared" si="702"/>
        <v>LS</v>
      </c>
      <c r="D1313" s="288">
        <f t="shared" si="702"/>
        <v>0</v>
      </c>
      <c r="E1313" s="289" t="str">
        <f t="shared" si="702"/>
        <v>DATE STAMP KENKO D-3 (Cap Tanggal 5 Mm)</v>
      </c>
      <c r="F1313" s="158"/>
      <c r="G1313" s="159"/>
      <c r="H1313" s="160">
        <f t="shared" ref="H1313:J1313" si="703">H1275</f>
        <v>77400</v>
      </c>
      <c r="I1313" s="161">
        <f t="shared" si="703"/>
        <v>0.14499999999999999</v>
      </c>
      <c r="J1313" s="161">
        <f t="shared" si="703"/>
        <v>0</v>
      </c>
      <c r="K1313" s="162">
        <f t="shared" si="681"/>
        <v>397062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4">B1276</f>
        <v>4</v>
      </c>
      <c r="C1314" s="287" t="str">
        <f t="shared" si="704"/>
        <v>LS</v>
      </c>
      <c r="D1314" s="288">
        <f t="shared" si="704"/>
        <v>0</v>
      </c>
      <c r="E1314" s="289" t="str">
        <f t="shared" si="704"/>
        <v>DATE STAMP KENKO D-4 (Cap Tanggal 4 Mm)</v>
      </c>
      <c r="F1314" s="158"/>
      <c r="G1314" s="159"/>
      <c r="H1314" s="160">
        <f t="shared" ref="H1314:J1314" si="705">H1276</f>
        <v>74400</v>
      </c>
      <c r="I1314" s="161">
        <f t="shared" si="705"/>
        <v>0.14499999999999999</v>
      </c>
      <c r="J1314" s="161">
        <f t="shared" si="705"/>
        <v>0</v>
      </c>
      <c r="K1314" s="162">
        <f t="shared" si="681"/>
        <v>254448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6">B1277</f>
        <v>3</v>
      </c>
      <c r="C1315" s="287" t="str">
        <f t="shared" si="706"/>
        <v>LS</v>
      </c>
      <c r="D1315" s="288">
        <f t="shared" si="706"/>
        <v>0</v>
      </c>
      <c r="E1315" s="289" t="str">
        <f t="shared" si="706"/>
        <v>GARISAN BESI (STAINLESS STEEL) KENKO 100 CM / 1 M</v>
      </c>
      <c r="F1315" s="158"/>
      <c r="G1315" s="159"/>
      <c r="H1315" s="160">
        <f t="shared" ref="H1315:J1315" si="707">H1277</f>
        <v>522000</v>
      </c>
      <c r="I1315" s="161">
        <f t="shared" si="707"/>
        <v>0.14499999999999999</v>
      </c>
      <c r="J1315" s="161">
        <f t="shared" si="707"/>
        <v>0</v>
      </c>
      <c r="K1315" s="162">
        <f t="shared" si="681"/>
        <v>1338930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8">B1278</f>
        <v>0</v>
      </c>
      <c r="C1316" s="287">
        <f t="shared" si="708"/>
        <v>0</v>
      </c>
      <c r="D1316" s="288">
        <f t="shared" si="708"/>
        <v>0</v>
      </c>
      <c r="E1316" s="289">
        <f t="shared" si="708"/>
        <v>0</v>
      </c>
      <c r="F1316" s="158"/>
      <c r="G1316" s="159"/>
      <c r="H1316" s="160">
        <f t="shared" ref="H1316:J1316" si="709">H1278</f>
        <v>0</v>
      </c>
      <c r="I1316" s="161">
        <f t="shared" si="709"/>
        <v>0</v>
      </c>
      <c r="J1316" s="161">
        <f t="shared" si="709"/>
        <v>0</v>
      </c>
      <c r="K1316" s="162">
        <f t="shared" si="681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10">B1279</f>
        <v>0</v>
      </c>
      <c r="C1317" s="287">
        <f t="shared" si="710"/>
        <v>0</v>
      </c>
      <c r="D1317" s="288">
        <f t="shared" si="710"/>
        <v>0</v>
      </c>
      <c r="E1317" s="290">
        <f t="shared" si="710"/>
        <v>0</v>
      </c>
      <c r="F1317" s="158"/>
      <c r="G1317" s="159"/>
      <c r="H1317" s="160">
        <f t="shared" ref="H1317:J1317" si="711">H1279</f>
        <v>0</v>
      </c>
      <c r="I1317" s="161">
        <f t="shared" si="711"/>
        <v>0</v>
      </c>
      <c r="J1317" s="161">
        <f t="shared" si="711"/>
        <v>0</v>
      </c>
      <c r="K1317" s="162">
        <f t="shared" si="681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23"/>
      <c r="K1319" s="324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25">
        <f>SUM(K1302:K1317)</f>
        <v>8021097</v>
      </c>
      <c r="K1320" s="326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27"/>
      <c r="K1321" s="327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24"/>
      <c r="K1323" s="324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28">
        <f>((J1320/1.11)+(K1322/1.11))*11%</f>
        <v>794883.48648648639</v>
      </c>
      <c r="K1324" s="329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24"/>
      <c r="K1325" s="324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8021097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28</v>
      </c>
      <c r="J1328" s="330" t="str">
        <f>J1290</f>
        <v>NOVI / YO</v>
      </c>
      <c r="K1328" s="331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29</v>
      </c>
      <c r="J1329" s="330">
        <f>J1291</f>
        <v>0</v>
      </c>
      <c r="K1329" s="331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23090012</v>
      </c>
      <c r="F1332" s="200"/>
      <c r="G1332" s="201" t="s">
        <v>2</v>
      </c>
      <c r="H1332" s="332" t="str">
        <f>H1294</f>
        <v>CV RAINBOW NUSANTARA</v>
      </c>
      <c r="I1332" s="332"/>
      <c r="J1332" s="332"/>
      <c r="K1332" s="333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36" t="s">
        <v>3</v>
      </c>
      <c r="G1333" s="207"/>
      <c r="H1333" s="334"/>
      <c r="I1333" s="334"/>
      <c r="J1333" s="334"/>
      <c r="K1333" s="335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37">
        <f>D1296</f>
        <v>45184</v>
      </c>
      <c r="E1334" s="338"/>
      <c r="F1334" s="336"/>
      <c r="G1334" s="208"/>
      <c r="H1334" s="339" t="str">
        <f>H1296</f>
        <v/>
      </c>
      <c r="I1334" s="339"/>
      <c r="J1334" s="339"/>
      <c r="K1334" s="340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36"/>
      <c r="G1335" s="208"/>
      <c r="H1335" s="341" t="str">
        <f>H1297</f>
        <v>SIDOARJO</v>
      </c>
      <c r="I1335" s="341"/>
      <c r="J1335" s="341"/>
      <c r="K1335" s="342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KO 1598</v>
      </c>
      <c r="E1336" s="199"/>
      <c r="F1336" s="210"/>
      <c r="G1336" s="211"/>
      <c r="H1336" s="343"/>
      <c r="I1336" s="343"/>
      <c r="J1336" s="343"/>
      <c r="K1336" s="344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2">B1302</f>
        <v>40</v>
      </c>
      <c r="C1340" s="292" t="str">
        <f t="shared" si="712"/>
        <v>PC</v>
      </c>
      <c r="D1340" s="293">
        <f t="shared" si="712"/>
        <v>0</v>
      </c>
      <c r="E1340" s="294" t="str">
        <f t="shared" si="712"/>
        <v>HAND TALLY COUNTER KENKO HT-302</v>
      </c>
      <c r="F1340" s="235"/>
      <c r="G1340" s="236"/>
      <c r="H1340" s="237">
        <f t="shared" ref="H1340:J1340" si="713">H1302</f>
        <v>19000</v>
      </c>
      <c r="I1340" s="238">
        <f t="shared" si="713"/>
        <v>0.14499999999999999</v>
      </c>
      <c r="J1340" s="238">
        <f t="shared" si="713"/>
        <v>0</v>
      </c>
      <c r="K1340" s="239">
        <f t="shared" ref="K1340:K1355" si="714">(B1340*H1340-((B1340*H1340)*I1340))-((B1340*H1340-((B1340*H1340)*I1340))*J1340)</f>
        <v>649800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5">B1303</f>
        <v>4</v>
      </c>
      <c r="C1341" s="292" t="str">
        <f t="shared" si="715"/>
        <v>LS</v>
      </c>
      <c r="D1341" s="293">
        <f t="shared" si="715"/>
        <v>0</v>
      </c>
      <c r="E1341" s="294" t="str">
        <f t="shared" si="715"/>
        <v>JANGKA (COMPASS SET) KENKO C-168 / MS-75</v>
      </c>
      <c r="F1341" s="235"/>
      <c r="G1341" s="236"/>
      <c r="H1341" s="237">
        <f t="shared" ref="H1341:J1341" si="716">H1303</f>
        <v>90000</v>
      </c>
      <c r="I1341" s="238">
        <f t="shared" si="716"/>
        <v>0.14499999999999999</v>
      </c>
      <c r="J1341" s="238">
        <f t="shared" si="716"/>
        <v>0</v>
      </c>
      <c r="K1341" s="239">
        <f t="shared" si="714"/>
        <v>307800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7">B1304</f>
        <v>2</v>
      </c>
      <c r="C1342" s="292" t="str">
        <f t="shared" si="717"/>
        <v>LS</v>
      </c>
      <c r="D1342" s="293">
        <f t="shared" si="717"/>
        <v>0</v>
      </c>
      <c r="E1342" s="294" t="str">
        <f t="shared" si="717"/>
        <v>JANGKA (COMPASS SET) KENKO C-288 / MS-25</v>
      </c>
      <c r="F1342" s="235"/>
      <c r="G1342" s="236"/>
      <c r="H1342" s="237">
        <f t="shared" ref="H1342:J1342" si="718">H1304</f>
        <v>90000</v>
      </c>
      <c r="I1342" s="238">
        <f t="shared" si="718"/>
        <v>0.14499999999999999</v>
      </c>
      <c r="J1342" s="238">
        <f t="shared" si="718"/>
        <v>0</v>
      </c>
      <c r="K1342" s="239">
        <f t="shared" si="714"/>
        <v>153900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9">B1305</f>
        <v>48</v>
      </c>
      <c r="C1343" s="292" t="str">
        <f t="shared" si="719"/>
        <v>LS</v>
      </c>
      <c r="D1343" s="293">
        <f t="shared" si="719"/>
        <v>0</v>
      </c>
      <c r="E1343" s="294" t="str">
        <f t="shared" si="719"/>
        <v>MECHANICAL PENCIL 0.5 MM KENKO MP-01</v>
      </c>
      <c r="F1343" s="235"/>
      <c r="G1343" s="236"/>
      <c r="H1343" s="237">
        <f t="shared" ref="H1343:J1343" si="720">H1305</f>
        <v>51600</v>
      </c>
      <c r="I1343" s="238">
        <f t="shared" si="720"/>
        <v>0.14499999999999999</v>
      </c>
      <c r="J1343" s="238">
        <f t="shared" si="720"/>
        <v>0</v>
      </c>
      <c r="K1343" s="239">
        <f t="shared" si="714"/>
        <v>2117664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1">B1306</f>
        <v>12</v>
      </c>
      <c r="C1344" s="292" t="str">
        <f t="shared" si="721"/>
        <v>LS</v>
      </c>
      <c r="D1344" s="293">
        <f t="shared" si="721"/>
        <v>0</v>
      </c>
      <c r="E1344" s="294" t="str">
        <f t="shared" si="721"/>
        <v>PENSIL WARNA KENKO CP-12HALF CLASSIC (PENDEK)</v>
      </c>
      <c r="F1344" s="235"/>
      <c r="G1344" s="236"/>
      <c r="H1344" s="237">
        <f t="shared" ref="H1344:J1344" si="722">H1306</f>
        <v>79200</v>
      </c>
      <c r="I1344" s="238">
        <f t="shared" si="722"/>
        <v>0.14499999999999999</v>
      </c>
      <c r="J1344" s="238">
        <f t="shared" si="722"/>
        <v>0</v>
      </c>
      <c r="K1344" s="239">
        <f t="shared" si="714"/>
        <v>812592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3">B1307</f>
        <v>5</v>
      </c>
      <c r="C1345" s="292" t="str">
        <f t="shared" si="723"/>
        <v>LS</v>
      </c>
      <c r="D1345" s="293">
        <f t="shared" si="723"/>
        <v>0</v>
      </c>
      <c r="E1345" s="294" t="str">
        <f t="shared" si="723"/>
        <v>GARISAN BESI (STAINLESS STEEL) KENKO 15 CM</v>
      </c>
      <c r="F1345" s="235"/>
      <c r="G1345" s="236"/>
      <c r="H1345" s="237">
        <f t="shared" ref="H1345:J1345" si="724">H1307</f>
        <v>37800</v>
      </c>
      <c r="I1345" s="238">
        <f t="shared" si="724"/>
        <v>0.14499999999999999</v>
      </c>
      <c r="J1345" s="238">
        <f t="shared" si="724"/>
        <v>0</v>
      </c>
      <c r="K1345" s="239">
        <f t="shared" si="714"/>
        <v>161595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5">B1308</f>
        <v>8</v>
      </c>
      <c r="C1346" s="292" t="str">
        <f t="shared" si="725"/>
        <v>LS</v>
      </c>
      <c r="D1346" s="293">
        <f t="shared" si="725"/>
        <v>0</v>
      </c>
      <c r="E1346" s="294" t="str">
        <f t="shared" si="725"/>
        <v>GARISAN BESI (STAINLESS STEEL) KENKO 20 CM</v>
      </c>
      <c r="F1346" s="235"/>
      <c r="G1346" s="236"/>
      <c r="H1346" s="237">
        <f t="shared" ref="H1346:J1346" si="726">H1308</f>
        <v>70800</v>
      </c>
      <c r="I1346" s="238">
        <f t="shared" si="726"/>
        <v>0.14499999999999999</v>
      </c>
      <c r="J1346" s="238">
        <f t="shared" si="726"/>
        <v>0</v>
      </c>
      <c r="K1346" s="239">
        <f t="shared" si="714"/>
        <v>484272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7">B1309</f>
        <v>1</v>
      </c>
      <c r="C1347" s="292" t="str">
        <f t="shared" si="727"/>
        <v>LS</v>
      </c>
      <c r="D1347" s="293">
        <f t="shared" si="727"/>
        <v>0</v>
      </c>
      <c r="E1347" s="295" t="str">
        <f t="shared" si="727"/>
        <v>GARISAN BESI (STAINLESS STEEL) KENKO 40 CM</v>
      </c>
      <c r="F1347" s="235"/>
      <c r="G1347" s="236"/>
      <c r="H1347" s="237">
        <f t="shared" ref="H1347:J1347" si="728">H1309</f>
        <v>163200</v>
      </c>
      <c r="I1347" s="238">
        <f t="shared" si="728"/>
        <v>0.14499999999999999</v>
      </c>
      <c r="J1347" s="238">
        <f t="shared" si="728"/>
        <v>0</v>
      </c>
      <c r="K1347" s="239">
        <f t="shared" si="714"/>
        <v>139536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9">B1310</f>
        <v>1</v>
      </c>
      <c r="C1348" s="292" t="str">
        <f t="shared" si="729"/>
        <v>LS</v>
      </c>
      <c r="D1348" s="293">
        <f t="shared" si="729"/>
        <v>0</v>
      </c>
      <c r="E1348" s="294" t="str">
        <f t="shared" si="729"/>
        <v>GARISAN BESI (STAINLESS STEEL) KENKO 50 CM</v>
      </c>
      <c r="F1348" s="235"/>
      <c r="G1348" s="236"/>
      <c r="H1348" s="237">
        <f t="shared" ref="H1348:J1348" si="730">H1310</f>
        <v>215400</v>
      </c>
      <c r="I1348" s="238">
        <f t="shared" si="730"/>
        <v>0.14499999999999999</v>
      </c>
      <c r="J1348" s="238">
        <f t="shared" si="730"/>
        <v>0</v>
      </c>
      <c r="K1348" s="239">
        <f t="shared" si="714"/>
        <v>184167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1">B1311</f>
        <v>15</v>
      </c>
      <c r="C1349" s="292" t="str">
        <f t="shared" si="731"/>
        <v>LS</v>
      </c>
      <c r="D1349" s="293">
        <f t="shared" si="731"/>
        <v>0</v>
      </c>
      <c r="E1349" s="294" t="str">
        <f t="shared" si="731"/>
        <v>PUSH PIN KENKO PN-30</v>
      </c>
      <c r="F1349" s="235"/>
      <c r="G1349" s="236"/>
      <c r="H1349" s="237">
        <f t="shared" ref="H1349:J1349" si="732">H1311</f>
        <v>33000</v>
      </c>
      <c r="I1349" s="238">
        <f t="shared" si="732"/>
        <v>0.14499999999999999</v>
      </c>
      <c r="J1349" s="238">
        <f t="shared" si="732"/>
        <v>0</v>
      </c>
      <c r="K1349" s="239">
        <f t="shared" si="714"/>
        <v>423225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3">B1312</f>
        <v>7</v>
      </c>
      <c r="C1350" s="292" t="str">
        <f t="shared" si="733"/>
        <v>LS</v>
      </c>
      <c r="D1350" s="293">
        <f t="shared" si="733"/>
        <v>0</v>
      </c>
      <c r="E1350" s="294" t="str">
        <f t="shared" si="733"/>
        <v>STAMP PLATE DATER KENKO S-68 (Cap Lunas)</v>
      </c>
      <c r="F1350" s="235"/>
      <c r="G1350" s="236"/>
      <c r="H1350" s="237">
        <f t="shared" ref="H1350:J1350" si="734">H1312</f>
        <v>99600</v>
      </c>
      <c r="I1350" s="238">
        <f t="shared" si="734"/>
        <v>0.14499999999999999</v>
      </c>
      <c r="J1350" s="238">
        <f t="shared" si="734"/>
        <v>0</v>
      </c>
      <c r="K1350" s="239">
        <f t="shared" si="714"/>
        <v>596106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5">B1313</f>
        <v>6</v>
      </c>
      <c r="C1351" s="292" t="str">
        <f t="shared" si="735"/>
        <v>LS</v>
      </c>
      <c r="D1351" s="293">
        <f t="shared" si="735"/>
        <v>0</v>
      </c>
      <c r="E1351" s="294" t="str">
        <f t="shared" si="735"/>
        <v>DATE STAMP KENKO D-3 (Cap Tanggal 5 Mm)</v>
      </c>
      <c r="F1351" s="235"/>
      <c r="G1351" s="236"/>
      <c r="H1351" s="237">
        <f t="shared" ref="H1351:J1351" si="736">H1313</f>
        <v>77400</v>
      </c>
      <c r="I1351" s="238">
        <f t="shared" si="736"/>
        <v>0.14499999999999999</v>
      </c>
      <c r="J1351" s="238">
        <f t="shared" si="736"/>
        <v>0</v>
      </c>
      <c r="K1351" s="239">
        <f t="shared" si="714"/>
        <v>397062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7">B1314</f>
        <v>4</v>
      </c>
      <c r="C1352" s="292" t="str">
        <f t="shared" si="737"/>
        <v>LS</v>
      </c>
      <c r="D1352" s="293">
        <f t="shared" si="737"/>
        <v>0</v>
      </c>
      <c r="E1352" s="294" t="str">
        <f t="shared" si="737"/>
        <v>DATE STAMP KENKO D-4 (Cap Tanggal 4 Mm)</v>
      </c>
      <c r="F1352" s="235"/>
      <c r="G1352" s="236"/>
      <c r="H1352" s="237">
        <f t="shared" ref="H1352:J1352" si="738">H1314</f>
        <v>74400</v>
      </c>
      <c r="I1352" s="238">
        <f t="shared" si="738"/>
        <v>0.14499999999999999</v>
      </c>
      <c r="J1352" s="238">
        <f t="shared" si="738"/>
        <v>0</v>
      </c>
      <c r="K1352" s="239">
        <f t="shared" si="714"/>
        <v>254448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9">B1315</f>
        <v>3</v>
      </c>
      <c r="C1353" s="292" t="str">
        <f t="shared" si="739"/>
        <v>LS</v>
      </c>
      <c r="D1353" s="293">
        <f t="shared" si="739"/>
        <v>0</v>
      </c>
      <c r="E1353" s="294" t="str">
        <f t="shared" si="739"/>
        <v>GARISAN BESI (STAINLESS STEEL) KENKO 100 CM / 1 M</v>
      </c>
      <c r="F1353" s="235"/>
      <c r="G1353" s="236"/>
      <c r="H1353" s="237">
        <f t="shared" ref="H1353:J1353" si="740">H1315</f>
        <v>522000</v>
      </c>
      <c r="I1353" s="238">
        <f t="shared" si="740"/>
        <v>0.14499999999999999</v>
      </c>
      <c r="J1353" s="238">
        <f t="shared" si="740"/>
        <v>0</v>
      </c>
      <c r="K1353" s="239">
        <f t="shared" si="714"/>
        <v>1338930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1">B1316</f>
        <v>0</v>
      </c>
      <c r="C1354" s="292">
        <f t="shared" si="741"/>
        <v>0</v>
      </c>
      <c r="D1354" s="293">
        <f t="shared" si="741"/>
        <v>0</v>
      </c>
      <c r="E1354" s="294">
        <f t="shared" si="741"/>
        <v>0</v>
      </c>
      <c r="F1354" s="235"/>
      <c r="G1354" s="236"/>
      <c r="H1354" s="237">
        <f t="shared" ref="H1354:J1354" si="742">H1316</f>
        <v>0</v>
      </c>
      <c r="I1354" s="238">
        <f t="shared" si="742"/>
        <v>0</v>
      </c>
      <c r="J1354" s="238">
        <f t="shared" si="742"/>
        <v>0</v>
      </c>
      <c r="K1354" s="239">
        <f t="shared" si="714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3">B1317</f>
        <v>0</v>
      </c>
      <c r="C1355" s="292">
        <f t="shared" si="743"/>
        <v>0</v>
      </c>
      <c r="D1355" s="293">
        <f t="shared" si="743"/>
        <v>0</v>
      </c>
      <c r="E1355" s="295">
        <f t="shared" si="743"/>
        <v>0</v>
      </c>
      <c r="F1355" s="235"/>
      <c r="G1355" s="236"/>
      <c r="H1355" s="237">
        <f t="shared" ref="H1355:J1355" si="744">H1317</f>
        <v>0</v>
      </c>
      <c r="I1355" s="238">
        <f t="shared" si="744"/>
        <v>0</v>
      </c>
      <c r="J1355" s="238">
        <f t="shared" si="744"/>
        <v>0</v>
      </c>
      <c r="K1355" s="239">
        <f t="shared" si="714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05"/>
      <c r="K1357" s="306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07">
        <f>SUM(K1340:K1355)</f>
        <v>8021097</v>
      </c>
      <c r="K1358" s="308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09"/>
      <c r="K1359" s="309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06"/>
      <c r="K1361" s="306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10">
        <f>((J1358/1.11)+(K1360/1.11))*11%</f>
        <v>794883.48648648639</v>
      </c>
      <c r="K1362" s="311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06"/>
      <c r="K1363" s="306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8021097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28</v>
      </c>
      <c r="J1366" s="312" t="str">
        <f>J1328</f>
        <v>NOVI / YO</v>
      </c>
      <c r="K1366" s="313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29</v>
      </c>
      <c r="J1367" s="312">
        <f>J1329</f>
        <v>0</v>
      </c>
      <c r="K1367" s="313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23090013</v>
      </c>
      <c r="G1370" s="11" t="s">
        <v>2</v>
      </c>
      <c r="H1370" s="358" t="s">
        <v>110</v>
      </c>
      <c r="I1370" s="358"/>
      <c r="J1370" s="358"/>
      <c r="K1370" s="359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62" t="s">
        <v>3</v>
      </c>
      <c r="G1371" s="17"/>
      <c r="H1371" s="360"/>
      <c r="I1371" s="360"/>
      <c r="J1371" s="360"/>
      <c r="K1371" s="361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63">
        <v>45185</v>
      </c>
      <c r="E1372" s="364"/>
      <c r="F1372" s="362"/>
      <c r="G1372" s="18"/>
      <c r="H1372" s="365" t="s">
        <v>32</v>
      </c>
      <c r="I1372" s="365"/>
      <c r="J1372" s="365"/>
      <c r="K1372" s="366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62"/>
      <c r="G1373" s="18"/>
      <c r="H1373" s="367" t="s">
        <v>111</v>
      </c>
      <c r="I1373" s="367"/>
      <c r="J1373" s="367"/>
      <c r="K1373" s="368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112</v>
      </c>
      <c r="E1374" s="9"/>
      <c r="F1374" s="21"/>
      <c r="G1374" s="22"/>
      <c r="H1374" s="369"/>
      <c r="I1374" s="369"/>
      <c r="J1374" s="369"/>
      <c r="K1374" s="370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2160</v>
      </c>
      <c r="C1378" s="46" t="s">
        <v>52</v>
      </c>
      <c r="D1378" s="93">
        <v>1</v>
      </c>
      <c r="E1378" s="110" t="s">
        <v>48</v>
      </c>
      <c r="F1378" s="48"/>
      <c r="G1378" s="49"/>
      <c r="H1378" s="50">
        <v>4800</v>
      </c>
      <c r="I1378" s="51">
        <v>0.125</v>
      </c>
      <c r="J1378" s="51"/>
      <c r="K1378" s="52">
        <f t="shared" ref="K1378:K1393" si="745">(B1378*H1378-((B1378*H1378)*I1378))-((B1378*H1378-((B1378*H1378)*I1378))*J1378)</f>
        <v>9072000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5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5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5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5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5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5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5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5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5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5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5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5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5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5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5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45"/>
      <c r="K1395" s="346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47">
        <f>SUM(K1378:K1393)</f>
        <v>9072000</v>
      </c>
      <c r="K1396" s="348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49"/>
      <c r="K1397" s="349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46"/>
      <c r="K1399" s="346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50">
        <f>((J1396/1.11)+(K1398/1.11))*11%</f>
        <v>899027.02702702698</v>
      </c>
      <c r="K1400" s="351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46"/>
      <c r="K1401" s="346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9072000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28</v>
      </c>
      <c r="J1404" s="352" t="s">
        <v>43</v>
      </c>
      <c r="K1404" s="353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29</v>
      </c>
      <c r="J1405" s="352"/>
      <c r="K1405" s="353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23090013</v>
      </c>
      <c r="F1408" s="123"/>
      <c r="G1408" s="124" t="s">
        <v>2</v>
      </c>
      <c r="H1408" s="354" t="str">
        <f>H1370</f>
        <v>CV LANCAR JAYA SENTOSA</v>
      </c>
      <c r="I1408" s="354"/>
      <c r="J1408" s="354"/>
      <c r="K1408" s="355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14" t="s">
        <v>3</v>
      </c>
      <c r="G1409" s="130"/>
      <c r="H1409" s="356"/>
      <c r="I1409" s="356"/>
      <c r="J1409" s="356"/>
      <c r="K1409" s="357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15">
        <f>D1372</f>
        <v>45185</v>
      </c>
      <c r="E1410" s="316"/>
      <c r="F1410" s="314"/>
      <c r="G1410" s="131"/>
      <c r="H1410" s="317" t="str">
        <f>H1372</f>
        <v/>
      </c>
      <c r="I1410" s="317"/>
      <c r="J1410" s="317"/>
      <c r="K1410" s="318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14"/>
      <c r="G1411" s="131"/>
      <c r="H1411" s="319" t="str">
        <f>H1373</f>
        <v>MALANG</v>
      </c>
      <c r="I1411" s="319"/>
      <c r="J1411" s="319"/>
      <c r="K1411" s="320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KO 3265</v>
      </c>
      <c r="E1412" s="122"/>
      <c r="F1412" s="133"/>
      <c r="G1412" s="134"/>
      <c r="H1412" s="321"/>
      <c r="I1412" s="321"/>
      <c r="J1412" s="321"/>
      <c r="K1412" s="322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6">B1378</f>
        <v>2160</v>
      </c>
      <c r="C1416" s="287" t="str">
        <f t="shared" si="746"/>
        <v>PCS</v>
      </c>
      <c r="D1416" s="288">
        <f t="shared" si="746"/>
        <v>1</v>
      </c>
      <c r="E1416" s="289" t="str">
        <f t="shared" si="746"/>
        <v>CORRECTION TAPE JOYKO CT-522</v>
      </c>
      <c r="F1416" s="158"/>
      <c r="G1416" s="159"/>
      <c r="H1416" s="160">
        <f t="shared" ref="H1416:J1416" si="747">H1378</f>
        <v>4800</v>
      </c>
      <c r="I1416" s="161">
        <f t="shared" si="747"/>
        <v>0.125</v>
      </c>
      <c r="J1416" s="161">
        <f t="shared" si="747"/>
        <v>0</v>
      </c>
      <c r="K1416" s="162">
        <f t="shared" ref="K1416:K1431" si="748">(B1416*H1416-((B1416*H1416)*I1416))-((B1416*H1416-((B1416*H1416)*I1416))*J1416)</f>
        <v>9072000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9">B1379</f>
        <v>0</v>
      </c>
      <c r="C1417" s="287">
        <f t="shared" si="749"/>
        <v>0</v>
      </c>
      <c r="D1417" s="288">
        <f t="shared" si="749"/>
        <v>0</v>
      </c>
      <c r="E1417" s="289">
        <f t="shared" si="749"/>
        <v>0</v>
      </c>
      <c r="F1417" s="158"/>
      <c r="G1417" s="159"/>
      <c r="H1417" s="160">
        <f t="shared" ref="H1417:J1417" si="750">H1379</f>
        <v>0</v>
      </c>
      <c r="I1417" s="161">
        <f t="shared" si="750"/>
        <v>0</v>
      </c>
      <c r="J1417" s="161">
        <f t="shared" si="750"/>
        <v>0</v>
      </c>
      <c r="K1417" s="162">
        <f t="shared" si="748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1">B1380</f>
        <v>0</v>
      </c>
      <c r="C1418" s="287">
        <f t="shared" si="751"/>
        <v>0</v>
      </c>
      <c r="D1418" s="288">
        <f t="shared" si="751"/>
        <v>0</v>
      </c>
      <c r="E1418" s="289">
        <f t="shared" si="751"/>
        <v>0</v>
      </c>
      <c r="F1418" s="158"/>
      <c r="G1418" s="159"/>
      <c r="H1418" s="160">
        <f t="shared" ref="H1418:J1418" si="752">H1380</f>
        <v>0</v>
      </c>
      <c r="I1418" s="161">
        <f t="shared" si="752"/>
        <v>0</v>
      </c>
      <c r="J1418" s="161">
        <f t="shared" si="752"/>
        <v>0</v>
      </c>
      <c r="K1418" s="162">
        <f t="shared" si="748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3">B1381</f>
        <v>0</v>
      </c>
      <c r="C1419" s="287">
        <f t="shared" si="753"/>
        <v>0</v>
      </c>
      <c r="D1419" s="288">
        <f t="shared" si="753"/>
        <v>0</v>
      </c>
      <c r="E1419" s="289">
        <f t="shared" si="753"/>
        <v>0</v>
      </c>
      <c r="F1419" s="158"/>
      <c r="G1419" s="159"/>
      <c r="H1419" s="160">
        <f t="shared" ref="H1419:J1419" si="754">H1381</f>
        <v>0</v>
      </c>
      <c r="I1419" s="161">
        <f t="shared" si="754"/>
        <v>0</v>
      </c>
      <c r="J1419" s="161">
        <f t="shared" si="754"/>
        <v>0</v>
      </c>
      <c r="K1419" s="162">
        <f t="shared" si="748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5">B1382</f>
        <v>0</v>
      </c>
      <c r="C1420" s="287">
        <f t="shared" si="755"/>
        <v>0</v>
      </c>
      <c r="D1420" s="288">
        <f t="shared" si="755"/>
        <v>0</v>
      </c>
      <c r="E1420" s="289">
        <f t="shared" si="755"/>
        <v>0</v>
      </c>
      <c r="F1420" s="158"/>
      <c r="G1420" s="159"/>
      <c r="H1420" s="160">
        <f t="shared" ref="H1420:J1420" si="756">H1382</f>
        <v>0</v>
      </c>
      <c r="I1420" s="161">
        <f t="shared" si="756"/>
        <v>0</v>
      </c>
      <c r="J1420" s="161">
        <f t="shared" si="756"/>
        <v>0</v>
      </c>
      <c r="K1420" s="162">
        <f t="shared" si="748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7">B1383</f>
        <v>0</v>
      </c>
      <c r="C1421" s="287">
        <f t="shared" si="757"/>
        <v>0</v>
      </c>
      <c r="D1421" s="288">
        <f t="shared" si="757"/>
        <v>0</v>
      </c>
      <c r="E1421" s="289">
        <f t="shared" si="757"/>
        <v>0</v>
      </c>
      <c r="F1421" s="158"/>
      <c r="G1421" s="159"/>
      <c r="H1421" s="160">
        <f t="shared" ref="H1421:J1421" si="758">H1383</f>
        <v>0</v>
      </c>
      <c r="I1421" s="161">
        <f t="shared" si="758"/>
        <v>0</v>
      </c>
      <c r="J1421" s="161">
        <f t="shared" si="758"/>
        <v>0</v>
      </c>
      <c r="K1421" s="162">
        <f t="shared" si="748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9">B1384</f>
        <v>0</v>
      </c>
      <c r="C1422" s="287">
        <f t="shared" si="759"/>
        <v>0</v>
      </c>
      <c r="D1422" s="288">
        <f t="shared" si="759"/>
        <v>0</v>
      </c>
      <c r="E1422" s="289">
        <f t="shared" si="759"/>
        <v>0</v>
      </c>
      <c r="F1422" s="158"/>
      <c r="G1422" s="159"/>
      <c r="H1422" s="160">
        <f t="shared" ref="H1422:J1422" si="760">H1384</f>
        <v>0</v>
      </c>
      <c r="I1422" s="161">
        <f t="shared" si="760"/>
        <v>0</v>
      </c>
      <c r="J1422" s="161">
        <f t="shared" si="760"/>
        <v>0</v>
      </c>
      <c r="K1422" s="162">
        <f t="shared" si="748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1">B1385</f>
        <v>0</v>
      </c>
      <c r="C1423" s="287">
        <f t="shared" si="761"/>
        <v>0</v>
      </c>
      <c r="D1423" s="288">
        <f t="shared" si="761"/>
        <v>0</v>
      </c>
      <c r="E1423" s="290">
        <f t="shared" si="761"/>
        <v>0</v>
      </c>
      <c r="F1423" s="158"/>
      <c r="G1423" s="159"/>
      <c r="H1423" s="160">
        <f t="shared" ref="H1423:J1423" si="762">H1385</f>
        <v>0</v>
      </c>
      <c r="I1423" s="161">
        <f t="shared" si="762"/>
        <v>0</v>
      </c>
      <c r="J1423" s="161">
        <f t="shared" si="762"/>
        <v>0</v>
      </c>
      <c r="K1423" s="162">
        <f t="shared" si="748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3">B1386</f>
        <v>0</v>
      </c>
      <c r="C1424" s="287">
        <f t="shared" si="763"/>
        <v>0</v>
      </c>
      <c r="D1424" s="288">
        <f t="shared" si="763"/>
        <v>0</v>
      </c>
      <c r="E1424" s="289">
        <f t="shared" si="763"/>
        <v>0</v>
      </c>
      <c r="F1424" s="158"/>
      <c r="G1424" s="159"/>
      <c r="H1424" s="160">
        <f t="shared" ref="H1424:J1424" si="764">H1386</f>
        <v>0</v>
      </c>
      <c r="I1424" s="161">
        <f t="shared" si="764"/>
        <v>0</v>
      </c>
      <c r="J1424" s="161">
        <f t="shared" si="764"/>
        <v>0</v>
      </c>
      <c r="K1424" s="162">
        <f t="shared" si="748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5">B1387</f>
        <v>0</v>
      </c>
      <c r="C1425" s="287">
        <f t="shared" si="765"/>
        <v>0</v>
      </c>
      <c r="D1425" s="288">
        <f t="shared" si="765"/>
        <v>0</v>
      </c>
      <c r="E1425" s="289">
        <f t="shared" si="765"/>
        <v>0</v>
      </c>
      <c r="F1425" s="158"/>
      <c r="G1425" s="159"/>
      <c r="H1425" s="160">
        <f t="shared" ref="H1425:J1425" si="766">H1387</f>
        <v>0</v>
      </c>
      <c r="I1425" s="161">
        <f t="shared" si="766"/>
        <v>0</v>
      </c>
      <c r="J1425" s="161">
        <f t="shared" si="766"/>
        <v>0</v>
      </c>
      <c r="K1425" s="162">
        <f t="shared" si="748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7">B1388</f>
        <v>0</v>
      </c>
      <c r="C1426" s="287">
        <f t="shared" si="767"/>
        <v>0</v>
      </c>
      <c r="D1426" s="288">
        <f t="shared" si="767"/>
        <v>0</v>
      </c>
      <c r="E1426" s="289">
        <f t="shared" si="767"/>
        <v>0</v>
      </c>
      <c r="F1426" s="158"/>
      <c r="G1426" s="159"/>
      <c r="H1426" s="160">
        <f t="shared" ref="H1426:J1426" si="768">H1388</f>
        <v>0</v>
      </c>
      <c r="I1426" s="161">
        <f t="shared" si="768"/>
        <v>0</v>
      </c>
      <c r="J1426" s="161">
        <f t="shared" si="768"/>
        <v>0</v>
      </c>
      <c r="K1426" s="162">
        <f t="shared" si="748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9">B1389</f>
        <v>0</v>
      </c>
      <c r="C1427" s="287">
        <f t="shared" si="769"/>
        <v>0</v>
      </c>
      <c r="D1427" s="288">
        <f t="shared" si="769"/>
        <v>0</v>
      </c>
      <c r="E1427" s="289">
        <f t="shared" si="769"/>
        <v>0</v>
      </c>
      <c r="F1427" s="158"/>
      <c r="G1427" s="159"/>
      <c r="H1427" s="160">
        <f t="shared" ref="H1427:J1427" si="770">H1389</f>
        <v>0</v>
      </c>
      <c r="I1427" s="161">
        <f t="shared" si="770"/>
        <v>0</v>
      </c>
      <c r="J1427" s="161">
        <f t="shared" si="770"/>
        <v>0</v>
      </c>
      <c r="K1427" s="162">
        <f t="shared" si="748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1">B1390</f>
        <v>0</v>
      </c>
      <c r="C1428" s="287">
        <f t="shared" si="771"/>
        <v>0</v>
      </c>
      <c r="D1428" s="288">
        <f t="shared" si="771"/>
        <v>0</v>
      </c>
      <c r="E1428" s="289">
        <f t="shared" si="771"/>
        <v>0</v>
      </c>
      <c r="F1428" s="158"/>
      <c r="G1428" s="159"/>
      <c r="H1428" s="160">
        <f t="shared" ref="H1428:J1428" si="772">H1390</f>
        <v>0</v>
      </c>
      <c r="I1428" s="161">
        <f t="shared" si="772"/>
        <v>0</v>
      </c>
      <c r="J1428" s="161">
        <f t="shared" si="772"/>
        <v>0</v>
      </c>
      <c r="K1428" s="162">
        <f t="shared" si="748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3">B1391</f>
        <v>0</v>
      </c>
      <c r="C1429" s="287">
        <f t="shared" si="773"/>
        <v>0</v>
      </c>
      <c r="D1429" s="288">
        <f t="shared" si="773"/>
        <v>0</v>
      </c>
      <c r="E1429" s="289">
        <f t="shared" si="773"/>
        <v>0</v>
      </c>
      <c r="F1429" s="158"/>
      <c r="G1429" s="159"/>
      <c r="H1429" s="160">
        <f t="shared" ref="H1429:J1429" si="774">H1391</f>
        <v>0</v>
      </c>
      <c r="I1429" s="161">
        <f t="shared" si="774"/>
        <v>0</v>
      </c>
      <c r="J1429" s="161">
        <f t="shared" si="774"/>
        <v>0</v>
      </c>
      <c r="K1429" s="162">
        <f t="shared" si="748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5">B1392</f>
        <v>0</v>
      </c>
      <c r="C1430" s="287">
        <f t="shared" si="775"/>
        <v>0</v>
      </c>
      <c r="D1430" s="288">
        <f t="shared" si="775"/>
        <v>0</v>
      </c>
      <c r="E1430" s="289">
        <f t="shared" si="775"/>
        <v>0</v>
      </c>
      <c r="F1430" s="158"/>
      <c r="G1430" s="159"/>
      <c r="H1430" s="160">
        <f t="shared" ref="H1430:J1430" si="776">H1392</f>
        <v>0</v>
      </c>
      <c r="I1430" s="161">
        <f t="shared" si="776"/>
        <v>0</v>
      </c>
      <c r="J1430" s="161">
        <f t="shared" si="776"/>
        <v>0</v>
      </c>
      <c r="K1430" s="162">
        <f t="shared" si="748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7">B1393</f>
        <v>0</v>
      </c>
      <c r="C1431" s="287">
        <f t="shared" si="777"/>
        <v>0</v>
      </c>
      <c r="D1431" s="288">
        <f t="shared" si="777"/>
        <v>0</v>
      </c>
      <c r="E1431" s="290">
        <f t="shared" si="777"/>
        <v>0</v>
      </c>
      <c r="F1431" s="158"/>
      <c r="G1431" s="159"/>
      <c r="H1431" s="160">
        <f t="shared" ref="H1431:J1431" si="778">H1393</f>
        <v>0</v>
      </c>
      <c r="I1431" s="161">
        <f t="shared" si="778"/>
        <v>0</v>
      </c>
      <c r="J1431" s="161">
        <f t="shared" si="778"/>
        <v>0</v>
      </c>
      <c r="K1431" s="162">
        <f t="shared" si="748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23"/>
      <c r="K1433" s="324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25">
        <f>SUM(K1416:K1431)</f>
        <v>9072000</v>
      </c>
      <c r="K1434" s="326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27"/>
      <c r="K1435" s="327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24"/>
      <c r="K1437" s="324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28">
        <f>((J1434/1.11)+(K1436/1.11))*11%</f>
        <v>899027.02702702698</v>
      </c>
      <c r="K1438" s="329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24"/>
      <c r="K1439" s="324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9072000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28</v>
      </c>
      <c r="J1442" s="330" t="str">
        <f>J1404</f>
        <v>NOVI / CONDRO</v>
      </c>
      <c r="K1442" s="331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29</v>
      </c>
      <c r="J1443" s="330">
        <f>J1405</f>
        <v>0</v>
      </c>
      <c r="K1443" s="331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23090013</v>
      </c>
      <c r="F1446" s="200"/>
      <c r="G1446" s="201" t="s">
        <v>2</v>
      </c>
      <c r="H1446" s="332" t="str">
        <f>H1408</f>
        <v>CV LANCAR JAYA SENTOSA</v>
      </c>
      <c r="I1446" s="332"/>
      <c r="J1446" s="332"/>
      <c r="K1446" s="333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36" t="s">
        <v>3</v>
      </c>
      <c r="G1447" s="207"/>
      <c r="H1447" s="334"/>
      <c r="I1447" s="334"/>
      <c r="J1447" s="334"/>
      <c r="K1447" s="335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37">
        <f>D1410</f>
        <v>45185</v>
      </c>
      <c r="E1448" s="338"/>
      <c r="F1448" s="336"/>
      <c r="G1448" s="208"/>
      <c r="H1448" s="339" t="str">
        <f>H1410</f>
        <v/>
      </c>
      <c r="I1448" s="339"/>
      <c r="J1448" s="339"/>
      <c r="K1448" s="340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36"/>
      <c r="G1449" s="208"/>
      <c r="H1449" s="341" t="str">
        <f>H1411</f>
        <v>MALANG</v>
      </c>
      <c r="I1449" s="341"/>
      <c r="J1449" s="341"/>
      <c r="K1449" s="342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KO 3265</v>
      </c>
      <c r="E1450" s="199"/>
      <c r="F1450" s="210"/>
      <c r="G1450" s="211"/>
      <c r="H1450" s="343"/>
      <c r="I1450" s="343"/>
      <c r="J1450" s="343"/>
      <c r="K1450" s="344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9">B1416</f>
        <v>2160</v>
      </c>
      <c r="C1454" s="292" t="str">
        <f t="shared" si="779"/>
        <v>PCS</v>
      </c>
      <c r="D1454" s="293">
        <f t="shared" si="779"/>
        <v>1</v>
      </c>
      <c r="E1454" s="294" t="str">
        <f t="shared" si="779"/>
        <v>CORRECTION TAPE JOYKO CT-522</v>
      </c>
      <c r="F1454" s="235"/>
      <c r="G1454" s="236"/>
      <c r="H1454" s="237">
        <f t="shared" ref="H1454:J1454" si="780">H1416</f>
        <v>4800</v>
      </c>
      <c r="I1454" s="238">
        <f t="shared" si="780"/>
        <v>0.125</v>
      </c>
      <c r="J1454" s="238">
        <f t="shared" si="780"/>
        <v>0</v>
      </c>
      <c r="K1454" s="239">
        <f t="shared" ref="K1454:K1469" si="781">(B1454*H1454-((B1454*H1454)*I1454))-((B1454*H1454-((B1454*H1454)*I1454))*J1454)</f>
        <v>9072000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2">B1417</f>
        <v>0</v>
      </c>
      <c r="C1455" s="292">
        <f t="shared" si="782"/>
        <v>0</v>
      </c>
      <c r="D1455" s="293">
        <f t="shared" si="782"/>
        <v>0</v>
      </c>
      <c r="E1455" s="294">
        <f t="shared" si="782"/>
        <v>0</v>
      </c>
      <c r="F1455" s="235"/>
      <c r="G1455" s="236"/>
      <c r="H1455" s="237">
        <f t="shared" ref="H1455:J1455" si="783">H1417</f>
        <v>0</v>
      </c>
      <c r="I1455" s="238">
        <f t="shared" si="783"/>
        <v>0</v>
      </c>
      <c r="J1455" s="238">
        <f t="shared" si="783"/>
        <v>0</v>
      </c>
      <c r="K1455" s="239">
        <f t="shared" si="781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4">B1418</f>
        <v>0</v>
      </c>
      <c r="C1456" s="292">
        <f t="shared" si="784"/>
        <v>0</v>
      </c>
      <c r="D1456" s="293">
        <f t="shared" si="784"/>
        <v>0</v>
      </c>
      <c r="E1456" s="294">
        <f t="shared" si="784"/>
        <v>0</v>
      </c>
      <c r="F1456" s="235"/>
      <c r="G1456" s="236"/>
      <c r="H1456" s="237">
        <f t="shared" ref="H1456:J1456" si="785">H1418</f>
        <v>0</v>
      </c>
      <c r="I1456" s="238">
        <f t="shared" si="785"/>
        <v>0</v>
      </c>
      <c r="J1456" s="238">
        <f t="shared" si="785"/>
        <v>0</v>
      </c>
      <c r="K1456" s="239">
        <f t="shared" si="781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6">B1419</f>
        <v>0</v>
      </c>
      <c r="C1457" s="292">
        <f t="shared" si="786"/>
        <v>0</v>
      </c>
      <c r="D1457" s="293">
        <f t="shared" si="786"/>
        <v>0</v>
      </c>
      <c r="E1457" s="294">
        <f t="shared" si="786"/>
        <v>0</v>
      </c>
      <c r="F1457" s="235"/>
      <c r="G1457" s="236"/>
      <c r="H1457" s="237">
        <f t="shared" ref="H1457:J1457" si="787">H1419</f>
        <v>0</v>
      </c>
      <c r="I1457" s="238">
        <f t="shared" si="787"/>
        <v>0</v>
      </c>
      <c r="J1457" s="238">
        <f t="shared" si="787"/>
        <v>0</v>
      </c>
      <c r="K1457" s="239">
        <f t="shared" si="781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8">B1420</f>
        <v>0</v>
      </c>
      <c r="C1458" s="292">
        <f t="shared" si="788"/>
        <v>0</v>
      </c>
      <c r="D1458" s="293">
        <f t="shared" si="788"/>
        <v>0</v>
      </c>
      <c r="E1458" s="294">
        <f t="shared" si="788"/>
        <v>0</v>
      </c>
      <c r="F1458" s="235"/>
      <c r="G1458" s="236"/>
      <c r="H1458" s="237">
        <f t="shared" ref="H1458:J1458" si="789">H1420</f>
        <v>0</v>
      </c>
      <c r="I1458" s="238">
        <f t="shared" si="789"/>
        <v>0</v>
      </c>
      <c r="J1458" s="238">
        <f t="shared" si="789"/>
        <v>0</v>
      </c>
      <c r="K1458" s="239">
        <f t="shared" si="781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90">B1421</f>
        <v>0</v>
      </c>
      <c r="C1459" s="292">
        <f t="shared" si="790"/>
        <v>0</v>
      </c>
      <c r="D1459" s="293">
        <f t="shared" si="790"/>
        <v>0</v>
      </c>
      <c r="E1459" s="294">
        <f t="shared" si="790"/>
        <v>0</v>
      </c>
      <c r="F1459" s="235"/>
      <c r="G1459" s="236"/>
      <c r="H1459" s="237">
        <f t="shared" ref="H1459:J1459" si="791">H1421</f>
        <v>0</v>
      </c>
      <c r="I1459" s="238">
        <f t="shared" si="791"/>
        <v>0</v>
      </c>
      <c r="J1459" s="238">
        <f t="shared" si="791"/>
        <v>0</v>
      </c>
      <c r="K1459" s="239">
        <f t="shared" si="781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2">B1422</f>
        <v>0</v>
      </c>
      <c r="C1460" s="292">
        <f t="shared" si="792"/>
        <v>0</v>
      </c>
      <c r="D1460" s="293">
        <f t="shared" si="792"/>
        <v>0</v>
      </c>
      <c r="E1460" s="294">
        <f t="shared" si="792"/>
        <v>0</v>
      </c>
      <c r="F1460" s="235"/>
      <c r="G1460" s="236"/>
      <c r="H1460" s="237">
        <f t="shared" ref="H1460:J1460" si="793">H1422</f>
        <v>0</v>
      </c>
      <c r="I1460" s="238">
        <f t="shared" si="793"/>
        <v>0</v>
      </c>
      <c r="J1460" s="238">
        <f t="shared" si="793"/>
        <v>0</v>
      </c>
      <c r="K1460" s="239">
        <f t="shared" si="781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4">B1423</f>
        <v>0</v>
      </c>
      <c r="C1461" s="292">
        <f t="shared" si="794"/>
        <v>0</v>
      </c>
      <c r="D1461" s="293">
        <f t="shared" si="794"/>
        <v>0</v>
      </c>
      <c r="E1461" s="295">
        <f t="shared" si="794"/>
        <v>0</v>
      </c>
      <c r="F1461" s="235"/>
      <c r="G1461" s="236"/>
      <c r="H1461" s="237">
        <f t="shared" ref="H1461:J1461" si="795">H1423</f>
        <v>0</v>
      </c>
      <c r="I1461" s="238">
        <f t="shared" si="795"/>
        <v>0</v>
      </c>
      <c r="J1461" s="238">
        <f t="shared" si="795"/>
        <v>0</v>
      </c>
      <c r="K1461" s="239">
        <f t="shared" si="781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6">B1424</f>
        <v>0</v>
      </c>
      <c r="C1462" s="292">
        <f t="shared" si="796"/>
        <v>0</v>
      </c>
      <c r="D1462" s="293">
        <f t="shared" si="796"/>
        <v>0</v>
      </c>
      <c r="E1462" s="294">
        <f t="shared" si="796"/>
        <v>0</v>
      </c>
      <c r="F1462" s="235"/>
      <c r="G1462" s="236"/>
      <c r="H1462" s="237">
        <f t="shared" ref="H1462:J1462" si="797">H1424</f>
        <v>0</v>
      </c>
      <c r="I1462" s="238">
        <f t="shared" si="797"/>
        <v>0</v>
      </c>
      <c r="J1462" s="238">
        <f t="shared" si="797"/>
        <v>0</v>
      </c>
      <c r="K1462" s="239">
        <f t="shared" si="781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8">B1425</f>
        <v>0</v>
      </c>
      <c r="C1463" s="292">
        <f t="shared" si="798"/>
        <v>0</v>
      </c>
      <c r="D1463" s="293">
        <f t="shared" si="798"/>
        <v>0</v>
      </c>
      <c r="E1463" s="294">
        <f t="shared" si="798"/>
        <v>0</v>
      </c>
      <c r="F1463" s="235"/>
      <c r="G1463" s="236"/>
      <c r="H1463" s="237">
        <f t="shared" ref="H1463:J1463" si="799">H1425</f>
        <v>0</v>
      </c>
      <c r="I1463" s="238">
        <f t="shared" si="799"/>
        <v>0</v>
      </c>
      <c r="J1463" s="238">
        <f t="shared" si="799"/>
        <v>0</v>
      </c>
      <c r="K1463" s="239">
        <f t="shared" si="781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800">B1426</f>
        <v>0</v>
      </c>
      <c r="C1464" s="292">
        <f t="shared" si="800"/>
        <v>0</v>
      </c>
      <c r="D1464" s="293">
        <f t="shared" si="800"/>
        <v>0</v>
      </c>
      <c r="E1464" s="294">
        <f t="shared" si="800"/>
        <v>0</v>
      </c>
      <c r="F1464" s="235"/>
      <c r="G1464" s="236"/>
      <c r="H1464" s="237">
        <f t="shared" ref="H1464:J1464" si="801">H1426</f>
        <v>0</v>
      </c>
      <c r="I1464" s="238">
        <f t="shared" si="801"/>
        <v>0</v>
      </c>
      <c r="J1464" s="238">
        <f t="shared" si="801"/>
        <v>0</v>
      </c>
      <c r="K1464" s="239">
        <f t="shared" si="781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2">B1427</f>
        <v>0</v>
      </c>
      <c r="C1465" s="292">
        <f t="shared" si="802"/>
        <v>0</v>
      </c>
      <c r="D1465" s="293">
        <f t="shared" si="802"/>
        <v>0</v>
      </c>
      <c r="E1465" s="294">
        <f t="shared" si="802"/>
        <v>0</v>
      </c>
      <c r="F1465" s="235"/>
      <c r="G1465" s="236"/>
      <c r="H1465" s="237">
        <f t="shared" ref="H1465:J1465" si="803">H1427</f>
        <v>0</v>
      </c>
      <c r="I1465" s="238">
        <f t="shared" si="803"/>
        <v>0</v>
      </c>
      <c r="J1465" s="238">
        <f t="shared" si="803"/>
        <v>0</v>
      </c>
      <c r="K1465" s="239">
        <f t="shared" si="781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4">B1428</f>
        <v>0</v>
      </c>
      <c r="C1466" s="292">
        <f t="shared" si="804"/>
        <v>0</v>
      </c>
      <c r="D1466" s="293">
        <f t="shared" si="804"/>
        <v>0</v>
      </c>
      <c r="E1466" s="294">
        <f t="shared" si="804"/>
        <v>0</v>
      </c>
      <c r="F1466" s="235"/>
      <c r="G1466" s="236"/>
      <c r="H1466" s="237">
        <f t="shared" ref="H1466:J1466" si="805">H1428</f>
        <v>0</v>
      </c>
      <c r="I1466" s="238">
        <f t="shared" si="805"/>
        <v>0</v>
      </c>
      <c r="J1466" s="238">
        <f t="shared" si="805"/>
        <v>0</v>
      </c>
      <c r="K1466" s="239">
        <f t="shared" si="781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6">B1429</f>
        <v>0</v>
      </c>
      <c r="C1467" s="292">
        <f t="shared" si="806"/>
        <v>0</v>
      </c>
      <c r="D1467" s="293">
        <f t="shared" si="806"/>
        <v>0</v>
      </c>
      <c r="E1467" s="294">
        <f t="shared" si="806"/>
        <v>0</v>
      </c>
      <c r="F1467" s="235"/>
      <c r="G1467" s="236"/>
      <c r="H1467" s="237">
        <f t="shared" ref="H1467:J1467" si="807">H1429</f>
        <v>0</v>
      </c>
      <c r="I1467" s="238">
        <f t="shared" si="807"/>
        <v>0</v>
      </c>
      <c r="J1467" s="238">
        <f t="shared" si="807"/>
        <v>0</v>
      </c>
      <c r="K1467" s="239">
        <f t="shared" si="781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8">B1430</f>
        <v>0</v>
      </c>
      <c r="C1468" s="292">
        <f t="shared" si="808"/>
        <v>0</v>
      </c>
      <c r="D1468" s="293">
        <f t="shared" si="808"/>
        <v>0</v>
      </c>
      <c r="E1468" s="294">
        <f t="shared" si="808"/>
        <v>0</v>
      </c>
      <c r="F1468" s="235"/>
      <c r="G1468" s="236"/>
      <c r="H1468" s="237">
        <f t="shared" ref="H1468:J1468" si="809">H1430</f>
        <v>0</v>
      </c>
      <c r="I1468" s="238">
        <f t="shared" si="809"/>
        <v>0</v>
      </c>
      <c r="J1468" s="238">
        <f t="shared" si="809"/>
        <v>0</v>
      </c>
      <c r="K1468" s="239">
        <f t="shared" si="781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10">B1431</f>
        <v>0</v>
      </c>
      <c r="C1469" s="292">
        <f t="shared" si="810"/>
        <v>0</v>
      </c>
      <c r="D1469" s="293">
        <f t="shared" si="810"/>
        <v>0</v>
      </c>
      <c r="E1469" s="295">
        <f t="shared" si="810"/>
        <v>0</v>
      </c>
      <c r="F1469" s="235"/>
      <c r="G1469" s="236"/>
      <c r="H1469" s="237">
        <f t="shared" ref="H1469:J1469" si="811">H1431</f>
        <v>0</v>
      </c>
      <c r="I1469" s="238">
        <f t="shared" si="811"/>
        <v>0</v>
      </c>
      <c r="J1469" s="238">
        <f t="shared" si="811"/>
        <v>0</v>
      </c>
      <c r="K1469" s="239">
        <f t="shared" si="781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05"/>
      <c r="K1471" s="306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07">
        <f>SUM(K1454:K1469)</f>
        <v>9072000</v>
      </c>
      <c r="K1472" s="308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09"/>
      <c r="K1473" s="309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06"/>
      <c r="K1475" s="306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10">
        <f>((J1472/1.11)+(K1474/1.11))*11%</f>
        <v>899027.02702702698</v>
      </c>
      <c r="K1476" s="311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06"/>
      <c r="K1477" s="306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9072000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28</v>
      </c>
      <c r="J1480" s="312" t="str">
        <f>J1442</f>
        <v>NOVI / CONDRO</v>
      </c>
      <c r="K1480" s="313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29</v>
      </c>
      <c r="J1481" s="312">
        <f>J1443</f>
        <v>0</v>
      </c>
      <c r="K1481" s="313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23090014</v>
      </c>
      <c r="G1484" s="11" t="s">
        <v>2</v>
      </c>
      <c r="H1484" s="358" t="s">
        <v>64</v>
      </c>
      <c r="I1484" s="358"/>
      <c r="J1484" s="358"/>
      <c r="K1484" s="359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62" t="s">
        <v>3</v>
      </c>
      <c r="G1485" s="17"/>
      <c r="H1485" s="360"/>
      <c r="I1485" s="360"/>
      <c r="J1485" s="360"/>
      <c r="K1485" s="361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63">
        <v>45185</v>
      </c>
      <c r="E1486" s="364"/>
      <c r="F1486" s="362"/>
      <c r="G1486" s="18"/>
      <c r="H1486" s="365" t="s">
        <v>65</v>
      </c>
      <c r="I1486" s="365"/>
      <c r="J1486" s="365"/>
      <c r="K1486" s="366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62"/>
      <c r="G1487" s="18"/>
      <c r="H1487" s="367" t="s">
        <v>33</v>
      </c>
      <c r="I1487" s="367"/>
      <c r="J1487" s="367"/>
      <c r="K1487" s="368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118</v>
      </c>
      <c r="E1488" s="9"/>
      <c r="F1488" s="21"/>
      <c r="G1488" s="22"/>
      <c r="H1488" s="369"/>
      <c r="I1488" s="369"/>
      <c r="J1488" s="369"/>
      <c r="K1488" s="370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100</v>
      </c>
      <c r="C1492" s="46" t="s">
        <v>82</v>
      </c>
      <c r="D1492" s="93">
        <v>2</v>
      </c>
      <c r="E1492" s="110" t="s">
        <v>113</v>
      </c>
      <c r="F1492" s="48"/>
      <c r="G1492" s="49"/>
      <c r="H1492" s="50">
        <v>28300</v>
      </c>
      <c r="I1492" s="51">
        <v>0.13500000000000001</v>
      </c>
      <c r="J1492" s="51"/>
      <c r="K1492" s="52">
        <f t="shared" ref="K1492:K1507" si="812">(B1492*H1492-((B1492*H1492)*I1492))-((B1492*H1492-((B1492*H1492)*I1492))*J1492)</f>
        <v>2447950</v>
      </c>
      <c r="L1492" s="36"/>
    </row>
    <row r="1493" spans="1:12" s="10" customFormat="1" ht="14.1" customHeight="1" x14ac:dyDescent="0.25">
      <c r="A1493" s="45">
        <v>2</v>
      </c>
      <c r="B1493" s="46">
        <v>50</v>
      </c>
      <c r="C1493" s="46" t="s">
        <v>82</v>
      </c>
      <c r="D1493" s="93">
        <v>1</v>
      </c>
      <c r="E1493" s="110" t="s">
        <v>114</v>
      </c>
      <c r="F1493" s="48"/>
      <c r="G1493" s="49"/>
      <c r="H1493" s="50">
        <v>34100</v>
      </c>
      <c r="I1493" s="51">
        <v>0.13500000000000001</v>
      </c>
      <c r="J1493" s="51"/>
      <c r="K1493" s="52">
        <f t="shared" si="812"/>
        <v>1474825</v>
      </c>
      <c r="L1493" s="36"/>
    </row>
    <row r="1494" spans="1:12" s="10" customFormat="1" ht="14.1" customHeight="1" x14ac:dyDescent="0.25">
      <c r="A1494" s="45">
        <v>3</v>
      </c>
      <c r="B1494" s="46">
        <v>50</v>
      </c>
      <c r="C1494" s="46" t="s">
        <v>82</v>
      </c>
      <c r="D1494" s="93">
        <v>1</v>
      </c>
      <c r="E1494" s="110" t="s">
        <v>115</v>
      </c>
      <c r="F1494" s="48"/>
      <c r="G1494" s="49"/>
      <c r="H1494" s="50">
        <v>34100</v>
      </c>
      <c r="I1494" s="51">
        <v>0.13500000000000001</v>
      </c>
      <c r="J1494" s="51"/>
      <c r="K1494" s="52">
        <f t="shared" si="812"/>
        <v>1474825</v>
      </c>
      <c r="L1494" s="36"/>
    </row>
    <row r="1495" spans="1:12" s="10" customFormat="1" ht="14.1" customHeight="1" x14ac:dyDescent="0.25">
      <c r="A1495" s="45">
        <v>4</v>
      </c>
      <c r="B1495" s="46">
        <v>500</v>
      </c>
      <c r="C1495" s="46" t="s">
        <v>116</v>
      </c>
      <c r="D1495" s="93">
        <v>1</v>
      </c>
      <c r="E1495" s="110" t="s">
        <v>117</v>
      </c>
      <c r="F1495" s="48"/>
      <c r="G1495" s="49"/>
      <c r="H1495" s="50">
        <v>4300</v>
      </c>
      <c r="I1495" s="51">
        <v>0.13500000000000001</v>
      </c>
      <c r="J1495" s="51"/>
      <c r="K1495" s="52">
        <f t="shared" si="812"/>
        <v>1859750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2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2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2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2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2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2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2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2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2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2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2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2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45"/>
      <c r="K1509" s="346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47">
        <f>SUM(K1492:K1507)</f>
        <v>7257350</v>
      </c>
      <c r="K1510" s="348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49"/>
      <c r="K1511" s="349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46"/>
      <c r="K1513" s="346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50">
        <f>((J1510/1.11)+(K1512/1.11))*11%</f>
        <v>719196.84684684675</v>
      </c>
      <c r="K1514" s="351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46"/>
      <c r="K1515" s="346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7257350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28</v>
      </c>
      <c r="J1518" s="371" t="s">
        <v>43</v>
      </c>
      <c r="K1518" s="372" t="s">
        <v>43</v>
      </c>
    </row>
    <row r="1519" spans="1:12" s="10" customFormat="1" ht="13.5" customHeight="1" x14ac:dyDescent="0.25">
      <c r="A1519" s="78"/>
      <c r="B1519" s="268"/>
      <c r="D1519" s="48"/>
      <c r="H1519" s="269"/>
      <c r="I1519" s="271" t="s">
        <v>29</v>
      </c>
      <c r="J1519" s="352"/>
      <c r="K1519" s="353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23090014</v>
      </c>
      <c r="F1522" s="123"/>
      <c r="G1522" s="124" t="s">
        <v>2</v>
      </c>
      <c r="H1522" s="354" t="str">
        <f>H1484</f>
        <v>CV PELITA JAYA</v>
      </c>
      <c r="I1522" s="354"/>
      <c r="J1522" s="354"/>
      <c r="K1522" s="355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14" t="s">
        <v>3</v>
      </c>
      <c r="G1523" s="130"/>
      <c r="H1523" s="356"/>
      <c r="I1523" s="356"/>
      <c r="J1523" s="356"/>
      <c r="K1523" s="357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15">
        <f>D1486</f>
        <v>45185</v>
      </c>
      <c r="E1524" s="316"/>
      <c r="F1524" s="314"/>
      <c r="G1524" s="131"/>
      <c r="H1524" s="317" t="str">
        <f>H1486</f>
        <v>(ANUGERAH SEJAHTERA)</v>
      </c>
      <c r="I1524" s="317"/>
      <c r="J1524" s="317"/>
      <c r="K1524" s="318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14"/>
      <c r="G1525" s="131"/>
      <c r="H1525" s="319" t="str">
        <f>H1487</f>
        <v>PURWOKERTO</v>
      </c>
      <c r="I1525" s="319"/>
      <c r="J1525" s="319"/>
      <c r="K1525" s="320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KO 3726</v>
      </c>
      <c r="E1526" s="122"/>
      <c r="F1526" s="133"/>
      <c r="G1526" s="134"/>
      <c r="H1526" s="321"/>
      <c r="I1526" s="321"/>
      <c r="J1526" s="321"/>
      <c r="K1526" s="322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3">B1492</f>
        <v>100</v>
      </c>
      <c r="C1530" s="287" t="str">
        <f t="shared" si="813"/>
        <v>BOX</v>
      </c>
      <c r="D1530" s="288">
        <f t="shared" si="813"/>
        <v>2</v>
      </c>
      <c r="E1530" s="289" t="str">
        <f t="shared" si="813"/>
        <v>STIP / PENGHAPUS JOYKO 526-B40BL HITAM</v>
      </c>
      <c r="F1530" s="158"/>
      <c r="G1530" s="159"/>
      <c r="H1530" s="160">
        <f t="shared" ref="H1530:J1530" si="814">H1492</f>
        <v>28300</v>
      </c>
      <c r="I1530" s="161">
        <f t="shared" si="814"/>
        <v>0.13500000000000001</v>
      </c>
      <c r="J1530" s="161">
        <f t="shared" si="814"/>
        <v>0</v>
      </c>
      <c r="K1530" s="162">
        <f t="shared" ref="K1530:K1545" si="815">(B1530*H1530-((B1530*H1530)*I1530))-((B1530*H1530-((B1530*H1530)*I1530))*J1530)</f>
        <v>2447950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6">B1493</f>
        <v>50</v>
      </c>
      <c r="C1531" s="287" t="str">
        <f t="shared" si="816"/>
        <v>BOX</v>
      </c>
      <c r="D1531" s="288">
        <f t="shared" si="816"/>
        <v>1</v>
      </c>
      <c r="E1531" s="289" t="str">
        <f t="shared" si="816"/>
        <v>STIP / PENGHAPUS JOYKO ER-B20BL HITAM</v>
      </c>
      <c r="F1531" s="158"/>
      <c r="G1531" s="159"/>
      <c r="H1531" s="160">
        <f t="shared" ref="H1531:J1531" si="817">H1493</f>
        <v>34100</v>
      </c>
      <c r="I1531" s="161">
        <f t="shared" si="817"/>
        <v>0.13500000000000001</v>
      </c>
      <c r="J1531" s="161">
        <f t="shared" si="817"/>
        <v>0</v>
      </c>
      <c r="K1531" s="162">
        <f t="shared" si="815"/>
        <v>1474825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8">B1494</f>
        <v>50</v>
      </c>
      <c r="C1532" s="287" t="str">
        <f t="shared" si="818"/>
        <v>BOX</v>
      </c>
      <c r="D1532" s="288">
        <f t="shared" si="818"/>
        <v>1</v>
      </c>
      <c r="E1532" s="289" t="str">
        <f t="shared" si="818"/>
        <v>STIP / PENGHAPUS JOYKO 526-B20 PUTIH</v>
      </c>
      <c r="F1532" s="158"/>
      <c r="G1532" s="159"/>
      <c r="H1532" s="160">
        <f t="shared" ref="H1532:J1532" si="819">H1494</f>
        <v>34100</v>
      </c>
      <c r="I1532" s="161">
        <f t="shared" si="819"/>
        <v>0.13500000000000001</v>
      </c>
      <c r="J1532" s="161">
        <f t="shared" si="819"/>
        <v>0</v>
      </c>
      <c r="K1532" s="162">
        <f t="shared" si="815"/>
        <v>1474825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20">B1495</f>
        <v>500</v>
      </c>
      <c r="C1533" s="287" t="str">
        <f t="shared" si="820"/>
        <v>ROL</v>
      </c>
      <c r="D1533" s="288">
        <f t="shared" si="820"/>
        <v>1</v>
      </c>
      <c r="E1533" s="289" t="str">
        <f t="shared" si="820"/>
        <v>LABEL HARGA JOYKO LB-3 (2 LINE KUNING FLUOR)</v>
      </c>
      <c r="F1533" s="158"/>
      <c r="G1533" s="159"/>
      <c r="H1533" s="160">
        <f t="shared" ref="H1533:J1533" si="821">H1495</f>
        <v>4300</v>
      </c>
      <c r="I1533" s="161">
        <f t="shared" si="821"/>
        <v>0.13500000000000001</v>
      </c>
      <c r="J1533" s="161">
        <f t="shared" si="821"/>
        <v>0</v>
      </c>
      <c r="K1533" s="162">
        <f t="shared" si="815"/>
        <v>1859750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2">B1496</f>
        <v>0</v>
      </c>
      <c r="C1534" s="287">
        <f t="shared" si="822"/>
        <v>0</v>
      </c>
      <c r="D1534" s="288">
        <f t="shared" si="822"/>
        <v>0</v>
      </c>
      <c r="E1534" s="289">
        <f t="shared" si="822"/>
        <v>0</v>
      </c>
      <c r="F1534" s="158"/>
      <c r="G1534" s="159"/>
      <c r="H1534" s="160">
        <f t="shared" ref="H1534:J1534" si="823">H1496</f>
        <v>0</v>
      </c>
      <c r="I1534" s="161">
        <f t="shared" si="823"/>
        <v>0</v>
      </c>
      <c r="J1534" s="161">
        <f t="shared" si="823"/>
        <v>0</v>
      </c>
      <c r="K1534" s="162">
        <f t="shared" si="815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4">B1497</f>
        <v>0</v>
      </c>
      <c r="C1535" s="287">
        <f t="shared" si="824"/>
        <v>0</v>
      </c>
      <c r="D1535" s="288">
        <f t="shared" si="824"/>
        <v>0</v>
      </c>
      <c r="E1535" s="289">
        <f t="shared" si="824"/>
        <v>0</v>
      </c>
      <c r="F1535" s="158"/>
      <c r="G1535" s="159"/>
      <c r="H1535" s="160">
        <f t="shared" ref="H1535:J1535" si="825">H1497</f>
        <v>0</v>
      </c>
      <c r="I1535" s="161">
        <f t="shared" si="825"/>
        <v>0</v>
      </c>
      <c r="J1535" s="161">
        <f t="shared" si="825"/>
        <v>0</v>
      </c>
      <c r="K1535" s="162">
        <f t="shared" si="815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6">B1498</f>
        <v>0</v>
      </c>
      <c r="C1536" s="287">
        <f t="shared" si="826"/>
        <v>0</v>
      </c>
      <c r="D1536" s="288">
        <f t="shared" si="826"/>
        <v>0</v>
      </c>
      <c r="E1536" s="289">
        <f t="shared" si="826"/>
        <v>0</v>
      </c>
      <c r="F1536" s="158"/>
      <c r="G1536" s="159"/>
      <c r="H1536" s="160">
        <f t="shared" ref="H1536:J1536" si="827">H1498</f>
        <v>0</v>
      </c>
      <c r="I1536" s="161">
        <f t="shared" si="827"/>
        <v>0</v>
      </c>
      <c r="J1536" s="161">
        <f t="shared" si="827"/>
        <v>0</v>
      </c>
      <c r="K1536" s="162">
        <f t="shared" si="815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8">B1499</f>
        <v>0</v>
      </c>
      <c r="C1537" s="287">
        <f t="shared" si="828"/>
        <v>0</v>
      </c>
      <c r="D1537" s="288">
        <f t="shared" si="828"/>
        <v>0</v>
      </c>
      <c r="E1537" s="290">
        <f t="shared" si="828"/>
        <v>0</v>
      </c>
      <c r="F1537" s="158"/>
      <c r="G1537" s="159"/>
      <c r="H1537" s="160">
        <f t="shared" ref="H1537:J1537" si="829">H1499</f>
        <v>0</v>
      </c>
      <c r="I1537" s="161">
        <f t="shared" si="829"/>
        <v>0</v>
      </c>
      <c r="J1537" s="161">
        <f t="shared" si="829"/>
        <v>0</v>
      </c>
      <c r="K1537" s="162">
        <f t="shared" si="815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30">B1500</f>
        <v>0</v>
      </c>
      <c r="C1538" s="287">
        <f t="shared" si="830"/>
        <v>0</v>
      </c>
      <c r="D1538" s="288">
        <f t="shared" si="830"/>
        <v>0</v>
      </c>
      <c r="E1538" s="289">
        <f t="shared" si="830"/>
        <v>0</v>
      </c>
      <c r="F1538" s="158"/>
      <c r="G1538" s="159"/>
      <c r="H1538" s="160">
        <f t="shared" ref="H1538:J1538" si="831">H1500</f>
        <v>0</v>
      </c>
      <c r="I1538" s="161">
        <f t="shared" si="831"/>
        <v>0</v>
      </c>
      <c r="J1538" s="161">
        <f t="shared" si="831"/>
        <v>0</v>
      </c>
      <c r="K1538" s="162">
        <f t="shared" si="815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2">B1501</f>
        <v>0</v>
      </c>
      <c r="C1539" s="287">
        <f t="shared" si="832"/>
        <v>0</v>
      </c>
      <c r="D1539" s="288">
        <f t="shared" si="832"/>
        <v>0</v>
      </c>
      <c r="E1539" s="289">
        <f t="shared" si="832"/>
        <v>0</v>
      </c>
      <c r="F1539" s="158"/>
      <c r="G1539" s="159"/>
      <c r="H1539" s="160">
        <f t="shared" ref="H1539:J1539" si="833">H1501</f>
        <v>0</v>
      </c>
      <c r="I1539" s="161">
        <f t="shared" si="833"/>
        <v>0</v>
      </c>
      <c r="J1539" s="161">
        <f t="shared" si="833"/>
        <v>0</v>
      </c>
      <c r="K1539" s="162">
        <f t="shared" si="815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4">B1502</f>
        <v>0</v>
      </c>
      <c r="C1540" s="287">
        <f t="shared" si="834"/>
        <v>0</v>
      </c>
      <c r="D1540" s="288">
        <f t="shared" si="834"/>
        <v>0</v>
      </c>
      <c r="E1540" s="289">
        <f t="shared" si="834"/>
        <v>0</v>
      </c>
      <c r="F1540" s="158"/>
      <c r="G1540" s="159"/>
      <c r="H1540" s="160">
        <f t="shared" ref="H1540:J1540" si="835">H1502</f>
        <v>0</v>
      </c>
      <c r="I1540" s="161">
        <f t="shared" si="835"/>
        <v>0</v>
      </c>
      <c r="J1540" s="161">
        <f t="shared" si="835"/>
        <v>0</v>
      </c>
      <c r="K1540" s="162">
        <f t="shared" si="815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6">B1503</f>
        <v>0</v>
      </c>
      <c r="C1541" s="287">
        <f t="shared" si="836"/>
        <v>0</v>
      </c>
      <c r="D1541" s="288">
        <f t="shared" si="836"/>
        <v>0</v>
      </c>
      <c r="E1541" s="289">
        <f t="shared" si="836"/>
        <v>0</v>
      </c>
      <c r="F1541" s="158"/>
      <c r="G1541" s="159"/>
      <c r="H1541" s="160">
        <f t="shared" ref="H1541:J1541" si="837">H1503</f>
        <v>0</v>
      </c>
      <c r="I1541" s="161">
        <f t="shared" si="837"/>
        <v>0</v>
      </c>
      <c r="J1541" s="161">
        <f t="shared" si="837"/>
        <v>0</v>
      </c>
      <c r="K1541" s="162">
        <f t="shared" si="815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8">B1504</f>
        <v>0</v>
      </c>
      <c r="C1542" s="287">
        <f t="shared" si="838"/>
        <v>0</v>
      </c>
      <c r="D1542" s="288">
        <f t="shared" si="838"/>
        <v>0</v>
      </c>
      <c r="E1542" s="289">
        <f t="shared" si="838"/>
        <v>0</v>
      </c>
      <c r="F1542" s="158"/>
      <c r="G1542" s="159"/>
      <c r="H1542" s="160">
        <f t="shared" ref="H1542:J1542" si="839">H1504</f>
        <v>0</v>
      </c>
      <c r="I1542" s="161">
        <f t="shared" si="839"/>
        <v>0</v>
      </c>
      <c r="J1542" s="161">
        <f t="shared" si="839"/>
        <v>0</v>
      </c>
      <c r="K1542" s="162">
        <f t="shared" si="815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40">B1505</f>
        <v>0</v>
      </c>
      <c r="C1543" s="287">
        <f t="shared" si="840"/>
        <v>0</v>
      </c>
      <c r="D1543" s="288">
        <f t="shared" si="840"/>
        <v>0</v>
      </c>
      <c r="E1543" s="289">
        <f t="shared" si="840"/>
        <v>0</v>
      </c>
      <c r="F1543" s="158"/>
      <c r="G1543" s="159"/>
      <c r="H1543" s="160">
        <f t="shared" ref="H1543:J1543" si="841">H1505</f>
        <v>0</v>
      </c>
      <c r="I1543" s="161">
        <f t="shared" si="841"/>
        <v>0</v>
      </c>
      <c r="J1543" s="161">
        <f t="shared" si="841"/>
        <v>0</v>
      </c>
      <c r="K1543" s="162">
        <f t="shared" si="815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2">B1506</f>
        <v>0</v>
      </c>
      <c r="C1544" s="287">
        <f t="shared" si="842"/>
        <v>0</v>
      </c>
      <c r="D1544" s="288">
        <f t="shared" si="842"/>
        <v>0</v>
      </c>
      <c r="E1544" s="289">
        <f t="shared" si="842"/>
        <v>0</v>
      </c>
      <c r="F1544" s="158"/>
      <c r="G1544" s="159"/>
      <c r="H1544" s="160">
        <f t="shared" ref="H1544:J1544" si="843">H1506</f>
        <v>0</v>
      </c>
      <c r="I1544" s="161">
        <f t="shared" si="843"/>
        <v>0</v>
      </c>
      <c r="J1544" s="161">
        <f t="shared" si="843"/>
        <v>0</v>
      </c>
      <c r="K1544" s="162">
        <f t="shared" si="815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4">B1507</f>
        <v>0</v>
      </c>
      <c r="C1545" s="287">
        <f t="shared" si="844"/>
        <v>0</v>
      </c>
      <c r="D1545" s="288">
        <f t="shared" si="844"/>
        <v>0</v>
      </c>
      <c r="E1545" s="290">
        <f t="shared" si="844"/>
        <v>0</v>
      </c>
      <c r="F1545" s="158"/>
      <c r="G1545" s="159"/>
      <c r="H1545" s="160">
        <f t="shared" ref="H1545:J1545" si="845">H1507</f>
        <v>0</v>
      </c>
      <c r="I1545" s="161">
        <f t="shared" si="845"/>
        <v>0</v>
      </c>
      <c r="J1545" s="161">
        <f t="shared" si="845"/>
        <v>0</v>
      </c>
      <c r="K1545" s="162">
        <f t="shared" si="815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23"/>
      <c r="K1547" s="324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25">
        <f>SUM(K1530:K1545)</f>
        <v>7257350</v>
      </c>
      <c r="K1548" s="326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27"/>
      <c r="K1549" s="327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24"/>
      <c r="K1551" s="324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28">
        <f>((J1548/1.11)+(K1550/1.11))*11%</f>
        <v>719196.84684684675</v>
      </c>
      <c r="K1552" s="329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24"/>
      <c r="K1553" s="324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7257350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28</v>
      </c>
      <c r="J1556" s="330" t="str">
        <f>J1518</f>
        <v>NOVI / CONDRO</v>
      </c>
      <c r="K1556" s="331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29</v>
      </c>
      <c r="J1557" s="330">
        <f>J1519</f>
        <v>0</v>
      </c>
      <c r="K1557" s="331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23090014</v>
      </c>
      <c r="F1560" s="200"/>
      <c r="G1560" s="201" t="s">
        <v>2</v>
      </c>
      <c r="H1560" s="332" t="str">
        <f>H1522</f>
        <v>CV PELITA JAYA</v>
      </c>
      <c r="I1560" s="332"/>
      <c r="J1560" s="332"/>
      <c r="K1560" s="333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36" t="s">
        <v>3</v>
      </c>
      <c r="G1561" s="207"/>
      <c r="H1561" s="334"/>
      <c r="I1561" s="334"/>
      <c r="J1561" s="334"/>
      <c r="K1561" s="335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37">
        <f>D1524</f>
        <v>45185</v>
      </c>
      <c r="E1562" s="338"/>
      <c r="F1562" s="336"/>
      <c r="G1562" s="208"/>
      <c r="H1562" s="339" t="str">
        <f>H1524</f>
        <v>(ANUGERAH SEJAHTERA)</v>
      </c>
      <c r="I1562" s="339"/>
      <c r="J1562" s="339"/>
      <c r="K1562" s="340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36"/>
      <c r="G1563" s="208"/>
      <c r="H1563" s="341" t="str">
        <f>H1525</f>
        <v>PURWOKERTO</v>
      </c>
      <c r="I1563" s="341"/>
      <c r="J1563" s="341"/>
      <c r="K1563" s="342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KO 3726</v>
      </c>
      <c r="E1564" s="199"/>
      <c r="F1564" s="210"/>
      <c r="G1564" s="211"/>
      <c r="H1564" s="343"/>
      <c r="I1564" s="343"/>
      <c r="J1564" s="343"/>
      <c r="K1564" s="344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6">B1530</f>
        <v>100</v>
      </c>
      <c r="C1568" s="292" t="str">
        <f t="shared" si="846"/>
        <v>BOX</v>
      </c>
      <c r="D1568" s="293">
        <f t="shared" si="846"/>
        <v>2</v>
      </c>
      <c r="E1568" s="294" t="str">
        <f t="shared" si="846"/>
        <v>STIP / PENGHAPUS JOYKO 526-B40BL HITAM</v>
      </c>
      <c r="F1568" s="235"/>
      <c r="G1568" s="236"/>
      <c r="H1568" s="237">
        <f t="shared" ref="H1568:J1568" si="847">H1530</f>
        <v>28300</v>
      </c>
      <c r="I1568" s="238">
        <f t="shared" si="847"/>
        <v>0.13500000000000001</v>
      </c>
      <c r="J1568" s="238">
        <f t="shared" si="847"/>
        <v>0</v>
      </c>
      <c r="K1568" s="239">
        <f t="shared" ref="K1568:K1583" si="848">(B1568*H1568-((B1568*H1568)*I1568))-((B1568*H1568-((B1568*H1568)*I1568))*J1568)</f>
        <v>2447950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9">B1531</f>
        <v>50</v>
      </c>
      <c r="C1569" s="292" t="str">
        <f t="shared" si="849"/>
        <v>BOX</v>
      </c>
      <c r="D1569" s="293">
        <f t="shared" si="849"/>
        <v>1</v>
      </c>
      <c r="E1569" s="294" t="str">
        <f t="shared" si="849"/>
        <v>STIP / PENGHAPUS JOYKO ER-B20BL HITAM</v>
      </c>
      <c r="F1569" s="235"/>
      <c r="G1569" s="236"/>
      <c r="H1569" s="237">
        <f t="shared" ref="H1569:J1569" si="850">H1531</f>
        <v>34100</v>
      </c>
      <c r="I1569" s="238">
        <f t="shared" si="850"/>
        <v>0.13500000000000001</v>
      </c>
      <c r="J1569" s="238">
        <f t="shared" si="850"/>
        <v>0</v>
      </c>
      <c r="K1569" s="239">
        <f t="shared" si="848"/>
        <v>1474825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1">B1532</f>
        <v>50</v>
      </c>
      <c r="C1570" s="292" t="str">
        <f t="shared" si="851"/>
        <v>BOX</v>
      </c>
      <c r="D1570" s="293">
        <f t="shared" si="851"/>
        <v>1</v>
      </c>
      <c r="E1570" s="294" t="str">
        <f t="shared" si="851"/>
        <v>STIP / PENGHAPUS JOYKO 526-B20 PUTIH</v>
      </c>
      <c r="F1570" s="235"/>
      <c r="G1570" s="236"/>
      <c r="H1570" s="237">
        <f t="shared" ref="H1570:J1570" si="852">H1532</f>
        <v>34100</v>
      </c>
      <c r="I1570" s="238">
        <f t="shared" si="852"/>
        <v>0.13500000000000001</v>
      </c>
      <c r="J1570" s="238">
        <f t="shared" si="852"/>
        <v>0</v>
      </c>
      <c r="K1570" s="239">
        <f t="shared" si="848"/>
        <v>1474825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3">B1533</f>
        <v>500</v>
      </c>
      <c r="C1571" s="292" t="str">
        <f t="shared" si="853"/>
        <v>ROL</v>
      </c>
      <c r="D1571" s="293">
        <f t="shared" si="853"/>
        <v>1</v>
      </c>
      <c r="E1571" s="294" t="str">
        <f t="shared" si="853"/>
        <v>LABEL HARGA JOYKO LB-3 (2 LINE KUNING FLUOR)</v>
      </c>
      <c r="F1571" s="235"/>
      <c r="G1571" s="236"/>
      <c r="H1571" s="237">
        <f t="shared" ref="H1571:J1571" si="854">H1533</f>
        <v>4300</v>
      </c>
      <c r="I1571" s="238">
        <f t="shared" si="854"/>
        <v>0.13500000000000001</v>
      </c>
      <c r="J1571" s="238">
        <f t="shared" si="854"/>
        <v>0</v>
      </c>
      <c r="K1571" s="239">
        <f t="shared" si="848"/>
        <v>1859750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5">B1534</f>
        <v>0</v>
      </c>
      <c r="C1572" s="292">
        <f t="shared" si="855"/>
        <v>0</v>
      </c>
      <c r="D1572" s="293">
        <f t="shared" si="855"/>
        <v>0</v>
      </c>
      <c r="E1572" s="294">
        <f t="shared" si="855"/>
        <v>0</v>
      </c>
      <c r="F1572" s="235"/>
      <c r="G1572" s="236"/>
      <c r="H1572" s="237">
        <f t="shared" ref="H1572:J1572" si="856">H1534</f>
        <v>0</v>
      </c>
      <c r="I1572" s="238">
        <f t="shared" si="856"/>
        <v>0</v>
      </c>
      <c r="J1572" s="238">
        <f t="shared" si="856"/>
        <v>0</v>
      </c>
      <c r="K1572" s="239">
        <f t="shared" si="848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7">B1535</f>
        <v>0</v>
      </c>
      <c r="C1573" s="292">
        <f t="shared" si="857"/>
        <v>0</v>
      </c>
      <c r="D1573" s="293">
        <f t="shared" si="857"/>
        <v>0</v>
      </c>
      <c r="E1573" s="294">
        <f t="shared" si="857"/>
        <v>0</v>
      </c>
      <c r="F1573" s="235"/>
      <c r="G1573" s="236"/>
      <c r="H1573" s="237">
        <f t="shared" ref="H1573:J1573" si="858">H1535</f>
        <v>0</v>
      </c>
      <c r="I1573" s="238">
        <f t="shared" si="858"/>
        <v>0</v>
      </c>
      <c r="J1573" s="238">
        <f t="shared" si="858"/>
        <v>0</v>
      </c>
      <c r="K1573" s="239">
        <f t="shared" si="848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9">B1536</f>
        <v>0</v>
      </c>
      <c r="C1574" s="292">
        <f t="shared" si="859"/>
        <v>0</v>
      </c>
      <c r="D1574" s="293">
        <f t="shared" si="859"/>
        <v>0</v>
      </c>
      <c r="E1574" s="294">
        <f t="shared" si="859"/>
        <v>0</v>
      </c>
      <c r="F1574" s="235"/>
      <c r="G1574" s="236"/>
      <c r="H1574" s="237">
        <f t="shared" ref="H1574:J1574" si="860">H1536</f>
        <v>0</v>
      </c>
      <c r="I1574" s="238">
        <f t="shared" si="860"/>
        <v>0</v>
      </c>
      <c r="J1574" s="238">
        <f t="shared" si="860"/>
        <v>0</v>
      </c>
      <c r="K1574" s="239">
        <f t="shared" si="848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1">B1537</f>
        <v>0</v>
      </c>
      <c r="C1575" s="292">
        <f t="shared" si="861"/>
        <v>0</v>
      </c>
      <c r="D1575" s="293">
        <f t="shared" si="861"/>
        <v>0</v>
      </c>
      <c r="E1575" s="295">
        <f t="shared" si="861"/>
        <v>0</v>
      </c>
      <c r="F1575" s="235"/>
      <c r="G1575" s="236"/>
      <c r="H1575" s="237">
        <f t="shared" ref="H1575:J1575" si="862">H1537</f>
        <v>0</v>
      </c>
      <c r="I1575" s="238">
        <f t="shared" si="862"/>
        <v>0</v>
      </c>
      <c r="J1575" s="238">
        <f t="shared" si="862"/>
        <v>0</v>
      </c>
      <c r="K1575" s="239">
        <f t="shared" si="848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3">B1538</f>
        <v>0</v>
      </c>
      <c r="C1576" s="292">
        <f t="shared" si="863"/>
        <v>0</v>
      </c>
      <c r="D1576" s="293">
        <f t="shared" si="863"/>
        <v>0</v>
      </c>
      <c r="E1576" s="294">
        <f t="shared" si="863"/>
        <v>0</v>
      </c>
      <c r="F1576" s="235"/>
      <c r="G1576" s="236"/>
      <c r="H1576" s="237">
        <f t="shared" ref="H1576:J1576" si="864">H1538</f>
        <v>0</v>
      </c>
      <c r="I1576" s="238">
        <f t="shared" si="864"/>
        <v>0</v>
      </c>
      <c r="J1576" s="238">
        <f t="shared" si="864"/>
        <v>0</v>
      </c>
      <c r="K1576" s="239">
        <f t="shared" si="848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5">B1539</f>
        <v>0</v>
      </c>
      <c r="C1577" s="292">
        <f t="shared" si="865"/>
        <v>0</v>
      </c>
      <c r="D1577" s="293">
        <f t="shared" si="865"/>
        <v>0</v>
      </c>
      <c r="E1577" s="294">
        <f t="shared" si="865"/>
        <v>0</v>
      </c>
      <c r="F1577" s="235"/>
      <c r="G1577" s="236"/>
      <c r="H1577" s="237">
        <f t="shared" ref="H1577:J1577" si="866">H1539</f>
        <v>0</v>
      </c>
      <c r="I1577" s="238">
        <f t="shared" si="866"/>
        <v>0</v>
      </c>
      <c r="J1577" s="238">
        <f t="shared" si="866"/>
        <v>0</v>
      </c>
      <c r="K1577" s="239">
        <f t="shared" si="848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7">B1540</f>
        <v>0</v>
      </c>
      <c r="C1578" s="292">
        <f t="shared" si="867"/>
        <v>0</v>
      </c>
      <c r="D1578" s="293">
        <f t="shared" si="867"/>
        <v>0</v>
      </c>
      <c r="E1578" s="294">
        <f t="shared" si="867"/>
        <v>0</v>
      </c>
      <c r="F1578" s="235"/>
      <c r="G1578" s="236"/>
      <c r="H1578" s="237">
        <f t="shared" ref="H1578:J1578" si="868">H1540</f>
        <v>0</v>
      </c>
      <c r="I1578" s="238">
        <f t="shared" si="868"/>
        <v>0</v>
      </c>
      <c r="J1578" s="238">
        <f t="shared" si="868"/>
        <v>0</v>
      </c>
      <c r="K1578" s="239">
        <f t="shared" si="848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9">B1541</f>
        <v>0</v>
      </c>
      <c r="C1579" s="292">
        <f t="shared" si="869"/>
        <v>0</v>
      </c>
      <c r="D1579" s="293">
        <f t="shared" si="869"/>
        <v>0</v>
      </c>
      <c r="E1579" s="294">
        <f t="shared" si="869"/>
        <v>0</v>
      </c>
      <c r="F1579" s="235"/>
      <c r="G1579" s="236"/>
      <c r="H1579" s="237">
        <f t="shared" ref="H1579:J1579" si="870">H1541</f>
        <v>0</v>
      </c>
      <c r="I1579" s="238">
        <f t="shared" si="870"/>
        <v>0</v>
      </c>
      <c r="J1579" s="238">
        <f t="shared" si="870"/>
        <v>0</v>
      </c>
      <c r="K1579" s="239">
        <f t="shared" si="848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1">B1542</f>
        <v>0</v>
      </c>
      <c r="C1580" s="292">
        <f t="shared" si="871"/>
        <v>0</v>
      </c>
      <c r="D1580" s="293">
        <f t="shared" si="871"/>
        <v>0</v>
      </c>
      <c r="E1580" s="294">
        <f t="shared" si="871"/>
        <v>0</v>
      </c>
      <c r="F1580" s="235"/>
      <c r="G1580" s="236"/>
      <c r="H1580" s="237">
        <f t="shared" ref="H1580:J1580" si="872">H1542</f>
        <v>0</v>
      </c>
      <c r="I1580" s="238">
        <f t="shared" si="872"/>
        <v>0</v>
      </c>
      <c r="J1580" s="238">
        <f t="shared" si="872"/>
        <v>0</v>
      </c>
      <c r="K1580" s="239">
        <f t="shared" si="848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3">B1543</f>
        <v>0</v>
      </c>
      <c r="C1581" s="292">
        <f t="shared" si="873"/>
        <v>0</v>
      </c>
      <c r="D1581" s="293">
        <f t="shared" si="873"/>
        <v>0</v>
      </c>
      <c r="E1581" s="294">
        <f t="shared" si="873"/>
        <v>0</v>
      </c>
      <c r="F1581" s="235"/>
      <c r="G1581" s="236"/>
      <c r="H1581" s="237">
        <f t="shared" ref="H1581:J1581" si="874">H1543</f>
        <v>0</v>
      </c>
      <c r="I1581" s="238">
        <f t="shared" si="874"/>
        <v>0</v>
      </c>
      <c r="J1581" s="238">
        <f t="shared" si="874"/>
        <v>0</v>
      </c>
      <c r="K1581" s="239">
        <f t="shared" si="848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5">B1544</f>
        <v>0</v>
      </c>
      <c r="C1582" s="292">
        <f t="shared" si="875"/>
        <v>0</v>
      </c>
      <c r="D1582" s="293">
        <f t="shared" si="875"/>
        <v>0</v>
      </c>
      <c r="E1582" s="294">
        <f t="shared" si="875"/>
        <v>0</v>
      </c>
      <c r="F1582" s="235"/>
      <c r="G1582" s="236"/>
      <c r="H1582" s="237">
        <f t="shared" ref="H1582:J1582" si="876">H1544</f>
        <v>0</v>
      </c>
      <c r="I1582" s="238">
        <f t="shared" si="876"/>
        <v>0</v>
      </c>
      <c r="J1582" s="238">
        <f t="shared" si="876"/>
        <v>0</v>
      </c>
      <c r="K1582" s="239">
        <f t="shared" si="848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7">B1545</f>
        <v>0</v>
      </c>
      <c r="C1583" s="292">
        <f t="shared" si="877"/>
        <v>0</v>
      </c>
      <c r="D1583" s="293">
        <f t="shared" si="877"/>
        <v>0</v>
      </c>
      <c r="E1583" s="295">
        <f t="shared" si="877"/>
        <v>0</v>
      </c>
      <c r="F1583" s="235"/>
      <c r="G1583" s="236"/>
      <c r="H1583" s="237">
        <f t="shared" ref="H1583:J1583" si="878">H1545</f>
        <v>0</v>
      </c>
      <c r="I1583" s="238">
        <f t="shared" si="878"/>
        <v>0</v>
      </c>
      <c r="J1583" s="238">
        <f t="shared" si="878"/>
        <v>0</v>
      </c>
      <c r="K1583" s="239">
        <f t="shared" si="848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05"/>
      <c r="K1585" s="306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07">
        <f>SUM(K1568:K1583)</f>
        <v>7257350</v>
      </c>
      <c r="K1586" s="308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09"/>
      <c r="K1587" s="309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06"/>
      <c r="K1589" s="306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10">
        <f>((J1586/1.11)+(K1588/1.11))*11%</f>
        <v>719196.84684684675</v>
      </c>
      <c r="K1590" s="311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06"/>
      <c r="K1591" s="306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7257350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28</v>
      </c>
      <c r="J1594" s="312" t="str">
        <f>J1556</f>
        <v>NOVI / CONDRO</v>
      </c>
      <c r="K1594" s="313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29</v>
      </c>
      <c r="J1595" s="312">
        <f>J1557</f>
        <v>0</v>
      </c>
      <c r="K1595" s="313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23090015</v>
      </c>
      <c r="G1598" s="11" t="s">
        <v>2</v>
      </c>
      <c r="H1598" s="358" t="s">
        <v>119</v>
      </c>
      <c r="I1598" s="358"/>
      <c r="J1598" s="358"/>
      <c r="K1598" s="359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62" t="s">
        <v>3</v>
      </c>
      <c r="G1599" s="17"/>
      <c r="H1599" s="360"/>
      <c r="I1599" s="360"/>
      <c r="J1599" s="360"/>
      <c r="K1599" s="361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63">
        <v>45183</v>
      </c>
      <c r="E1600" s="364"/>
      <c r="F1600" s="362"/>
      <c r="G1600" s="18"/>
      <c r="H1600" s="365" t="s">
        <v>120</v>
      </c>
      <c r="I1600" s="365"/>
      <c r="J1600" s="365"/>
      <c r="K1600" s="366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62"/>
      <c r="G1601" s="18"/>
      <c r="H1601" s="367" t="s">
        <v>121</v>
      </c>
      <c r="I1601" s="367"/>
      <c r="J1601" s="367"/>
      <c r="K1601" s="368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122</v>
      </c>
      <c r="E1602" s="9"/>
      <c r="F1602" s="21"/>
      <c r="G1602" s="22"/>
      <c r="H1602" s="369"/>
      <c r="I1602" s="369"/>
      <c r="J1602" s="369"/>
      <c r="K1602" s="370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24</v>
      </c>
      <c r="C1606" s="46" t="s">
        <v>41</v>
      </c>
      <c r="D1606" s="93" t="s">
        <v>32</v>
      </c>
      <c r="E1606" s="110" t="s">
        <v>123</v>
      </c>
      <c r="F1606" s="48"/>
      <c r="G1606" s="49"/>
      <c r="H1606" s="50">
        <v>9000</v>
      </c>
      <c r="I1606" s="51">
        <v>0.1</v>
      </c>
      <c r="J1606" s="51"/>
      <c r="K1606" s="52">
        <f t="shared" ref="K1606:K1621" si="879">(B1606*H1606-((B1606*H1606)*I1606))-((B1606*H1606-((B1606*H1606)*I1606))*J1606)</f>
        <v>194400</v>
      </c>
      <c r="L1606" s="36"/>
    </row>
    <row r="1607" spans="1:12" s="10" customFormat="1" ht="14.1" customHeight="1" x14ac:dyDescent="0.25">
      <c r="A1607" s="45">
        <v>2</v>
      </c>
      <c r="B1607" s="46">
        <v>12</v>
      </c>
      <c r="C1607" s="46" t="s">
        <v>41</v>
      </c>
      <c r="D1607" s="93" t="s">
        <v>32</v>
      </c>
      <c r="E1607" s="110" t="s">
        <v>124</v>
      </c>
      <c r="F1607" s="48"/>
      <c r="G1607" s="49"/>
      <c r="H1607" s="50">
        <v>8800</v>
      </c>
      <c r="I1607" s="51">
        <v>0.1</v>
      </c>
      <c r="J1607" s="51"/>
      <c r="K1607" s="52">
        <f t="shared" si="879"/>
        <v>95040</v>
      </c>
      <c r="L1607" s="36"/>
    </row>
    <row r="1608" spans="1:12" s="10" customFormat="1" ht="14.1" customHeight="1" x14ac:dyDescent="0.25">
      <c r="A1608" s="45">
        <v>3</v>
      </c>
      <c r="B1608" s="46">
        <v>12</v>
      </c>
      <c r="C1608" s="46" t="s">
        <v>41</v>
      </c>
      <c r="D1608" s="93" t="s">
        <v>32</v>
      </c>
      <c r="E1608" s="110" t="s">
        <v>125</v>
      </c>
      <c r="F1608" s="48"/>
      <c r="G1608" s="49"/>
      <c r="H1608" s="50">
        <v>62400</v>
      </c>
      <c r="I1608" s="51">
        <v>0.1</v>
      </c>
      <c r="J1608" s="51"/>
      <c r="K1608" s="52">
        <f t="shared" si="879"/>
        <v>673920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9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9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9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9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9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9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9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9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9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9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9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9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9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45"/>
      <c r="K1623" s="346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47">
        <f>SUM(K1606:K1621)</f>
        <v>963360</v>
      </c>
      <c r="K1624" s="348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49"/>
      <c r="K1625" s="349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46"/>
      <c r="K1627" s="346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50">
        <f>((J1624/1.11)+(K1626/1.11))*11%</f>
        <v>95468.108108108107</v>
      </c>
      <c r="K1628" s="351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46"/>
      <c r="K1629" s="346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963360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28</v>
      </c>
      <c r="J1632" s="352" t="s">
        <v>43</v>
      </c>
      <c r="K1632" s="353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29</v>
      </c>
      <c r="J1633" s="352"/>
      <c r="K1633" s="353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23090015</v>
      </c>
      <c r="F1636" s="123"/>
      <c r="G1636" s="124" t="s">
        <v>2</v>
      </c>
      <c r="H1636" s="354" t="str">
        <f>H1598</f>
        <v>MUHAMMAD AGUS MUNADI</v>
      </c>
      <c r="I1636" s="354"/>
      <c r="J1636" s="354"/>
      <c r="K1636" s="355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14" t="s">
        <v>3</v>
      </c>
      <c r="G1637" s="130"/>
      <c r="H1637" s="356"/>
      <c r="I1637" s="356"/>
      <c r="J1637" s="356"/>
      <c r="K1637" s="357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15">
        <f>D1600</f>
        <v>45183</v>
      </c>
      <c r="E1638" s="316"/>
      <c r="F1638" s="314"/>
      <c r="G1638" s="131"/>
      <c r="H1638" s="317" t="str">
        <f>H1600</f>
        <v>( SINAR BHAKTI )</v>
      </c>
      <c r="I1638" s="317"/>
      <c r="J1638" s="317"/>
      <c r="K1638" s="318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14"/>
      <c r="G1639" s="131"/>
      <c r="H1639" s="319" t="str">
        <f>H1601</f>
        <v>YOGYAKARTA</v>
      </c>
      <c r="I1639" s="319"/>
      <c r="J1639" s="319"/>
      <c r="K1639" s="320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G 3754</v>
      </c>
      <c r="E1640" s="122"/>
      <c r="F1640" s="133"/>
      <c r="G1640" s="134"/>
      <c r="H1640" s="321"/>
      <c r="I1640" s="321"/>
      <c r="J1640" s="321"/>
      <c r="K1640" s="322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80">B1606</f>
        <v>24</v>
      </c>
      <c r="C1644" s="287" t="str">
        <f t="shared" si="880"/>
        <v>LSN</v>
      </c>
      <c r="D1644" s="288" t="str">
        <f t="shared" si="880"/>
        <v/>
      </c>
      <c r="E1644" s="289" t="str">
        <f t="shared" si="880"/>
        <v>PENSIL KENKO 2B-6371 SILVER CAP BIRU</v>
      </c>
      <c r="F1644" s="158"/>
      <c r="G1644" s="159"/>
      <c r="H1644" s="160">
        <f t="shared" ref="H1644:J1644" si="881">H1606</f>
        <v>9000</v>
      </c>
      <c r="I1644" s="161">
        <f t="shared" si="881"/>
        <v>0.1</v>
      </c>
      <c r="J1644" s="161">
        <f t="shared" si="881"/>
        <v>0</v>
      </c>
      <c r="K1644" s="162">
        <f t="shared" ref="K1644:K1659" si="882">(B1644*H1644-((B1644*H1644)*I1644))-((B1644*H1644-((B1644*H1644)*I1644))*J1644)</f>
        <v>194400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3">B1607</f>
        <v>12</v>
      </c>
      <c r="C1645" s="287" t="str">
        <f t="shared" si="883"/>
        <v>LSN</v>
      </c>
      <c r="D1645" s="288" t="str">
        <f t="shared" si="883"/>
        <v/>
      </c>
      <c r="E1645" s="289" t="str">
        <f t="shared" si="883"/>
        <v>PENSIL KENKO 2B-6800 PLATINUM</v>
      </c>
      <c r="F1645" s="158"/>
      <c r="G1645" s="159"/>
      <c r="H1645" s="160">
        <f t="shared" ref="H1645:J1645" si="884">H1607</f>
        <v>8800</v>
      </c>
      <c r="I1645" s="161">
        <f t="shared" si="884"/>
        <v>0.1</v>
      </c>
      <c r="J1645" s="161">
        <f t="shared" si="884"/>
        <v>0</v>
      </c>
      <c r="K1645" s="162">
        <f t="shared" si="882"/>
        <v>95040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5">B1608</f>
        <v>12</v>
      </c>
      <c r="C1646" s="287" t="str">
        <f t="shared" si="885"/>
        <v>LSN</v>
      </c>
      <c r="D1646" s="288" t="str">
        <f t="shared" si="885"/>
        <v/>
      </c>
      <c r="E1646" s="289" t="str">
        <f t="shared" si="885"/>
        <v>PENCIL CASE KENKO PC-0719</v>
      </c>
      <c r="F1646" s="158"/>
      <c r="G1646" s="159"/>
      <c r="H1646" s="160">
        <f t="shared" ref="H1646:J1646" si="886">H1608</f>
        <v>62400</v>
      </c>
      <c r="I1646" s="161">
        <f t="shared" si="886"/>
        <v>0.1</v>
      </c>
      <c r="J1646" s="161">
        <f t="shared" si="886"/>
        <v>0</v>
      </c>
      <c r="K1646" s="162">
        <f t="shared" si="882"/>
        <v>673920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7">B1609</f>
        <v>0</v>
      </c>
      <c r="C1647" s="287">
        <f t="shared" si="887"/>
        <v>0</v>
      </c>
      <c r="D1647" s="288">
        <f t="shared" si="887"/>
        <v>0</v>
      </c>
      <c r="E1647" s="289">
        <f t="shared" si="887"/>
        <v>0</v>
      </c>
      <c r="F1647" s="158"/>
      <c r="G1647" s="159"/>
      <c r="H1647" s="160">
        <f t="shared" ref="H1647:J1647" si="888">H1609</f>
        <v>0</v>
      </c>
      <c r="I1647" s="161">
        <f t="shared" si="888"/>
        <v>0</v>
      </c>
      <c r="J1647" s="161">
        <f t="shared" si="888"/>
        <v>0</v>
      </c>
      <c r="K1647" s="162">
        <f t="shared" si="882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9">B1610</f>
        <v>0</v>
      </c>
      <c r="C1648" s="287">
        <f t="shared" si="889"/>
        <v>0</v>
      </c>
      <c r="D1648" s="288">
        <f t="shared" si="889"/>
        <v>0</v>
      </c>
      <c r="E1648" s="289">
        <f t="shared" si="889"/>
        <v>0</v>
      </c>
      <c r="F1648" s="158"/>
      <c r="G1648" s="159"/>
      <c r="H1648" s="160">
        <f t="shared" ref="H1648:J1648" si="890">H1610</f>
        <v>0</v>
      </c>
      <c r="I1648" s="161">
        <f t="shared" si="890"/>
        <v>0</v>
      </c>
      <c r="J1648" s="161">
        <f t="shared" si="890"/>
        <v>0</v>
      </c>
      <c r="K1648" s="162">
        <f t="shared" si="882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1">B1611</f>
        <v>0</v>
      </c>
      <c r="C1649" s="287">
        <f t="shared" si="891"/>
        <v>0</v>
      </c>
      <c r="D1649" s="288">
        <f t="shared" si="891"/>
        <v>0</v>
      </c>
      <c r="E1649" s="289">
        <f t="shared" si="891"/>
        <v>0</v>
      </c>
      <c r="F1649" s="158"/>
      <c r="G1649" s="159"/>
      <c r="H1649" s="160">
        <f t="shared" ref="H1649:J1649" si="892">H1611</f>
        <v>0</v>
      </c>
      <c r="I1649" s="161">
        <f t="shared" si="892"/>
        <v>0</v>
      </c>
      <c r="J1649" s="161">
        <f t="shared" si="892"/>
        <v>0</v>
      </c>
      <c r="K1649" s="162">
        <f t="shared" si="882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3">B1612</f>
        <v>0</v>
      </c>
      <c r="C1650" s="287">
        <f t="shared" si="893"/>
        <v>0</v>
      </c>
      <c r="D1650" s="288">
        <f t="shared" si="893"/>
        <v>0</v>
      </c>
      <c r="E1650" s="289">
        <f t="shared" si="893"/>
        <v>0</v>
      </c>
      <c r="F1650" s="158"/>
      <c r="G1650" s="159"/>
      <c r="H1650" s="160">
        <f t="shared" ref="H1650:J1650" si="894">H1612</f>
        <v>0</v>
      </c>
      <c r="I1650" s="161">
        <f t="shared" si="894"/>
        <v>0</v>
      </c>
      <c r="J1650" s="161">
        <f t="shared" si="894"/>
        <v>0</v>
      </c>
      <c r="K1650" s="162">
        <f t="shared" si="882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5">B1613</f>
        <v>0</v>
      </c>
      <c r="C1651" s="287">
        <f t="shared" si="895"/>
        <v>0</v>
      </c>
      <c r="D1651" s="288">
        <f t="shared" si="895"/>
        <v>0</v>
      </c>
      <c r="E1651" s="290">
        <f t="shared" si="895"/>
        <v>0</v>
      </c>
      <c r="F1651" s="158"/>
      <c r="G1651" s="159"/>
      <c r="H1651" s="160">
        <f t="shared" ref="H1651:J1651" si="896">H1613</f>
        <v>0</v>
      </c>
      <c r="I1651" s="161">
        <f t="shared" si="896"/>
        <v>0</v>
      </c>
      <c r="J1651" s="161">
        <f t="shared" si="896"/>
        <v>0</v>
      </c>
      <c r="K1651" s="162">
        <f t="shared" si="882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7">B1614</f>
        <v>0</v>
      </c>
      <c r="C1652" s="287">
        <f t="shared" si="897"/>
        <v>0</v>
      </c>
      <c r="D1652" s="288">
        <f t="shared" si="897"/>
        <v>0</v>
      </c>
      <c r="E1652" s="289">
        <f t="shared" si="897"/>
        <v>0</v>
      </c>
      <c r="F1652" s="158"/>
      <c r="G1652" s="159"/>
      <c r="H1652" s="160">
        <f t="shared" ref="H1652:J1652" si="898">H1614</f>
        <v>0</v>
      </c>
      <c r="I1652" s="161">
        <f t="shared" si="898"/>
        <v>0</v>
      </c>
      <c r="J1652" s="161">
        <f t="shared" si="898"/>
        <v>0</v>
      </c>
      <c r="K1652" s="162">
        <f t="shared" si="882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9">B1615</f>
        <v>0</v>
      </c>
      <c r="C1653" s="287">
        <f t="shared" si="899"/>
        <v>0</v>
      </c>
      <c r="D1653" s="288">
        <f t="shared" si="899"/>
        <v>0</v>
      </c>
      <c r="E1653" s="289">
        <f t="shared" si="899"/>
        <v>0</v>
      </c>
      <c r="F1653" s="158"/>
      <c r="G1653" s="159"/>
      <c r="H1653" s="160">
        <f t="shared" ref="H1653:J1653" si="900">H1615</f>
        <v>0</v>
      </c>
      <c r="I1653" s="161">
        <f t="shared" si="900"/>
        <v>0</v>
      </c>
      <c r="J1653" s="161">
        <f t="shared" si="900"/>
        <v>0</v>
      </c>
      <c r="K1653" s="162">
        <f t="shared" si="882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1">B1616</f>
        <v>0</v>
      </c>
      <c r="C1654" s="287">
        <f t="shared" si="901"/>
        <v>0</v>
      </c>
      <c r="D1654" s="288">
        <f t="shared" si="901"/>
        <v>0</v>
      </c>
      <c r="E1654" s="289">
        <f t="shared" si="901"/>
        <v>0</v>
      </c>
      <c r="F1654" s="158"/>
      <c r="G1654" s="159"/>
      <c r="H1654" s="160">
        <f t="shared" ref="H1654:J1654" si="902">H1616</f>
        <v>0</v>
      </c>
      <c r="I1654" s="161">
        <f t="shared" si="902"/>
        <v>0</v>
      </c>
      <c r="J1654" s="161">
        <f t="shared" si="902"/>
        <v>0</v>
      </c>
      <c r="K1654" s="162">
        <f t="shared" si="882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3">B1617</f>
        <v>0</v>
      </c>
      <c r="C1655" s="287">
        <f t="shared" si="903"/>
        <v>0</v>
      </c>
      <c r="D1655" s="288">
        <f t="shared" si="903"/>
        <v>0</v>
      </c>
      <c r="E1655" s="289">
        <f t="shared" si="903"/>
        <v>0</v>
      </c>
      <c r="F1655" s="158"/>
      <c r="G1655" s="159"/>
      <c r="H1655" s="160">
        <f t="shared" ref="H1655:J1655" si="904">H1617</f>
        <v>0</v>
      </c>
      <c r="I1655" s="161">
        <f t="shared" si="904"/>
        <v>0</v>
      </c>
      <c r="J1655" s="161">
        <f t="shared" si="904"/>
        <v>0</v>
      </c>
      <c r="K1655" s="162">
        <f t="shared" si="882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5">B1618</f>
        <v>0</v>
      </c>
      <c r="C1656" s="287">
        <f t="shared" si="905"/>
        <v>0</v>
      </c>
      <c r="D1656" s="288">
        <f t="shared" si="905"/>
        <v>0</v>
      </c>
      <c r="E1656" s="289">
        <f t="shared" si="905"/>
        <v>0</v>
      </c>
      <c r="F1656" s="158"/>
      <c r="G1656" s="159"/>
      <c r="H1656" s="160">
        <f t="shared" ref="H1656:J1656" si="906">H1618</f>
        <v>0</v>
      </c>
      <c r="I1656" s="161">
        <f t="shared" si="906"/>
        <v>0</v>
      </c>
      <c r="J1656" s="161">
        <f t="shared" si="906"/>
        <v>0</v>
      </c>
      <c r="K1656" s="162">
        <f t="shared" si="882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7">B1619</f>
        <v>0</v>
      </c>
      <c r="C1657" s="287">
        <f t="shared" si="907"/>
        <v>0</v>
      </c>
      <c r="D1657" s="288">
        <f t="shared" si="907"/>
        <v>0</v>
      </c>
      <c r="E1657" s="289">
        <f t="shared" si="907"/>
        <v>0</v>
      </c>
      <c r="F1657" s="158"/>
      <c r="G1657" s="159"/>
      <c r="H1657" s="160">
        <f t="shared" ref="H1657:J1657" si="908">H1619</f>
        <v>0</v>
      </c>
      <c r="I1657" s="161">
        <f t="shared" si="908"/>
        <v>0</v>
      </c>
      <c r="J1657" s="161">
        <f t="shared" si="908"/>
        <v>0</v>
      </c>
      <c r="K1657" s="162">
        <f t="shared" si="882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9">B1620</f>
        <v>0</v>
      </c>
      <c r="C1658" s="287">
        <f t="shared" si="909"/>
        <v>0</v>
      </c>
      <c r="D1658" s="288">
        <f t="shared" si="909"/>
        <v>0</v>
      </c>
      <c r="E1658" s="289">
        <f t="shared" si="909"/>
        <v>0</v>
      </c>
      <c r="F1658" s="158"/>
      <c r="G1658" s="159"/>
      <c r="H1658" s="160">
        <f t="shared" ref="H1658:J1658" si="910">H1620</f>
        <v>0</v>
      </c>
      <c r="I1658" s="161">
        <f t="shared" si="910"/>
        <v>0</v>
      </c>
      <c r="J1658" s="161">
        <f t="shared" si="910"/>
        <v>0</v>
      </c>
      <c r="K1658" s="162">
        <f t="shared" si="882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1">B1621</f>
        <v>0</v>
      </c>
      <c r="C1659" s="287">
        <f t="shared" si="911"/>
        <v>0</v>
      </c>
      <c r="D1659" s="288">
        <f t="shared" si="911"/>
        <v>0</v>
      </c>
      <c r="E1659" s="290">
        <f t="shared" si="911"/>
        <v>0</v>
      </c>
      <c r="F1659" s="158"/>
      <c r="G1659" s="159"/>
      <c r="H1659" s="160">
        <f t="shared" ref="H1659:J1659" si="912">H1621</f>
        <v>0</v>
      </c>
      <c r="I1659" s="161">
        <f t="shared" si="912"/>
        <v>0</v>
      </c>
      <c r="J1659" s="161">
        <f t="shared" si="912"/>
        <v>0</v>
      </c>
      <c r="K1659" s="162">
        <f t="shared" si="882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23"/>
      <c r="K1661" s="324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25">
        <f>SUM(K1644:K1659)</f>
        <v>963360</v>
      </c>
      <c r="K1662" s="326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27"/>
      <c r="K1663" s="327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24"/>
      <c r="K1665" s="324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28">
        <f>((J1662/1.11)+(K1664/1.11))*11%</f>
        <v>95468.108108108107</v>
      </c>
      <c r="K1666" s="329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24"/>
      <c r="K1667" s="324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963360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28</v>
      </c>
      <c r="J1670" s="330" t="str">
        <f>J1632</f>
        <v>NOVI / CONDRO</v>
      </c>
      <c r="K1670" s="331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29</v>
      </c>
      <c r="J1671" s="330">
        <f>J1633</f>
        <v>0</v>
      </c>
      <c r="K1671" s="331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23090015</v>
      </c>
      <c r="F1674" s="200"/>
      <c r="G1674" s="201" t="s">
        <v>2</v>
      </c>
      <c r="H1674" s="332" t="str">
        <f>H1636</f>
        <v>MUHAMMAD AGUS MUNADI</v>
      </c>
      <c r="I1674" s="332"/>
      <c r="J1674" s="332"/>
      <c r="K1674" s="333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36" t="s">
        <v>3</v>
      </c>
      <c r="G1675" s="207"/>
      <c r="H1675" s="334"/>
      <c r="I1675" s="334"/>
      <c r="J1675" s="334"/>
      <c r="K1675" s="335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37">
        <f>D1638</f>
        <v>45183</v>
      </c>
      <c r="E1676" s="338"/>
      <c r="F1676" s="336"/>
      <c r="G1676" s="208"/>
      <c r="H1676" s="339" t="str">
        <f>H1638</f>
        <v>( SINAR BHAKTI )</v>
      </c>
      <c r="I1676" s="339"/>
      <c r="J1676" s="339"/>
      <c r="K1676" s="340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36"/>
      <c r="G1677" s="208"/>
      <c r="H1677" s="341" t="str">
        <f>H1639</f>
        <v>YOGYAKARTA</v>
      </c>
      <c r="I1677" s="341"/>
      <c r="J1677" s="341"/>
      <c r="K1677" s="342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G 3754</v>
      </c>
      <c r="E1678" s="199"/>
      <c r="F1678" s="210"/>
      <c r="G1678" s="211"/>
      <c r="H1678" s="343"/>
      <c r="I1678" s="343"/>
      <c r="J1678" s="343"/>
      <c r="K1678" s="344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3">B1644</f>
        <v>24</v>
      </c>
      <c r="C1682" s="292" t="str">
        <f t="shared" si="913"/>
        <v>LSN</v>
      </c>
      <c r="D1682" s="293" t="str">
        <f t="shared" si="913"/>
        <v/>
      </c>
      <c r="E1682" s="294" t="str">
        <f t="shared" si="913"/>
        <v>PENSIL KENKO 2B-6371 SILVER CAP BIRU</v>
      </c>
      <c r="F1682" s="235"/>
      <c r="G1682" s="236"/>
      <c r="H1682" s="237">
        <f t="shared" ref="H1682:J1682" si="914">H1644</f>
        <v>9000</v>
      </c>
      <c r="I1682" s="238">
        <f t="shared" si="914"/>
        <v>0.1</v>
      </c>
      <c r="J1682" s="238">
        <f t="shared" si="914"/>
        <v>0</v>
      </c>
      <c r="K1682" s="239">
        <f t="shared" ref="K1682:K1697" si="915">(B1682*H1682-((B1682*H1682)*I1682))-((B1682*H1682-((B1682*H1682)*I1682))*J1682)</f>
        <v>194400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6">B1645</f>
        <v>12</v>
      </c>
      <c r="C1683" s="292" t="str">
        <f t="shared" si="916"/>
        <v>LSN</v>
      </c>
      <c r="D1683" s="293" t="str">
        <f t="shared" si="916"/>
        <v/>
      </c>
      <c r="E1683" s="294" t="str">
        <f t="shared" si="916"/>
        <v>PENSIL KENKO 2B-6800 PLATINUM</v>
      </c>
      <c r="F1683" s="235"/>
      <c r="G1683" s="236"/>
      <c r="H1683" s="237">
        <f t="shared" ref="H1683:J1683" si="917">H1645</f>
        <v>8800</v>
      </c>
      <c r="I1683" s="238">
        <f t="shared" si="917"/>
        <v>0.1</v>
      </c>
      <c r="J1683" s="238">
        <f t="shared" si="917"/>
        <v>0</v>
      </c>
      <c r="K1683" s="239">
        <f t="shared" si="915"/>
        <v>95040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8">B1646</f>
        <v>12</v>
      </c>
      <c r="C1684" s="292" t="str">
        <f t="shared" si="918"/>
        <v>LSN</v>
      </c>
      <c r="D1684" s="293" t="str">
        <f t="shared" si="918"/>
        <v/>
      </c>
      <c r="E1684" s="294" t="str">
        <f t="shared" si="918"/>
        <v>PENCIL CASE KENKO PC-0719</v>
      </c>
      <c r="F1684" s="235"/>
      <c r="G1684" s="236"/>
      <c r="H1684" s="237">
        <f t="shared" ref="H1684:J1684" si="919">H1646</f>
        <v>62400</v>
      </c>
      <c r="I1684" s="238">
        <f t="shared" si="919"/>
        <v>0.1</v>
      </c>
      <c r="J1684" s="238">
        <f t="shared" si="919"/>
        <v>0</v>
      </c>
      <c r="K1684" s="239">
        <f t="shared" si="915"/>
        <v>673920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20">B1647</f>
        <v>0</v>
      </c>
      <c r="C1685" s="292">
        <f t="shared" si="920"/>
        <v>0</v>
      </c>
      <c r="D1685" s="293">
        <f t="shared" si="920"/>
        <v>0</v>
      </c>
      <c r="E1685" s="294">
        <f t="shared" si="920"/>
        <v>0</v>
      </c>
      <c r="F1685" s="235"/>
      <c r="G1685" s="236"/>
      <c r="H1685" s="237">
        <f t="shared" ref="H1685:J1685" si="921">H1647</f>
        <v>0</v>
      </c>
      <c r="I1685" s="238">
        <f t="shared" si="921"/>
        <v>0</v>
      </c>
      <c r="J1685" s="238">
        <f t="shared" si="921"/>
        <v>0</v>
      </c>
      <c r="K1685" s="239">
        <f t="shared" si="915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2">B1648</f>
        <v>0</v>
      </c>
      <c r="C1686" s="292">
        <f t="shared" si="922"/>
        <v>0</v>
      </c>
      <c r="D1686" s="293">
        <f t="shared" si="922"/>
        <v>0</v>
      </c>
      <c r="E1686" s="294">
        <f t="shared" si="922"/>
        <v>0</v>
      </c>
      <c r="F1686" s="235"/>
      <c r="G1686" s="236"/>
      <c r="H1686" s="237">
        <f t="shared" ref="H1686:J1686" si="923">H1648</f>
        <v>0</v>
      </c>
      <c r="I1686" s="238">
        <f t="shared" si="923"/>
        <v>0</v>
      </c>
      <c r="J1686" s="238">
        <f t="shared" si="923"/>
        <v>0</v>
      </c>
      <c r="K1686" s="239">
        <f t="shared" si="915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4">B1649</f>
        <v>0</v>
      </c>
      <c r="C1687" s="292">
        <f t="shared" si="924"/>
        <v>0</v>
      </c>
      <c r="D1687" s="293">
        <f t="shared" si="924"/>
        <v>0</v>
      </c>
      <c r="E1687" s="294">
        <f t="shared" si="924"/>
        <v>0</v>
      </c>
      <c r="F1687" s="235"/>
      <c r="G1687" s="236"/>
      <c r="H1687" s="237">
        <f t="shared" ref="H1687:J1687" si="925">H1649</f>
        <v>0</v>
      </c>
      <c r="I1687" s="238">
        <f t="shared" si="925"/>
        <v>0</v>
      </c>
      <c r="J1687" s="238">
        <f t="shared" si="925"/>
        <v>0</v>
      </c>
      <c r="K1687" s="239">
        <f t="shared" si="915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6">B1650</f>
        <v>0</v>
      </c>
      <c r="C1688" s="292">
        <f t="shared" si="926"/>
        <v>0</v>
      </c>
      <c r="D1688" s="293">
        <f t="shared" si="926"/>
        <v>0</v>
      </c>
      <c r="E1688" s="294">
        <f t="shared" si="926"/>
        <v>0</v>
      </c>
      <c r="F1688" s="235"/>
      <c r="G1688" s="236"/>
      <c r="H1688" s="237">
        <f t="shared" ref="H1688:J1688" si="927">H1650</f>
        <v>0</v>
      </c>
      <c r="I1688" s="238">
        <f t="shared" si="927"/>
        <v>0</v>
      </c>
      <c r="J1688" s="238">
        <f t="shared" si="927"/>
        <v>0</v>
      </c>
      <c r="K1688" s="239">
        <f t="shared" si="915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8">B1651</f>
        <v>0</v>
      </c>
      <c r="C1689" s="292">
        <f t="shared" si="928"/>
        <v>0</v>
      </c>
      <c r="D1689" s="293">
        <f t="shared" si="928"/>
        <v>0</v>
      </c>
      <c r="E1689" s="295">
        <f t="shared" si="928"/>
        <v>0</v>
      </c>
      <c r="F1689" s="235"/>
      <c r="G1689" s="236"/>
      <c r="H1689" s="237">
        <f t="shared" ref="H1689:J1689" si="929">H1651</f>
        <v>0</v>
      </c>
      <c r="I1689" s="238">
        <f t="shared" si="929"/>
        <v>0</v>
      </c>
      <c r="J1689" s="238">
        <f t="shared" si="929"/>
        <v>0</v>
      </c>
      <c r="K1689" s="239">
        <f t="shared" si="915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30">B1652</f>
        <v>0</v>
      </c>
      <c r="C1690" s="292">
        <f t="shared" si="930"/>
        <v>0</v>
      </c>
      <c r="D1690" s="293">
        <f t="shared" si="930"/>
        <v>0</v>
      </c>
      <c r="E1690" s="294">
        <f t="shared" si="930"/>
        <v>0</v>
      </c>
      <c r="F1690" s="235"/>
      <c r="G1690" s="236"/>
      <c r="H1690" s="237">
        <f t="shared" ref="H1690:J1690" si="931">H1652</f>
        <v>0</v>
      </c>
      <c r="I1690" s="238">
        <f t="shared" si="931"/>
        <v>0</v>
      </c>
      <c r="J1690" s="238">
        <f t="shared" si="931"/>
        <v>0</v>
      </c>
      <c r="K1690" s="239">
        <f t="shared" si="915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2">B1653</f>
        <v>0</v>
      </c>
      <c r="C1691" s="292">
        <f t="shared" si="932"/>
        <v>0</v>
      </c>
      <c r="D1691" s="293">
        <f t="shared" si="932"/>
        <v>0</v>
      </c>
      <c r="E1691" s="294">
        <f t="shared" si="932"/>
        <v>0</v>
      </c>
      <c r="F1691" s="235"/>
      <c r="G1691" s="236"/>
      <c r="H1691" s="237">
        <f t="shared" ref="H1691:J1691" si="933">H1653</f>
        <v>0</v>
      </c>
      <c r="I1691" s="238">
        <f t="shared" si="933"/>
        <v>0</v>
      </c>
      <c r="J1691" s="238">
        <f t="shared" si="933"/>
        <v>0</v>
      </c>
      <c r="K1691" s="239">
        <f t="shared" si="915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4">B1654</f>
        <v>0</v>
      </c>
      <c r="C1692" s="292">
        <f t="shared" si="934"/>
        <v>0</v>
      </c>
      <c r="D1692" s="293">
        <f t="shared" si="934"/>
        <v>0</v>
      </c>
      <c r="E1692" s="294">
        <f t="shared" si="934"/>
        <v>0</v>
      </c>
      <c r="F1692" s="235"/>
      <c r="G1692" s="236"/>
      <c r="H1692" s="237">
        <f t="shared" ref="H1692:J1692" si="935">H1654</f>
        <v>0</v>
      </c>
      <c r="I1692" s="238">
        <f t="shared" si="935"/>
        <v>0</v>
      </c>
      <c r="J1692" s="238">
        <f t="shared" si="935"/>
        <v>0</v>
      </c>
      <c r="K1692" s="239">
        <f t="shared" si="915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6">B1655</f>
        <v>0</v>
      </c>
      <c r="C1693" s="292">
        <f t="shared" si="936"/>
        <v>0</v>
      </c>
      <c r="D1693" s="293">
        <f t="shared" si="936"/>
        <v>0</v>
      </c>
      <c r="E1693" s="294">
        <f t="shared" si="936"/>
        <v>0</v>
      </c>
      <c r="F1693" s="235"/>
      <c r="G1693" s="236"/>
      <c r="H1693" s="237">
        <f t="shared" ref="H1693:J1693" si="937">H1655</f>
        <v>0</v>
      </c>
      <c r="I1693" s="238">
        <f t="shared" si="937"/>
        <v>0</v>
      </c>
      <c r="J1693" s="238">
        <f t="shared" si="937"/>
        <v>0</v>
      </c>
      <c r="K1693" s="239">
        <f t="shared" si="915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8">B1656</f>
        <v>0</v>
      </c>
      <c r="C1694" s="292">
        <f t="shared" si="938"/>
        <v>0</v>
      </c>
      <c r="D1694" s="293">
        <f t="shared" si="938"/>
        <v>0</v>
      </c>
      <c r="E1694" s="294">
        <f t="shared" si="938"/>
        <v>0</v>
      </c>
      <c r="F1694" s="235"/>
      <c r="G1694" s="236"/>
      <c r="H1694" s="237">
        <f t="shared" ref="H1694:J1694" si="939">H1656</f>
        <v>0</v>
      </c>
      <c r="I1694" s="238">
        <f t="shared" si="939"/>
        <v>0</v>
      </c>
      <c r="J1694" s="238">
        <f t="shared" si="939"/>
        <v>0</v>
      </c>
      <c r="K1694" s="239">
        <f t="shared" si="915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40">B1657</f>
        <v>0</v>
      </c>
      <c r="C1695" s="292">
        <f t="shared" si="940"/>
        <v>0</v>
      </c>
      <c r="D1695" s="293">
        <f t="shared" si="940"/>
        <v>0</v>
      </c>
      <c r="E1695" s="294">
        <f t="shared" si="940"/>
        <v>0</v>
      </c>
      <c r="F1695" s="235"/>
      <c r="G1695" s="236"/>
      <c r="H1695" s="237">
        <f t="shared" ref="H1695:J1695" si="941">H1657</f>
        <v>0</v>
      </c>
      <c r="I1695" s="238">
        <f t="shared" si="941"/>
        <v>0</v>
      </c>
      <c r="J1695" s="238">
        <f t="shared" si="941"/>
        <v>0</v>
      </c>
      <c r="K1695" s="239">
        <f t="shared" si="915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2">B1658</f>
        <v>0</v>
      </c>
      <c r="C1696" s="292">
        <f t="shared" si="942"/>
        <v>0</v>
      </c>
      <c r="D1696" s="293">
        <f t="shared" si="942"/>
        <v>0</v>
      </c>
      <c r="E1696" s="294">
        <f t="shared" si="942"/>
        <v>0</v>
      </c>
      <c r="F1696" s="235"/>
      <c r="G1696" s="236"/>
      <c r="H1696" s="237">
        <f t="shared" ref="H1696:J1696" si="943">H1658</f>
        <v>0</v>
      </c>
      <c r="I1696" s="238">
        <f t="shared" si="943"/>
        <v>0</v>
      </c>
      <c r="J1696" s="238">
        <f t="shared" si="943"/>
        <v>0</v>
      </c>
      <c r="K1696" s="239">
        <f t="shared" si="915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4">B1659</f>
        <v>0</v>
      </c>
      <c r="C1697" s="292">
        <f t="shared" si="944"/>
        <v>0</v>
      </c>
      <c r="D1697" s="293">
        <f t="shared" si="944"/>
        <v>0</v>
      </c>
      <c r="E1697" s="295">
        <f t="shared" si="944"/>
        <v>0</v>
      </c>
      <c r="F1697" s="235"/>
      <c r="G1697" s="236"/>
      <c r="H1697" s="237">
        <f t="shared" ref="H1697:J1697" si="945">H1659</f>
        <v>0</v>
      </c>
      <c r="I1697" s="238">
        <f t="shared" si="945"/>
        <v>0</v>
      </c>
      <c r="J1697" s="238">
        <f t="shared" si="945"/>
        <v>0</v>
      </c>
      <c r="K1697" s="239">
        <f t="shared" si="915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05"/>
      <c r="K1699" s="306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07">
        <f>SUM(K1682:K1697)</f>
        <v>963360</v>
      </c>
      <c r="K1700" s="308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09"/>
      <c r="K1701" s="309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06"/>
      <c r="K1703" s="306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10">
        <f>((J1700/1.11)+(K1702/1.11))*11%</f>
        <v>95468.108108108107</v>
      </c>
      <c r="K1704" s="311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06"/>
      <c r="K1705" s="306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963360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28</v>
      </c>
      <c r="J1708" s="312" t="str">
        <f>J1670</f>
        <v>NOVI / CONDRO</v>
      </c>
      <c r="K1708" s="313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29</v>
      </c>
      <c r="J1709" s="312">
        <f>J1671</f>
        <v>0</v>
      </c>
      <c r="K1709" s="313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23090016</v>
      </c>
      <c r="G1712" s="11" t="s">
        <v>2</v>
      </c>
      <c r="H1712" s="358" t="s">
        <v>44</v>
      </c>
      <c r="I1712" s="358"/>
      <c r="J1712" s="358"/>
      <c r="K1712" s="359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62" t="s">
        <v>3</v>
      </c>
      <c r="G1713" s="17"/>
      <c r="H1713" s="360"/>
      <c r="I1713" s="360"/>
      <c r="J1713" s="360"/>
      <c r="K1713" s="361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63">
        <v>45187</v>
      </c>
      <c r="E1714" s="364"/>
      <c r="F1714" s="362"/>
      <c r="G1714" s="18"/>
      <c r="H1714" s="365" t="s">
        <v>45</v>
      </c>
      <c r="I1714" s="365"/>
      <c r="J1714" s="365"/>
      <c r="K1714" s="366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62"/>
      <c r="G1715" s="18"/>
      <c r="H1715" s="367" t="s">
        <v>46</v>
      </c>
      <c r="I1715" s="367"/>
      <c r="J1715" s="367"/>
      <c r="K1715" s="368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127</v>
      </c>
      <c r="E1716" s="9"/>
      <c r="F1716" s="21"/>
      <c r="G1716" s="22"/>
      <c r="H1716" s="369"/>
      <c r="I1716" s="369"/>
      <c r="J1716" s="369"/>
      <c r="K1716" s="370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96</v>
      </c>
      <c r="C1720" s="46" t="s">
        <v>41</v>
      </c>
      <c r="D1720" s="93">
        <v>2</v>
      </c>
      <c r="E1720" s="110" t="s">
        <v>128</v>
      </c>
      <c r="F1720" s="48"/>
      <c r="G1720" s="49"/>
      <c r="H1720" s="50">
        <v>31200</v>
      </c>
      <c r="I1720" s="51">
        <v>0.125</v>
      </c>
      <c r="J1720" s="51"/>
      <c r="K1720" s="52">
        <f t="shared" ref="K1720:K1735" si="946">(B1720*H1720-((B1720*H1720)*I1720))-((B1720*H1720-((B1720*H1720)*I1720))*J1720)</f>
        <v>2620800</v>
      </c>
      <c r="L1720" s="36"/>
    </row>
    <row r="1721" spans="1:12" s="10" customFormat="1" ht="14.1" customHeight="1" x14ac:dyDescent="0.25">
      <c r="A1721" s="45">
        <v>2</v>
      </c>
      <c r="B1721" s="46">
        <v>144</v>
      </c>
      <c r="C1721" s="46" t="s">
        <v>41</v>
      </c>
      <c r="D1721" s="93">
        <v>1</v>
      </c>
      <c r="E1721" s="110" t="s">
        <v>129</v>
      </c>
      <c r="F1721" s="48"/>
      <c r="G1721" s="49"/>
      <c r="H1721" s="50">
        <v>40800</v>
      </c>
      <c r="I1721" s="51">
        <v>0.125</v>
      </c>
      <c r="J1721" s="51"/>
      <c r="K1721" s="52">
        <f t="shared" si="946"/>
        <v>5140800</v>
      </c>
      <c r="L1721" s="36"/>
    </row>
    <row r="1722" spans="1:12" s="10" customFormat="1" ht="14.1" customHeight="1" x14ac:dyDescent="0.25">
      <c r="A1722" s="45">
        <v>3</v>
      </c>
      <c r="B1722" s="46">
        <v>48</v>
      </c>
      <c r="C1722" s="46" t="s">
        <v>52</v>
      </c>
      <c r="D1722" s="93">
        <v>2</v>
      </c>
      <c r="E1722" s="110" t="s">
        <v>130</v>
      </c>
      <c r="F1722" s="48"/>
      <c r="G1722" s="49"/>
      <c r="H1722" s="50">
        <v>58900</v>
      </c>
      <c r="I1722" s="51">
        <v>0.125</v>
      </c>
      <c r="J1722" s="51"/>
      <c r="K1722" s="52">
        <f t="shared" si="946"/>
        <v>2473800</v>
      </c>
      <c r="L1722" s="36"/>
    </row>
    <row r="1723" spans="1:12" s="10" customFormat="1" ht="14.1" customHeight="1" x14ac:dyDescent="0.25">
      <c r="A1723" s="45">
        <v>4</v>
      </c>
      <c r="B1723" s="46">
        <v>48</v>
      </c>
      <c r="C1723" s="46" t="s">
        <v>52</v>
      </c>
      <c r="D1723" s="93">
        <v>2</v>
      </c>
      <c r="E1723" s="110" t="s">
        <v>131</v>
      </c>
      <c r="F1723" s="48"/>
      <c r="G1723" s="49"/>
      <c r="H1723" s="50">
        <v>66900</v>
      </c>
      <c r="I1723" s="51">
        <v>0.125</v>
      </c>
      <c r="J1723" s="51"/>
      <c r="K1723" s="52">
        <f t="shared" si="946"/>
        <v>2809800</v>
      </c>
      <c r="L1723" s="36"/>
    </row>
    <row r="1724" spans="1:12" s="10" customFormat="1" ht="14.1" customHeight="1" x14ac:dyDescent="0.25">
      <c r="A1724" s="45">
        <v>5</v>
      </c>
      <c r="B1724" s="46">
        <v>144</v>
      </c>
      <c r="C1724" s="46" t="s">
        <v>52</v>
      </c>
      <c r="D1724" s="93">
        <v>2</v>
      </c>
      <c r="E1724" s="110" t="s">
        <v>132</v>
      </c>
      <c r="F1724" s="48"/>
      <c r="G1724" s="49"/>
      <c r="H1724" s="50">
        <v>21200</v>
      </c>
      <c r="I1724" s="51">
        <v>0.125</v>
      </c>
      <c r="J1724" s="51"/>
      <c r="K1724" s="52">
        <f t="shared" si="946"/>
        <v>2671200</v>
      </c>
      <c r="L1724" s="36"/>
    </row>
    <row r="1725" spans="1:12" s="10" customFormat="1" ht="14.1" customHeight="1" x14ac:dyDescent="0.25">
      <c r="A1725" s="45">
        <v>6</v>
      </c>
      <c r="B1725" s="46">
        <v>72</v>
      </c>
      <c r="C1725" s="46" t="s">
        <v>41</v>
      </c>
      <c r="D1725" s="93">
        <v>1</v>
      </c>
      <c r="E1725" s="110" t="s">
        <v>93</v>
      </c>
      <c r="F1725" s="48"/>
      <c r="G1725" s="49"/>
      <c r="H1725" s="50">
        <v>47100</v>
      </c>
      <c r="I1725" s="51">
        <v>0.125</v>
      </c>
      <c r="J1725" s="51"/>
      <c r="K1725" s="52">
        <f t="shared" si="946"/>
        <v>2967300</v>
      </c>
      <c r="L1725" s="36"/>
    </row>
    <row r="1726" spans="1:12" s="10" customFormat="1" ht="14.1" customHeight="1" x14ac:dyDescent="0.25">
      <c r="A1726" s="45">
        <v>7</v>
      </c>
      <c r="B1726" s="46"/>
      <c r="C1726" s="46"/>
      <c r="D1726" s="93"/>
      <c r="E1726" s="110"/>
      <c r="F1726" s="48"/>
      <c r="G1726" s="49"/>
      <c r="H1726" s="50"/>
      <c r="I1726" s="51"/>
      <c r="J1726" s="51"/>
      <c r="K1726" s="52">
        <f t="shared" si="946"/>
        <v>0</v>
      </c>
      <c r="L1726" s="36"/>
    </row>
    <row r="1727" spans="1:12" s="10" customFormat="1" ht="14.1" customHeight="1" x14ac:dyDescent="0.25">
      <c r="A1727" s="45">
        <v>8</v>
      </c>
      <c r="B1727" s="46"/>
      <c r="C1727" s="46"/>
      <c r="D1727" s="93"/>
      <c r="E1727" s="111"/>
      <c r="F1727" s="48"/>
      <c r="G1727" s="49"/>
      <c r="H1727" s="50"/>
      <c r="I1727" s="51"/>
      <c r="J1727" s="51"/>
      <c r="K1727" s="52">
        <f t="shared" si="946"/>
        <v>0</v>
      </c>
      <c r="L1727" s="36"/>
    </row>
    <row r="1728" spans="1:12" s="10" customFormat="1" ht="14.1" customHeight="1" x14ac:dyDescent="0.25">
      <c r="A1728" s="45">
        <v>9</v>
      </c>
      <c r="B1728" s="46"/>
      <c r="C1728" s="46"/>
      <c r="D1728" s="93"/>
      <c r="E1728" s="110"/>
      <c r="F1728" s="48"/>
      <c r="G1728" s="49"/>
      <c r="H1728" s="50"/>
      <c r="I1728" s="51"/>
      <c r="J1728" s="51"/>
      <c r="K1728" s="52">
        <f t="shared" si="946"/>
        <v>0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6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6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6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6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6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6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6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45"/>
      <c r="K1737" s="346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47">
        <f>SUM(K1720:K1735)</f>
        <v>18683700</v>
      </c>
      <c r="K1738" s="348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49"/>
      <c r="K1739" s="349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46"/>
      <c r="K1741" s="346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50">
        <f>((J1738/1.11)+(K1740/1.11))*11%</f>
        <v>1851537.8378378379</v>
      </c>
      <c r="K1742" s="351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46"/>
      <c r="K1743" s="346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18683700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28</v>
      </c>
      <c r="J1746" s="352" t="s">
        <v>133</v>
      </c>
      <c r="K1746" s="353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29</v>
      </c>
      <c r="J1747" s="352"/>
      <c r="K1747" s="353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23090016</v>
      </c>
      <c r="F1750" s="123"/>
      <c r="G1750" s="124" t="s">
        <v>2</v>
      </c>
      <c r="H1750" s="354" t="str">
        <f>H1712</f>
        <v>LILY JULIAWATI</v>
      </c>
      <c r="I1750" s="354"/>
      <c r="J1750" s="354"/>
      <c r="K1750" s="355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14" t="s">
        <v>3</v>
      </c>
      <c r="G1751" s="130"/>
      <c r="H1751" s="356"/>
      <c r="I1751" s="356"/>
      <c r="J1751" s="356"/>
      <c r="K1751" s="357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15">
        <f>D1714</f>
        <v>45187</v>
      </c>
      <c r="E1752" s="316"/>
      <c r="F1752" s="314"/>
      <c r="G1752" s="131"/>
      <c r="H1752" s="317" t="str">
        <f>H1714</f>
        <v>(REJO AGUNG)</v>
      </c>
      <c r="I1752" s="317"/>
      <c r="J1752" s="317"/>
      <c r="K1752" s="318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14"/>
      <c r="G1753" s="131"/>
      <c r="H1753" s="319" t="str">
        <f>H1715</f>
        <v>JOMBANG</v>
      </c>
      <c r="I1753" s="319"/>
      <c r="J1753" s="319"/>
      <c r="K1753" s="320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G 3731</v>
      </c>
      <c r="E1754" s="122"/>
      <c r="F1754" s="133"/>
      <c r="G1754" s="134"/>
      <c r="H1754" s="321"/>
      <c r="I1754" s="321"/>
      <c r="J1754" s="321"/>
      <c r="K1754" s="322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7">B1720</f>
        <v>96</v>
      </c>
      <c r="C1758" s="287" t="str">
        <f t="shared" si="947"/>
        <v>LSN</v>
      </c>
      <c r="D1758" s="288">
        <f t="shared" si="947"/>
        <v>2</v>
      </c>
      <c r="E1758" s="289" t="str">
        <f t="shared" si="947"/>
        <v>PUSH PIN JOYKO PP-30</v>
      </c>
      <c r="F1758" s="158"/>
      <c r="G1758" s="159"/>
      <c r="H1758" s="160">
        <f t="shared" ref="H1758:J1758" si="948">H1720</f>
        <v>31200</v>
      </c>
      <c r="I1758" s="161">
        <f t="shared" si="948"/>
        <v>0.125</v>
      </c>
      <c r="J1758" s="161">
        <f t="shared" si="948"/>
        <v>0</v>
      </c>
      <c r="K1758" s="162">
        <f t="shared" ref="K1758:K1773" si="949">(B1758*H1758-((B1758*H1758)*I1758))-((B1758*H1758-((B1758*H1758)*I1758))*J1758)</f>
        <v>2620800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50">B1721</f>
        <v>144</v>
      </c>
      <c r="C1759" s="287" t="str">
        <f t="shared" si="950"/>
        <v>LSN</v>
      </c>
      <c r="D1759" s="288">
        <f t="shared" si="950"/>
        <v>1</v>
      </c>
      <c r="E1759" s="289" t="str">
        <f t="shared" si="950"/>
        <v>MECHANICAL PENCIL 0.5 MM JOYKO MP-19</v>
      </c>
      <c r="F1759" s="158"/>
      <c r="G1759" s="159"/>
      <c r="H1759" s="160">
        <f t="shared" ref="H1759:J1759" si="951">H1721</f>
        <v>40800</v>
      </c>
      <c r="I1759" s="161">
        <f t="shared" si="951"/>
        <v>0.125</v>
      </c>
      <c r="J1759" s="161">
        <f t="shared" si="951"/>
        <v>0</v>
      </c>
      <c r="K1759" s="162">
        <f t="shared" si="949"/>
        <v>5140800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2">B1722</f>
        <v>48</v>
      </c>
      <c r="C1760" s="287" t="str">
        <f t="shared" si="952"/>
        <v>PCS</v>
      </c>
      <c r="D1760" s="288">
        <f t="shared" si="952"/>
        <v>2</v>
      </c>
      <c r="E1760" s="289" t="str">
        <f t="shared" si="952"/>
        <v>CRAYON / OIL PASTEL JOYKO OP-48S PP CASE SEA WORLD</v>
      </c>
      <c r="F1760" s="158"/>
      <c r="G1760" s="159"/>
      <c r="H1760" s="160">
        <f t="shared" ref="H1760:J1760" si="953">H1722</f>
        <v>58900</v>
      </c>
      <c r="I1760" s="161">
        <f t="shared" si="953"/>
        <v>0.125</v>
      </c>
      <c r="J1760" s="161">
        <f t="shared" si="953"/>
        <v>0</v>
      </c>
      <c r="K1760" s="162">
        <f t="shared" si="949"/>
        <v>2473800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4">B1723</f>
        <v>48</v>
      </c>
      <c r="C1761" s="287" t="str">
        <f t="shared" si="954"/>
        <v>PCS</v>
      </c>
      <c r="D1761" s="288">
        <f t="shared" si="954"/>
        <v>2</v>
      </c>
      <c r="E1761" s="289" t="str">
        <f t="shared" si="954"/>
        <v>CRAYON / OIL PASTEL JOYKO OP-55S PP CASE SEA WORLD</v>
      </c>
      <c r="F1761" s="158"/>
      <c r="G1761" s="159"/>
      <c r="H1761" s="160">
        <f t="shared" ref="H1761:J1761" si="955">H1723</f>
        <v>66900</v>
      </c>
      <c r="I1761" s="161">
        <f t="shared" si="955"/>
        <v>0.125</v>
      </c>
      <c r="J1761" s="161">
        <f t="shared" si="955"/>
        <v>0</v>
      </c>
      <c r="K1761" s="162">
        <f t="shared" si="949"/>
        <v>2809800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6">B1724</f>
        <v>144</v>
      </c>
      <c r="C1762" s="287" t="str">
        <f t="shared" si="956"/>
        <v>PCS</v>
      </c>
      <c r="D1762" s="288">
        <f t="shared" si="956"/>
        <v>2</v>
      </c>
      <c r="E1762" s="289" t="str">
        <f t="shared" si="956"/>
        <v>PENSIL WARNA JOYKO CP-24PB (PANJANG)</v>
      </c>
      <c r="F1762" s="158"/>
      <c r="G1762" s="159"/>
      <c r="H1762" s="160">
        <f t="shared" ref="H1762:J1762" si="957">H1724</f>
        <v>21200</v>
      </c>
      <c r="I1762" s="161">
        <f t="shared" si="957"/>
        <v>0.125</v>
      </c>
      <c r="J1762" s="161">
        <f t="shared" si="957"/>
        <v>0</v>
      </c>
      <c r="K1762" s="162">
        <f t="shared" si="949"/>
        <v>2671200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8">B1725</f>
        <v>72</v>
      </c>
      <c r="C1763" s="287" t="str">
        <f t="shared" si="958"/>
        <v>LSN</v>
      </c>
      <c r="D1763" s="288">
        <f t="shared" si="958"/>
        <v>1</v>
      </c>
      <c r="E1763" s="289" t="str">
        <f t="shared" si="958"/>
        <v>CORRECTION FLUID KENKO KE-108</v>
      </c>
      <c r="F1763" s="158"/>
      <c r="G1763" s="159"/>
      <c r="H1763" s="160">
        <f t="shared" ref="H1763:J1763" si="959">H1725</f>
        <v>47100</v>
      </c>
      <c r="I1763" s="161">
        <f t="shared" si="959"/>
        <v>0.125</v>
      </c>
      <c r="J1763" s="161">
        <f t="shared" si="959"/>
        <v>0</v>
      </c>
      <c r="K1763" s="162">
        <f t="shared" si="949"/>
        <v>2967300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60">B1726</f>
        <v>0</v>
      </c>
      <c r="C1764" s="287">
        <f t="shared" si="960"/>
        <v>0</v>
      </c>
      <c r="D1764" s="288">
        <f t="shared" si="960"/>
        <v>0</v>
      </c>
      <c r="E1764" s="289">
        <f t="shared" si="960"/>
        <v>0</v>
      </c>
      <c r="F1764" s="158"/>
      <c r="G1764" s="159"/>
      <c r="H1764" s="160">
        <f t="shared" ref="H1764:J1764" si="961">H1726</f>
        <v>0</v>
      </c>
      <c r="I1764" s="161">
        <f t="shared" si="961"/>
        <v>0</v>
      </c>
      <c r="J1764" s="161">
        <f t="shared" si="961"/>
        <v>0</v>
      </c>
      <c r="K1764" s="162">
        <f t="shared" si="949"/>
        <v>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2">B1727</f>
        <v>0</v>
      </c>
      <c r="C1765" s="287">
        <f t="shared" si="962"/>
        <v>0</v>
      </c>
      <c r="D1765" s="288">
        <f t="shared" si="962"/>
        <v>0</v>
      </c>
      <c r="E1765" s="290">
        <f t="shared" si="962"/>
        <v>0</v>
      </c>
      <c r="F1765" s="158"/>
      <c r="G1765" s="159"/>
      <c r="H1765" s="160">
        <f t="shared" ref="H1765:J1765" si="963">H1727</f>
        <v>0</v>
      </c>
      <c r="I1765" s="161">
        <f t="shared" si="963"/>
        <v>0</v>
      </c>
      <c r="J1765" s="161">
        <f t="shared" si="963"/>
        <v>0</v>
      </c>
      <c r="K1765" s="162">
        <f t="shared" si="949"/>
        <v>0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4">B1728</f>
        <v>0</v>
      </c>
      <c r="C1766" s="287">
        <f t="shared" si="964"/>
        <v>0</v>
      </c>
      <c r="D1766" s="288">
        <f t="shared" si="964"/>
        <v>0</v>
      </c>
      <c r="E1766" s="289">
        <f t="shared" si="964"/>
        <v>0</v>
      </c>
      <c r="F1766" s="158"/>
      <c r="G1766" s="159"/>
      <c r="H1766" s="160">
        <f t="shared" ref="H1766:J1766" si="965">H1728</f>
        <v>0</v>
      </c>
      <c r="I1766" s="161">
        <f t="shared" si="965"/>
        <v>0</v>
      </c>
      <c r="J1766" s="161">
        <f t="shared" si="965"/>
        <v>0</v>
      </c>
      <c r="K1766" s="162">
        <f t="shared" si="949"/>
        <v>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6">B1729</f>
        <v>0</v>
      </c>
      <c r="C1767" s="287">
        <f t="shared" si="966"/>
        <v>0</v>
      </c>
      <c r="D1767" s="288">
        <f t="shared" si="966"/>
        <v>0</v>
      </c>
      <c r="E1767" s="289">
        <f t="shared" si="966"/>
        <v>0</v>
      </c>
      <c r="F1767" s="158"/>
      <c r="G1767" s="159"/>
      <c r="H1767" s="160">
        <f t="shared" ref="H1767:J1767" si="967">H1729</f>
        <v>0</v>
      </c>
      <c r="I1767" s="161">
        <f t="shared" si="967"/>
        <v>0</v>
      </c>
      <c r="J1767" s="161">
        <f t="shared" si="967"/>
        <v>0</v>
      </c>
      <c r="K1767" s="162">
        <f t="shared" si="949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8">B1730</f>
        <v>0</v>
      </c>
      <c r="C1768" s="287">
        <f t="shared" si="968"/>
        <v>0</v>
      </c>
      <c r="D1768" s="288">
        <f t="shared" si="968"/>
        <v>0</v>
      </c>
      <c r="E1768" s="289">
        <f t="shared" si="968"/>
        <v>0</v>
      </c>
      <c r="F1768" s="158"/>
      <c r="G1768" s="159"/>
      <c r="H1768" s="160">
        <f t="shared" ref="H1768:J1768" si="969">H1730</f>
        <v>0</v>
      </c>
      <c r="I1768" s="161">
        <f t="shared" si="969"/>
        <v>0</v>
      </c>
      <c r="J1768" s="161">
        <f t="shared" si="969"/>
        <v>0</v>
      </c>
      <c r="K1768" s="162">
        <f t="shared" si="949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70">B1731</f>
        <v>0</v>
      </c>
      <c r="C1769" s="287">
        <f t="shared" si="970"/>
        <v>0</v>
      </c>
      <c r="D1769" s="288">
        <f t="shared" si="970"/>
        <v>0</v>
      </c>
      <c r="E1769" s="289">
        <f t="shared" si="970"/>
        <v>0</v>
      </c>
      <c r="F1769" s="158"/>
      <c r="G1769" s="159"/>
      <c r="H1769" s="160">
        <f t="shared" ref="H1769:J1769" si="971">H1731</f>
        <v>0</v>
      </c>
      <c r="I1769" s="161">
        <f t="shared" si="971"/>
        <v>0</v>
      </c>
      <c r="J1769" s="161">
        <f t="shared" si="971"/>
        <v>0</v>
      </c>
      <c r="K1769" s="162">
        <f t="shared" si="949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2">B1732</f>
        <v>0</v>
      </c>
      <c r="C1770" s="287">
        <f t="shared" si="972"/>
        <v>0</v>
      </c>
      <c r="D1770" s="288">
        <f t="shared" si="972"/>
        <v>0</v>
      </c>
      <c r="E1770" s="289">
        <f t="shared" si="972"/>
        <v>0</v>
      </c>
      <c r="F1770" s="158"/>
      <c r="G1770" s="159"/>
      <c r="H1770" s="160">
        <f t="shared" ref="H1770:J1770" si="973">H1732</f>
        <v>0</v>
      </c>
      <c r="I1770" s="161">
        <f t="shared" si="973"/>
        <v>0</v>
      </c>
      <c r="J1770" s="161">
        <f t="shared" si="973"/>
        <v>0</v>
      </c>
      <c r="K1770" s="162">
        <f t="shared" si="949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4">B1733</f>
        <v>0</v>
      </c>
      <c r="C1771" s="287">
        <f t="shared" si="974"/>
        <v>0</v>
      </c>
      <c r="D1771" s="288">
        <f t="shared" si="974"/>
        <v>0</v>
      </c>
      <c r="E1771" s="289">
        <f t="shared" si="974"/>
        <v>0</v>
      </c>
      <c r="F1771" s="158"/>
      <c r="G1771" s="159"/>
      <c r="H1771" s="160">
        <f t="shared" ref="H1771:J1771" si="975">H1733</f>
        <v>0</v>
      </c>
      <c r="I1771" s="161">
        <f t="shared" si="975"/>
        <v>0</v>
      </c>
      <c r="J1771" s="161">
        <f t="shared" si="975"/>
        <v>0</v>
      </c>
      <c r="K1771" s="162">
        <f t="shared" si="949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6">B1734</f>
        <v>0</v>
      </c>
      <c r="C1772" s="287">
        <f t="shared" si="976"/>
        <v>0</v>
      </c>
      <c r="D1772" s="288">
        <f t="shared" si="976"/>
        <v>0</v>
      </c>
      <c r="E1772" s="289">
        <f t="shared" si="976"/>
        <v>0</v>
      </c>
      <c r="F1772" s="158"/>
      <c r="G1772" s="159"/>
      <c r="H1772" s="160">
        <f t="shared" ref="H1772:J1772" si="977">H1734</f>
        <v>0</v>
      </c>
      <c r="I1772" s="161">
        <f t="shared" si="977"/>
        <v>0</v>
      </c>
      <c r="J1772" s="161">
        <f t="shared" si="977"/>
        <v>0</v>
      </c>
      <c r="K1772" s="162">
        <f t="shared" si="949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8">B1735</f>
        <v>0</v>
      </c>
      <c r="C1773" s="287">
        <f t="shared" si="978"/>
        <v>0</v>
      </c>
      <c r="D1773" s="288">
        <f t="shared" si="978"/>
        <v>0</v>
      </c>
      <c r="E1773" s="290">
        <f t="shared" si="978"/>
        <v>0</v>
      </c>
      <c r="F1773" s="158"/>
      <c r="G1773" s="159"/>
      <c r="H1773" s="160">
        <f t="shared" ref="H1773:J1773" si="979">H1735</f>
        <v>0</v>
      </c>
      <c r="I1773" s="161">
        <f t="shared" si="979"/>
        <v>0</v>
      </c>
      <c r="J1773" s="161">
        <f t="shared" si="979"/>
        <v>0</v>
      </c>
      <c r="K1773" s="162">
        <f t="shared" si="949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23"/>
      <c r="K1775" s="324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25">
        <f>SUM(K1758:K1773)</f>
        <v>18683700</v>
      </c>
      <c r="K1776" s="326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27"/>
      <c r="K1777" s="327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24"/>
      <c r="K1779" s="324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28">
        <f>((J1776/1.11)+(K1778/1.11))*11%</f>
        <v>1851537.8378378379</v>
      </c>
      <c r="K1780" s="329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24"/>
      <c r="K1781" s="324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18683700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28</v>
      </c>
      <c r="J1784" s="330" t="str">
        <f>J1746</f>
        <v>RISMA / CONDRO</v>
      </c>
      <c r="K1784" s="331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29</v>
      </c>
      <c r="J1785" s="330">
        <f>J1747</f>
        <v>0</v>
      </c>
      <c r="K1785" s="331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23090016</v>
      </c>
      <c r="F1788" s="200"/>
      <c r="G1788" s="201" t="s">
        <v>2</v>
      </c>
      <c r="H1788" s="332" t="str">
        <f>H1750</f>
        <v>LILY JULIAWATI</v>
      </c>
      <c r="I1788" s="332"/>
      <c r="J1788" s="332"/>
      <c r="K1788" s="333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36" t="s">
        <v>3</v>
      </c>
      <c r="G1789" s="207"/>
      <c r="H1789" s="334"/>
      <c r="I1789" s="334"/>
      <c r="J1789" s="334"/>
      <c r="K1789" s="335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37">
        <f>D1752</f>
        <v>45187</v>
      </c>
      <c r="E1790" s="338"/>
      <c r="F1790" s="336"/>
      <c r="G1790" s="208"/>
      <c r="H1790" s="339" t="str">
        <f>H1752</f>
        <v>(REJO AGUNG)</v>
      </c>
      <c r="I1790" s="339"/>
      <c r="J1790" s="339"/>
      <c r="K1790" s="340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36"/>
      <c r="G1791" s="208"/>
      <c r="H1791" s="341" t="str">
        <f>H1753</f>
        <v>JOMBANG</v>
      </c>
      <c r="I1791" s="341"/>
      <c r="J1791" s="341"/>
      <c r="K1791" s="342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G 3731</v>
      </c>
      <c r="E1792" s="199"/>
      <c r="F1792" s="210"/>
      <c r="G1792" s="211"/>
      <c r="H1792" s="343"/>
      <c r="I1792" s="343"/>
      <c r="J1792" s="343"/>
      <c r="K1792" s="344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80">B1758</f>
        <v>96</v>
      </c>
      <c r="C1796" s="292" t="str">
        <f t="shared" si="980"/>
        <v>LSN</v>
      </c>
      <c r="D1796" s="293">
        <f t="shared" si="980"/>
        <v>2</v>
      </c>
      <c r="E1796" s="294" t="str">
        <f t="shared" si="980"/>
        <v>PUSH PIN JOYKO PP-30</v>
      </c>
      <c r="F1796" s="235"/>
      <c r="G1796" s="236"/>
      <c r="H1796" s="237">
        <f t="shared" ref="H1796:J1796" si="981">H1758</f>
        <v>31200</v>
      </c>
      <c r="I1796" s="238">
        <f t="shared" si="981"/>
        <v>0.125</v>
      </c>
      <c r="J1796" s="238">
        <f t="shared" si="981"/>
        <v>0</v>
      </c>
      <c r="K1796" s="239">
        <f t="shared" ref="K1796:K1811" si="982">(B1796*H1796-((B1796*H1796)*I1796))-((B1796*H1796-((B1796*H1796)*I1796))*J1796)</f>
        <v>2620800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3">B1759</f>
        <v>144</v>
      </c>
      <c r="C1797" s="292" t="str">
        <f t="shared" si="983"/>
        <v>LSN</v>
      </c>
      <c r="D1797" s="293">
        <f t="shared" si="983"/>
        <v>1</v>
      </c>
      <c r="E1797" s="294" t="str">
        <f t="shared" si="983"/>
        <v>MECHANICAL PENCIL 0.5 MM JOYKO MP-19</v>
      </c>
      <c r="F1797" s="235"/>
      <c r="G1797" s="236"/>
      <c r="H1797" s="237">
        <f t="shared" ref="H1797:J1797" si="984">H1759</f>
        <v>40800</v>
      </c>
      <c r="I1797" s="238">
        <f t="shared" si="984"/>
        <v>0.125</v>
      </c>
      <c r="J1797" s="238">
        <f t="shared" si="984"/>
        <v>0</v>
      </c>
      <c r="K1797" s="239">
        <f t="shared" si="982"/>
        <v>5140800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5">B1760</f>
        <v>48</v>
      </c>
      <c r="C1798" s="292" t="str">
        <f t="shared" si="985"/>
        <v>PCS</v>
      </c>
      <c r="D1798" s="293">
        <f t="shared" si="985"/>
        <v>2</v>
      </c>
      <c r="E1798" s="294" t="str">
        <f t="shared" si="985"/>
        <v>CRAYON / OIL PASTEL JOYKO OP-48S PP CASE SEA WORLD</v>
      </c>
      <c r="F1798" s="235"/>
      <c r="G1798" s="236"/>
      <c r="H1798" s="237">
        <f t="shared" ref="H1798:J1798" si="986">H1760</f>
        <v>58900</v>
      </c>
      <c r="I1798" s="238">
        <f t="shared" si="986"/>
        <v>0.125</v>
      </c>
      <c r="J1798" s="238">
        <f t="shared" si="986"/>
        <v>0</v>
      </c>
      <c r="K1798" s="239">
        <f t="shared" si="982"/>
        <v>2473800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7">B1761</f>
        <v>48</v>
      </c>
      <c r="C1799" s="292" t="str">
        <f t="shared" si="987"/>
        <v>PCS</v>
      </c>
      <c r="D1799" s="293">
        <f t="shared" si="987"/>
        <v>2</v>
      </c>
      <c r="E1799" s="294" t="str">
        <f t="shared" si="987"/>
        <v>CRAYON / OIL PASTEL JOYKO OP-55S PP CASE SEA WORLD</v>
      </c>
      <c r="F1799" s="235"/>
      <c r="G1799" s="236"/>
      <c r="H1799" s="237">
        <f t="shared" ref="H1799:J1799" si="988">H1761</f>
        <v>66900</v>
      </c>
      <c r="I1799" s="238">
        <f t="shared" si="988"/>
        <v>0.125</v>
      </c>
      <c r="J1799" s="238">
        <f t="shared" si="988"/>
        <v>0</v>
      </c>
      <c r="K1799" s="239">
        <f t="shared" si="982"/>
        <v>2809800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9">B1762</f>
        <v>144</v>
      </c>
      <c r="C1800" s="292" t="str">
        <f t="shared" si="989"/>
        <v>PCS</v>
      </c>
      <c r="D1800" s="293">
        <f t="shared" si="989"/>
        <v>2</v>
      </c>
      <c r="E1800" s="294" t="str">
        <f t="shared" si="989"/>
        <v>PENSIL WARNA JOYKO CP-24PB (PANJANG)</v>
      </c>
      <c r="F1800" s="235"/>
      <c r="G1800" s="236"/>
      <c r="H1800" s="237">
        <f t="shared" ref="H1800:J1800" si="990">H1762</f>
        <v>21200</v>
      </c>
      <c r="I1800" s="238">
        <f t="shared" si="990"/>
        <v>0.125</v>
      </c>
      <c r="J1800" s="238">
        <f t="shared" si="990"/>
        <v>0</v>
      </c>
      <c r="K1800" s="239">
        <f t="shared" si="982"/>
        <v>2671200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1">B1763</f>
        <v>72</v>
      </c>
      <c r="C1801" s="292" t="str">
        <f t="shared" si="991"/>
        <v>LSN</v>
      </c>
      <c r="D1801" s="293">
        <f t="shared" si="991"/>
        <v>1</v>
      </c>
      <c r="E1801" s="294" t="str">
        <f t="shared" si="991"/>
        <v>CORRECTION FLUID KENKO KE-108</v>
      </c>
      <c r="F1801" s="235"/>
      <c r="G1801" s="236"/>
      <c r="H1801" s="237">
        <f t="shared" ref="H1801:J1801" si="992">H1763</f>
        <v>47100</v>
      </c>
      <c r="I1801" s="238">
        <f t="shared" si="992"/>
        <v>0.125</v>
      </c>
      <c r="J1801" s="238">
        <f t="shared" si="992"/>
        <v>0</v>
      </c>
      <c r="K1801" s="239">
        <f t="shared" si="982"/>
        <v>2967300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3">B1764</f>
        <v>0</v>
      </c>
      <c r="C1802" s="292">
        <f t="shared" si="993"/>
        <v>0</v>
      </c>
      <c r="D1802" s="293">
        <f t="shared" si="993"/>
        <v>0</v>
      </c>
      <c r="E1802" s="294">
        <f t="shared" si="993"/>
        <v>0</v>
      </c>
      <c r="F1802" s="235"/>
      <c r="G1802" s="236"/>
      <c r="H1802" s="237">
        <f t="shared" ref="H1802:J1802" si="994">H1764</f>
        <v>0</v>
      </c>
      <c r="I1802" s="238">
        <f t="shared" si="994"/>
        <v>0</v>
      </c>
      <c r="J1802" s="238">
        <f t="shared" si="994"/>
        <v>0</v>
      </c>
      <c r="K1802" s="239">
        <f t="shared" si="982"/>
        <v>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5">B1765</f>
        <v>0</v>
      </c>
      <c r="C1803" s="292">
        <f t="shared" si="995"/>
        <v>0</v>
      </c>
      <c r="D1803" s="293">
        <f t="shared" si="995"/>
        <v>0</v>
      </c>
      <c r="E1803" s="295">
        <f t="shared" si="995"/>
        <v>0</v>
      </c>
      <c r="F1803" s="235"/>
      <c r="G1803" s="236"/>
      <c r="H1803" s="237">
        <f t="shared" ref="H1803:J1803" si="996">H1765</f>
        <v>0</v>
      </c>
      <c r="I1803" s="238">
        <f t="shared" si="996"/>
        <v>0</v>
      </c>
      <c r="J1803" s="238">
        <f t="shared" si="996"/>
        <v>0</v>
      </c>
      <c r="K1803" s="239">
        <f t="shared" si="982"/>
        <v>0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7">B1766</f>
        <v>0</v>
      </c>
      <c r="C1804" s="292">
        <f t="shared" si="997"/>
        <v>0</v>
      </c>
      <c r="D1804" s="293">
        <f t="shared" si="997"/>
        <v>0</v>
      </c>
      <c r="E1804" s="294">
        <f t="shared" si="997"/>
        <v>0</v>
      </c>
      <c r="F1804" s="235"/>
      <c r="G1804" s="236"/>
      <c r="H1804" s="237">
        <f t="shared" ref="H1804:J1804" si="998">H1766</f>
        <v>0</v>
      </c>
      <c r="I1804" s="238">
        <f t="shared" si="998"/>
        <v>0</v>
      </c>
      <c r="J1804" s="238">
        <f t="shared" si="998"/>
        <v>0</v>
      </c>
      <c r="K1804" s="239">
        <f t="shared" si="982"/>
        <v>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9">B1767</f>
        <v>0</v>
      </c>
      <c r="C1805" s="292">
        <f t="shared" si="999"/>
        <v>0</v>
      </c>
      <c r="D1805" s="293">
        <f t="shared" si="999"/>
        <v>0</v>
      </c>
      <c r="E1805" s="294">
        <f t="shared" si="999"/>
        <v>0</v>
      </c>
      <c r="F1805" s="235"/>
      <c r="G1805" s="236"/>
      <c r="H1805" s="237">
        <f t="shared" ref="H1805:J1805" si="1000">H1767</f>
        <v>0</v>
      </c>
      <c r="I1805" s="238">
        <f t="shared" si="1000"/>
        <v>0</v>
      </c>
      <c r="J1805" s="238">
        <f t="shared" si="1000"/>
        <v>0</v>
      </c>
      <c r="K1805" s="239">
        <f t="shared" si="982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1">B1768</f>
        <v>0</v>
      </c>
      <c r="C1806" s="292">
        <f t="shared" si="1001"/>
        <v>0</v>
      </c>
      <c r="D1806" s="293">
        <f t="shared" si="1001"/>
        <v>0</v>
      </c>
      <c r="E1806" s="294">
        <f t="shared" si="1001"/>
        <v>0</v>
      </c>
      <c r="F1806" s="235"/>
      <c r="G1806" s="236"/>
      <c r="H1806" s="237">
        <f t="shared" ref="H1806:J1806" si="1002">H1768</f>
        <v>0</v>
      </c>
      <c r="I1806" s="238">
        <f t="shared" si="1002"/>
        <v>0</v>
      </c>
      <c r="J1806" s="238">
        <f t="shared" si="1002"/>
        <v>0</v>
      </c>
      <c r="K1806" s="239">
        <f t="shared" si="982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3">B1769</f>
        <v>0</v>
      </c>
      <c r="C1807" s="292">
        <f t="shared" si="1003"/>
        <v>0</v>
      </c>
      <c r="D1807" s="293">
        <f t="shared" si="1003"/>
        <v>0</v>
      </c>
      <c r="E1807" s="294">
        <f t="shared" si="1003"/>
        <v>0</v>
      </c>
      <c r="F1807" s="235"/>
      <c r="G1807" s="236"/>
      <c r="H1807" s="237">
        <f t="shared" ref="H1807:J1807" si="1004">H1769</f>
        <v>0</v>
      </c>
      <c r="I1807" s="238">
        <f t="shared" si="1004"/>
        <v>0</v>
      </c>
      <c r="J1807" s="238">
        <f t="shared" si="1004"/>
        <v>0</v>
      </c>
      <c r="K1807" s="239">
        <f t="shared" si="982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5">B1770</f>
        <v>0</v>
      </c>
      <c r="C1808" s="292">
        <f t="shared" si="1005"/>
        <v>0</v>
      </c>
      <c r="D1808" s="293">
        <f t="shared" si="1005"/>
        <v>0</v>
      </c>
      <c r="E1808" s="294">
        <f t="shared" si="1005"/>
        <v>0</v>
      </c>
      <c r="F1808" s="235"/>
      <c r="G1808" s="236"/>
      <c r="H1808" s="237">
        <f t="shared" ref="H1808:J1808" si="1006">H1770</f>
        <v>0</v>
      </c>
      <c r="I1808" s="238">
        <f t="shared" si="1006"/>
        <v>0</v>
      </c>
      <c r="J1808" s="238">
        <f t="shared" si="1006"/>
        <v>0</v>
      </c>
      <c r="K1808" s="239">
        <f t="shared" si="982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7">B1771</f>
        <v>0</v>
      </c>
      <c r="C1809" s="292">
        <f t="shared" si="1007"/>
        <v>0</v>
      </c>
      <c r="D1809" s="293">
        <f t="shared" si="1007"/>
        <v>0</v>
      </c>
      <c r="E1809" s="294">
        <f t="shared" si="1007"/>
        <v>0</v>
      </c>
      <c r="F1809" s="235"/>
      <c r="G1809" s="236"/>
      <c r="H1809" s="237">
        <f t="shared" ref="H1809:J1809" si="1008">H1771</f>
        <v>0</v>
      </c>
      <c r="I1809" s="238">
        <f t="shared" si="1008"/>
        <v>0</v>
      </c>
      <c r="J1809" s="238">
        <f t="shared" si="1008"/>
        <v>0</v>
      </c>
      <c r="K1809" s="239">
        <f t="shared" si="982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9">B1772</f>
        <v>0</v>
      </c>
      <c r="C1810" s="292">
        <f t="shared" si="1009"/>
        <v>0</v>
      </c>
      <c r="D1810" s="293">
        <f t="shared" si="1009"/>
        <v>0</v>
      </c>
      <c r="E1810" s="294">
        <f t="shared" si="1009"/>
        <v>0</v>
      </c>
      <c r="F1810" s="235"/>
      <c r="G1810" s="236"/>
      <c r="H1810" s="237">
        <f t="shared" ref="H1810:J1810" si="1010">H1772</f>
        <v>0</v>
      </c>
      <c r="I1810" s="238">
        <f t="shared" si="1010"/>
        <v>0</v>
      </c>
      <c r="J1810" s="238">
        <f t="shared" si="1010"/>
        <v>0</v>
      </c>
      <c r="K1810" s="239">
        <f t="shared" si="982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1">B1773</f>
        <v>0</v>
      </c>
      <c r="C1811" s="292">
        <f t="shared" si="1011"/>
        <v>0</v>
      </c>
      <c r="D1811" s="293">
        <f t="shared" si="1011"/>
        <v>0</v>
      </c>
      <c r="E1811" s="295">
        <f t="shared" si="1011"/>
        <v>0</v>
      </c>
      <c r="F1811" s="235"/>
      <c r="G1811" s="236"/>
      <c r="H1811" s="237">
        <f t="shared" ref="H1811:J1811" si="1012">H1773</f>
        <v>0</v>
      </c>
      <c r="I1811" s="238">
        <f t="shared" si="1012"/>
        <v>0</v>
      </c>
      <c r="J1811" s="238">
        <f t="shared" si="1012"/>
        <v>0</v>
      </c>
      <c r="K1811" s="239">
        <f t="shared" si="982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05"/>
      <c r="K1813" s="306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07">
        <f>SUM(K1796:K1811)</f>
        <v>18683700</v>
      </c>
      <c r="K1814" s="308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09"/>
      <c r="K1815" s="309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06"/>
      <c r="K1817" s="306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10">
        <f>((J1814/1.11)+(K1816/1.11))*11%</f>
        <v>1851537.8378378379</v>
      </c>
      <c r="K1818" s="311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06"/>
      <c r="K1819" s="306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18683700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28</v>
      </c>
      <c r="J1822" s="312" t="str">
        <f>J1784</f>
        <v>RISMA / CONDRO</v>
      </c>
      <c r="K1822" s="313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29</v>
      </c>
      <c r="J1823" s="312">
        <f>J1785</f>
        <v>0</v>
      </c>
      <c r="K1823" s="313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23090017</v>
      </c>
      <c r="G1826" s="11" t="s">
        <v>2</v>
      </c>
      <c r="H1826" s="358" t="s">
        <v>39</v>
      </c>
      <c r="I1826" s="358"/>
      <c r="J1826" s="358"/>
      <c r="K1826" s="359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62" t="s">
        <v>3</v>
      </c>
      <c r="G1827" s="17"/>
      <c r="H1827" s="360"/>
      <c r="I1827" s="360"/>
      <c r="J1827" s="360"/>
      <c r="K1827" s="361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63">
        <v>45187</v>
      </c>
      <c r="E1828" s="364"/>
      <c r="F1828" s="362"/>
      <c r="G1828" s="18"/>
      <c r="H1828" s="365" t="s">
        <v>32</v>
      </c>
      <c r="I1828" s="365"/>
      <c r="J1828" s="365"/>
      <c r="K1828" s="366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62"/>
      <c r="G1829" s="18"/>
      <c r="H1829" s="367" t="s">
        <v>33</v>
      </c>
      <c r="I1829" s="367"/>
      <c r="J1829" s="367"/>
      <c r="K1829" s="368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134</v>
      </c>
      <c r="E1830" s="9"/>
      <c r="F1830" s="21"/>
      <c r="G1830" s="22"/>
      <c r="H1830" s="369"/>
      <c r="I1830" s="369"/>
      <c r="J1830" s="369"/>
      <c r="K1830" s="370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20</v>
      </c>
      <c r="C1834" s="46" t="s">
        <v>135</v>
      </c>
      <c r="D1834" s="93">
        <v>1</v>
      </c>
      <c r="E1834" s="110" t="s">
        <v>136</v>
      </c>
      <c r="F1834" s="48"/>
      <c r="G1834" s="49"/>
      <c r="H1834" s="50">
        <v>67800</v>
      </c>
      <c r="I1834" s="51">
        <v>0.1</v>
      </c>
      <c r="J1834" s="51"/>
      <c r="K1834" s="52">
        <f t="shared" ref="K1834:K1849" si="1013">(B1834*H1834-((B1834*H1834)*I1834))-((B1834*H1834-((B1834*H1834)*I1834))*J1834)</f>
        <v>1220400</v>
      </c>
      <c r="L1834" s="36"/>
    </row>
    <row r="1835" spans="1:12" s="10" customFormat="1" ht="14.1" customHeight="1" x14ac:dyDescent="0.25">
      <c r="A1835" s="45">
        <v>2</v>
      </c>
      <c r="B1835" s="46">
        <v>12</v>
      </c>
      <c r="C1835" s="46" t="s">
        <v>52</v>
      </c>
      <c r="D1835" s="93" t="s">
        <v>32</v>
      </c>
      <c r="E1835" s="110" t="s">
        <v>137</v>
      </c>
      <c r="F1835" s="48"/>
      <c r="G1835" s="49"/>
      <c r="H1835" s="50">
        <v>45500</v>
      </c>
      <c r="I1835" s="51">
        <v>0.1</v>
      </c>
      <c r="J1835" s="51"/>
      <c r="K1835" s="52">
        <f t="shared" si="1013"/>
        <v>491400</v>
      </c>
      <c r="L1835" s="36"/>
    </row>
    <row r="1836" spans="1:12" s="10" customFormat="1" ht="14.1" customHeight="1" x14ac:dyDescent="0.25">
      <c r="A1836" s="45">
        <v>3</v>
      </c>
      <c r="B1836" s="46">
        <v>5</v>
      </c>
      <c r="C1836" s="46" t="s">
        <v>41</v>
      </c>
      <c r="D1836" s="93" t="s">
        <v>32</v>
      </c>
      <c r="E1836" s="110" t="s">
        <v>42</v>
      </c>
      <c r="F1836" s="48"/>
      <c r="G1836" s="49"/>
      <c r="H1836" s="50">
        <v>93000</v>
      </c>
      <c r="I1836" s="51">
        <v>0.1</v>
      </c>
      <c r="J1836" s="51"/>
      <c r="K1836" s="52">
        <f t="shared" si="1013"/>
        <v>418500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3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3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3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3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3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3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3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3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3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3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3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3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3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45"/>
      <c r="K1851" s="346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47">
        <f>SUM(K1834:K1849)</f>
        <v>2130300</v>
      </c>
      <c r="K1852" s="348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49"/>
      <c r="K1853" s="349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46"/>
      <c r="K1855" s="346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50">
        <f>((J1852/1.11)+(K1854/1.11))*11%</f>
        <v>211110.8108108108</v>
      </c>
      <c r="K1856" s="351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46"/>
      <c r="K1857" s="346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2130300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28</v>
      </c>
      <c r="J1860" s="352" t="s">
        <v>133</v>
      </c>
      <c r="K1860" s="353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29</v>
      </c>
      <c r="J1861" s="352"/>
      <c r="K1861" s="353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23090017</v>
      </c>
      <c r="F1864" s="123"/>
      <c r="G1864" s="124" t="s">
        <v>2</v>
      </c>
      <c r="H1864" s="354" t="str">
        <f>H1826</f>
        <v>CV  WISUDA</v>
      </c>
      <c r="I1864" s="354"/>
      <c r="J1864" s="354"/>
      <c r="K1864" s="355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14" t="s">
        <v>3</v>
      </c>
      <c r="G1865" s="130"/>
      <c r="H1865" s="356"/>
      <c r="I1865" s="356"/>
      <c r="J1865" s="356"/>
      <c r="K1865" s="357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15">
        <f>D1828</f>
        <v>45187</v>
      </c>
      <c r="E1866" s="316"/>
      <c r="F1866" s="314"/>
      <c r="G1866" s="131"/>
      <c r="H1866" s="317" t="str">
        <f>H1828</f>
        <v/>
      </c>
      <c r="I1866" s="317"/>
      <c r="J1866" s="317"/>
      <c r="K1866" s="318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14"/>
      <c r="G1867" s="131"/>
      <c r="H1867" s="319" t="str">
        <f>H1829</f>
        <v>PURWOKERTO</v>
      </c>
      <c r="I1867" s="319"/>
      <c r="J1867" s="319"/>
      <c r="K1867" s="320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G 3733</v>
      </c>
      <c r="E1868" s="122"/>
      <c r="F1868" s="133"/>
      <c r="G1868" s="134"/>
      <c r="H1868" s="321"/>
      <c r="I1868" s="321"/>
      <c r="J1868" s="321"/>
      <c r="K1868" s="322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4">B1834</f>
        <v>20</v>
      </c>
      <c r="C1872" s="287" t="str">
        <f t="shared" si="1014"/>
        <v>GRS</v>
      </c>
      <c r="D1872" s="288">
        <f t="shared" si="1014"/>
        <v>1</v>
      </c>
      <c r="E1872" s="289" t="str">
        <f t="shared" si="1014"/>
        <v>BINDER CLIP JOYKO 155</v>
      </c>
      <c r="F1872" s="158"/>
      <c r="G1872" s="159"/>
      <c r="H1872" s="160">
        <f t="shared" ref="H1872:J1872" si="1015">H1834</f>
        <v>67800</v>
      </c>
      <c r="I1872" s="161">
        <f t="shared" si="1015"/>
        <v>0.1</v>
      </c>
      <c r="J1872" s="161">
        <f t="shared" si="1015"/>
        <v>0</v>
      </c>
      <c r="K1872" s="162">
        <f t="shared" ref="K1872:K1887" si="1016">(B1872*H1872-((B1872*H1872)*I1872))-((B1872*H1872-((B1872*H1872)*I1872))*J1872)</f>
        <v>1220400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7">B1835</f>
        <v>12</v>
      </c>
      <c r="C1873" s="287" t="str">
        <f t="shared" si="1017"/>
        <v>PCS</v>
      </c>
      <c r="D1873" s="288" t="str">
        <f t="shared" si="1017"/>
        <v/>
      </c>
      <c r="E1873" s="289" t="str">
        <f t="shared" si="1017"/>
        <v>PUNCH JOYKO 85B</v>
      </c>
      <c r="F1873" s="158"/>
      <c r="G1873" s="159"/>
      <c r="H1873" s="160">
        <f t="shared" ref="H1873:J1873" si="1018">H1835</f>
        <v>45500</v>
      </c>
      <c r="I1873" s="161">
        <f t="shared" si="1018"/>
        <v>0.1</v>
      </c>
      <c r="J1873" s="161">
        <f t="shared" si="1018"/>
        <v>0</v>
      </c>
      <c r="K1873" s="162">
        <f t="shared" si="1016"/>
        <v>491400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9">B1836</f>
        <v>5</v>
      </c>
      <c r="C1874" s="287" t="str">
        <f t="shared" si="1019"/>
        <v>LSN</v>
      </c>
      <c r="D1874" s="288" t="str">
        <f t="shared" si="1019"/>
        <v/>
      </c>
      <c r="E1874" s="289" t="str">
        <f t="shared" si="1019"/>
        <v>STAPLER KENKO HD-10</v>
      </c>
      <c r="F1874" s="158"/>
      <c r="G1874" s="159"/>
      <c r="H1874" s="160">
        <f t="shared" ref="H1874:J1874" si="1020">H1836</f>
        <v>93000</v>
      </c>
      <c r="I1874" s="161">
        <f t="shared" si="1020"/>
        <v>0.1</v>
      </c>
      <c r="J1874" s="161">
        <f t="shared" si="1020"/>
        <v>0</v>
      </c>
      <c r="K1874" s="162">
        <f t="shared" si="1016"/>
        <v>418500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1">B1837</f>
        <v>0</v>
      </c>
      <c r="C1875" s="287">
        <f t="shared" si="1021"/>
        <v>0</v>
      </c>
      <c r="D1875" s="288">
        <f t="shared" si="1021"/>
        <v>0</v>
      </c>
      <c r="E1875" s="289">
        <f t="shared" si="1021"/>
        <v>0</v>
      </c>
      <c r="F1875" s="158"/>
      <c r="G1875" s="159"/>
      <c r="H1875" s="160">
        <f t="shared" ref="H1875:J1875" si="1022">H1837</f>
        <v>0</v>
      </c>
      <c r="I1875" s="161">
        <f t="shared" si="1022"/>
        <v>0</v>
      </c>
      <c r="J1875" s="161">
        <f t="shared" si="1022"/>
        <v>0</v>
      </c>
      <c r="K1875" s="162">
        <f t="shared" si="1016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3">B1838</f>
        <v>0</v>
      </c>
      <c r="C1876" s="287">
        <f t="shared" si="1023"/>
        <v>0</v>
      </c>
      <c r="D1876" s="288">
        <f t="shared" si="1023"/>
        <v>0</v>
      </c>
      <c r="E1876" s="289">
        <f t="shared" si="1023"/>
        <v>0</v>
      </c>
      <c r="F1876" s="158"/>
      <c r="G1876" s="159"/>
      <c r="H1876" s="160">
        <f t="shared" ref="H1876:J1876" si="1024">H1838</f>
        <v>0</v>
      </c>
      <c r="I1876" s="161">
        <f t="shared" si="1024"/>
        <v>0</v>
      </c>
      <c r="J1876" s="161">
        <f t="shared" si="1024"/>
        <v>0</v>
      </c>
      <c r="K1876" s="162">
        <f t="shared" si="1016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5">B1839</f>
        <v>0</v>
      </c>
      <c r="C1877" s="287">
        <f t="shared" si="1025"/>
        <v>0</v>
      </c>
      <c r="D1877" s="288">
        <f t="shared" si="1025"/>
        <v>0</v>
      </c>
      <c r="E1877" s="289">
        <f t="shared" si="1025"/>
        <v>0</v>
      </c>
      <c r="F1877" s="158"/>
      <c r="G1877" s="159"/>
      <c r="H1877" s="160">
        <f t="shared" ref="H1877:J1877" si="1026">H1839</f>
        <v>0</v>
      </c>
      <c r="I1877" s="161">
        <f t="shared" si="1026"/>
        <v>0</v>
      </c>
      <c r="J1877" s="161">
        <f t="shared" si="1026"/>
        <v>0</v>
      </c>
      <c r="K1877" s="162">
        <f t="shared" si="1016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7">B1840</f>
        <v>0</v>
      </c>
      <c r="C1878" s="287">
        <f t="shared" si="1027"/>
        <v>0</v>
      </c>
      <c r="D1878" s="288">
        <f t="shared" si="1027"/>
        <v>0</v>
      </c>
      <c r="E1878" s="289">
        <f t="shared" si="1027"/>
        <v>0</v>
      </c>
      <c r="F1878" s="158"/>
      <c r="G1878" s="159"/>
      <c r="H1878" s="160">
        <f t="shared" ref="H1878:J1878" si="1028">H1840</f>
        <v>0</v>
      </c>
      <c r="I1878" s="161">
        <f t="shared" si="1028"/>
        <v>0</v>
      </c>
      <c r="J1878" s="161">
        <f t="shared" si="1028"/>
        <v>0</v>
      </c>
      <c r="K1878" s="162">
        <f t="shared" si="1016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9">B1841</f>
        <v>0</v>
      </c>
      <c r="C1879" s="287">
        <f t="shared" si="1029"/>
        <v>0</v>
      </c>
      <c r="D1879" s="288">
        <f t="shared" si="1029"/>
        <v>0</v>
      </c>
      <c r="E1879" s="290">
        <f t="shared" si="1029"/>
        <v>0</v>
      </c>
      <c r="F1879" s="158"/>
      <c r="G1879" s="159"/>
      <c r="H1879" s="160">
        <f t="shared" ref="H1879:J1879" si="1030">H1841</f>
        <v>0</v>
      </c>
      <c r="I1879" s="161">
        <f t="shared" si="1030"/>
        <v>0</v>
      </c>
      <c r="J1879" s="161">
        <f t="shared" si="1030"/>
        <v>0</v>
      </c>
      <c r="K1879" s="162">
        <f t="shared" si="1016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1">B1842</f>
        <v>0</v>
      </c>
      <c r="C1880" s="287">
        <f t="shared" si="1031"/>
        <v>0</v>
      </c>
      <c r="D1880" s="288">
        <f t="shared" si="1031"/>
        <v>0</v>
      </c>
      <c r="E1880" s="289">
        <f t="shared" si="1031"/>
        <v>0</v>
      </c>
      <c r="F1880" s="158"/>
      <c r="G1880" s="159"/>
      <c r="H1880" s="160">
        <f t="shared" ref="H1880:J1880" si="1032">H1842</f>
        <v>0</v>
      </c>
      <c r="I1880" s="161">
        <f t="shared" si="1032"/>
        <v>0</v>
      </c>
      <c r="J1880" s="161">
        <f t="shared" si="1032"/>
        <v>0</v>
      </c>
      <c r="K1880" s="162">
        <f t="shared" si="1016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3">B1843</f>
        <v>0</v>
      </c>
      <c r="C1881" s="287">
        <f t="shared" si="1033"/>
        <v>0</v>
      </c>
      <c r="D1881" s="288">
        <f t="shared" si="1033"/>
        <v>0</v>
      </c>
      <c r="E1881" s="289">
        <f t="shared" si="1033"/>
        <v>0</v>
      </c>
      <c r="F1881" s="158"/>
      <c r="G1881" s="159"/>
      <c r="H1881" s="160">
        <f t="shared" ref="H1881:J1881" si="1034">H1843</f>
        <v>0</v>
      </c>
      <c r="I1881" s="161">
        <f t="shared" si="1034"/>
        <v>0</v>
      </c>
      <c r="J1881" s="161">
        <f t="shared" si="1034"/>
        <v>0</v>
      </c>
      <c r="K1881" s="162">
        <f t="shared" si="1016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5">B1844</f>
        <v>0</v>
      </c>
      <c r="C1882" s="287">
        <f t="shared" si="1035"/>
        <v>0</v>
      </c>
      <c r="D1882" s="288">
        <f t="shared" si="1035"/>
        <v>0</v>
      </c>
      <c r="E1882" s="289">
        <f t="shared" si="1035"/>
        <v>0</v>
      </c>
      <c r="F1882" s="158"/>
      <c r="G1882" s="159"/>
      <c r="H1882" s="160">
        <f t="shared" ref="H1882:J1882" si="1036">H1844</f>
        <v>0</v>
      </c>
      <c r="I1882" s="161">
        <f t="shared" si="1036"/>
        <v>0</v>
      </c>
      <c r="J1882" s="161">
        <f t="shared" si="1036"/>
        <v>0</v>
      </c>
      <c r="K1882" s="162">
        <f t="shared" si="1016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7">B1845</f>
        <v>0</v>
      </c>
      <c r="C1883" s="287">
        <f t="shared" si="1037"/>
        <v>0</v>
      </c>
      <c r="D1883" s="288">
        <f t="shared" si="1037"/>
        <v>0</v>
      </c>
      <c r="E1883" s="289">
        <f t="shared" si="1037"/>
        <v>0</v>
      </c>
      <c r="F1883" s="158"/>
      <c r="G1883" s="159"/>
      <c r="H1883" s="160">
        <f t="shared" ref="H1883:J1883" si="1038">H1845</f>
        <v>0</v>
      </c>
      <c r="I1883" s="161">
        <f t="shared" si="1038"/>
        <v>0</v>
      </c>
      <c r="J1883" s="161">
        <f t="shared" si="1038"/>
        <v>0</v>
      </c>
      <c r="K1883" s="162">
        <f t="shared" si="1016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9">B1846</f>
        <v>0</v>
      </c>
      <c r="C1884" s="287">
        <f t="shared" si="1039"/>
        <v>0</v>
      </c>
      <c r="D1884" s="288">
        <f t="shared" si="1039"/>
        <v>0</v>
      </c>
      <c r="E1884" s="289">
        <f t="shared" si="1039"/>
        <v>0</v>
      </c>
      <c r="F1884" s="158"/>
      <c r="G1884" s="159"/>
      <c r="H1884" s="160">
        <f t="shared" ref="H1884:J1884" si="1040">H1846</f>
        <v>0</v>
      </c>
      <c r="I1884" s="161">
        <f t="shared" si="1040"/>
        <v>0</v>
      </c>
      <c r="J1884" s="161">
        <f t="shared" si="1040"/>
        <v>0</v>
      </c>
      <c r="K1884" s="162">
        <f t="shared" si="1016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1">B1847</f>
        <v>0</v>
      </c>
      <c r="C1885" s="287">
        <f t="shared" si="1041"/>
        <v>0</v>
      </c>
      <c r="D1885" s="288">
        <f t="shared" si="1041"/>
        <v>0</v>
      </c>
      <c r="E1885" s="289">
        <f t="shared" si="1041"/>
        <v>0</v>
      </c>
      <c r="F1885" s="158"/>
      <c r="G1885" s="159"/>
      <c r="H1885" s="160">
        <f t="shared" ref="H1885:J1885" si="1042">H1847</f>
        <v>0</v>
      </c>
      <c r="I1885" s="161">
        <f t="shared" si="1042"/>
        <v>0</v>
      </c>
      <c r="J1885" s="161">
        <f t="shared" si="1042"/>
        <v>0</v>
      </c>
      <c r="K1885" s="162">
        <f t="shared" si="1016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3">B1848</f>
        <v>0</v>
      </c>
      <c r="C1886" s="287">
        <f t="shared" si="1043"/>
        <v>0</v>
      </c>
      <c r="D1886" s="288">
        <f t="shared" si="1043"/>
        <v>0</v>
      </c>
      <c r="E1886" s="289">
        <f t="shared" si="1043"/>
        <v>0</v>
      </c>
      <c r="F1886" s="158"/>
      <c r="G1886" s="159"/>
      <c r="H1886" s="160">
        <f t="shared" ref="H1886:J1886" si="1044">H1848</f>
        <v>0</v>
      </c>
      <c r="I1886" s="161">
        <f t="shared" si="1044"/>
        <v>0</v>
      </c>
      <c r="J1886" s="161">
        <f t="shared" si="1044"/>
        <v>0</v>
      </c>
      <c r="K1886" s="162">
        <f t="shared" si="1016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5">B1849</f>
        <v>0</v>
      </c>
      <c r="C1887" s="287">
        <f t="shared" si="1045"/>
        <v>0</v>
      </c>
      <c r="D1887" s="288">
        <f t="shared" si="1045"/>
        <v>0</v>
      </c>
      <c r="E1887" s="290">
        <f t="shared" si="1045"/>
        <v>0</v>
      </c>
      <c r="F1887" s="158"/>
      <c r="G1887" s="159"/>
      <c r="H1887" s="160">
        <f t="shared" ref="H1887:J1887" si="1046">H1849</f>
        <v>0</v>
      </c>
      <c r="I1887" s="161">
        <f t="shared" si="1046"/>
        <v>0</v>
      </c>
      <c r="J1887" s="161">
        <f t="shared" si="1046"/>
        <v>0</v>
      </c>
      <c r="K1887" s="162">
        <f t="shared" si="1016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23"/>
      <c r="K1889" s="324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25">
        <f>SUM(K1872:K1887)</f>
        <v>2130300</v>
      </c>
      <c r="K1890" s="326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27"/>
      <c r="K1891" s="327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24"/>
      <c r="K1893" s="324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28">
        <f>((J1890/1.11)+(K1892/1.11))*11%</f>
        <v>211110.8108108108</v>
      </c>
      <c r="K1894" s="329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24"/>
      <c r="K1895" s="324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2130300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28</v>
      </c>
      <c r="J1898" s="330" t="str">
        <f>J1860</f>
        <v>RISMA / CONDRO</v>
      </c>
      <c r="K1898" s="331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29</v>
      </c>
      <c r="J1899" s="330">
        <f>J1861</f>
        <v>0</v>
      </c>
      <c r="K1899" s="331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23090017</v>
      </c>
      <c r="F1902" s="200"/>
      <c r="G1902" s="201" t="s">
        <v>2</v>
      </c>
      <c r="H1902" s="332" t="str">
        <f>H1864</f>
        <v>CV  WISUDA</v>
      </c>
      <c r="I1902" s="332"/>
      <c r="J1902" s="332"/>
      <c r="K1902" s="333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36" t="s">
        <v>3</v>
      </c>
      <c r="G1903" s="207"/>
      <c r="H1903" s="334"/>
      <c r="I1903" s="334"/>
      <c r="J1903" s="334"/>
      <c r="K1903" s="335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37">
        <f>D1866</f>
        <v>45187</v>
      </c>
      <c r="E1904" s="338"/>
      <c r="F1904" s="336"/>
      <c r="G1904" s="208"/>
      <c r="H1904" s="339" t="str">
        <f>H1866</f>
        <v/>
      </c>
      <c r="I1904" s="339"/>
      <c r="J1904" s="339"/>
      <c r="K1904" s="340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36"/>
      <c r="G1905" s="208"/>
      <c r="H1905" s="341" t="str">
        <f>H1867</f>
        <v>PURWOKERTO</v>
      </c>
      <c r="I1905" s="341"/>
      <c r="J1905" s="341"/>
      <c r="K1905" s="342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G 3733</v>
      </c>
      <c r="E1906" s="199"/>
      <c r="F1906" s="210"/>
      <c r="G1906" s="211"/>
      <c r="H1906" s="343"/>
      <c r="I1906" s="343"/>
      <c r="J1906" s="343"/>
      <c r="K1906" s="344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7">B1872</f>
        <v>20</v>
      </c>
      <c r="C1910" s="292" t="str">
        <f t="shared" si="1047"/>
        <v>GRS</v>
      </c>
      <c r="D1910" s="293">
        <f t="shared" si="1047"/>
        <v>1</v>
      </c>
      <c r="E1910" s="294" t="str">
        <f t="shared" si="1047"/>
        <v>BINDER CLIP JOYKO 155</v>
      </c>
      <c r="F1910" s="235"/>
      <c r="G1910" s="236"/>
      <c r="H1910" s="237">
        <f t="shared" ref="H1910:J1910" si="1048">H1872</f>
        <v>67800</v>
      </c>
      <c r="I1910" s="238">
        <f t="shared" si="1048"/>
        <v>0.1</v>
      </c>
      <c r="J1910" s="238">
        <f t="shared" si="1048"/>
        <v>0</v>
      </c>
      <c r="K1910" s="239">
        <f t="shared" ref="K1910:K1925" si="1049">(B1910*H1910-((B1910*H1910)*I1910))-((B1910*H1910-((B1910*H1910)*I1910))*J1910)</f>
        <v>1220400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50">B1873</f>
        <v>12</v>
      </c>
      <c r="C1911" s="292" t="str">
        <f t="shared" si="1050"/>
        <v>PCS</v>
      </c>
      <c r="D1911" s="293" t="str">
        <f t="shared" si="1050"/>
        <v/>
      </c>
      <c r="E1911" s="294" t="str">
        <f t="shared" si="1050"/>
        <v>PUNCH JOYKO 85B</v>
      </c>
      <c r="F1911" s="235"/>
      <c r="G1911" s="236"/>
      <c r="H1911" s="237">
        <f t="shared" ref="H1911:J1911" si="1051">H1873</f>
        <v>45500</v>
      </c>
      <c r="I1911" s="238">
        <f t="shared" si="1051"/>
        <v>0.1</v>
      </c>
      <c r="J1911" s="238">
        <f t="shared" si="1051"/>
        <v>0</v>
      </c>
      <c r="K1911" s="239">
        <f t="shared" si="1049"/>
        <v>491400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2">B1874</f>
        <v>5</v>
      </c>
      <c r="C1912" s="292" t="str">
        <f t="shared" si="1052"/>
        <v>LSN</v>
      </c>
      <c r="D1912" s="293" t="str">
        <f t="shared" si="1052"/>
        <v/>
      </c>
      <c r="E1912" s="294" t="str">
        <f t="shared" si="1052"/>
        <v>STAPLER KENKO HD-10</v>
      </c>
      <c r="F1912" s="235"/>
      <c r="G1912" s="236"/>
      <c r="H1912" s="237">
        <f t="shared" ref="H1912:J1912" si="1053">H1874</f>
        <v>93000</v>
      </c>
      <c r="I1912" s="238">
        <f t="shared" si="1053"/>
        <v>0.1</v>
      </c>
      <c r="J1912" s="238">
        <f t="shared" si="1053"/>
        <v>0</v>
      </c>
      <c r="K1912" s="239">
        <f t="shared" si="1049"/>
        <v>418500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4">B1875</f>
        <v>0</v>
      </c>
      <c r="C1913" s="292">
        <f t="shared" si="1054"/>
        <v>0</v>
      </c>
      <c r="D1913" s="293">
        <f t="shared" si="1054"/>
        <v>0</v>
      </c>
      <c r="E1913" s="294">
        <f t="shared" si="1054"/>
        <v>0</v>
      </c>
      <c r="F1913" s="235"/>
      <c r="G1913" s="236"/>
      <c r="H1913" s="237">
        <f t="shared" ref="H1913:J1913" si="1055">H1875</f>
        <v>0</v>
      </c>
      <c r="I1913" s="238">
        <f t="shared" si="1055"/>
        <v>0</v>
      </c>
      <c r="J1913" s="238">
        <f t="shared" si="1055"/>
        <v>0</v>
      </c>
      <c r="K1913" s="239">
        <f t="shared" si="1049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6">B1876</f>
        <v>0</v>
      </c>
      <c r="C1914" s="292">
        <f t="shared" si="1056"/>
        <v>0</v>
      </c>
      <c r="D1914" s="293">
        <f t="shared" si="1056"/>
        <v>0</v>
      </c>
      <c r="E1914" s="294">
        <f t="shared" si="1056"/>
        <v>0</v>
      </c>
      <c r="F1914" s="235"/>
      <c r="G1914" s="236"/>
      <c r="H1914" s="237">
        <f t="shared" ref="H1914:J1914" si="1057">H1876</f>
        <v>0</v>
      </c>
      <c r="I1914" s="238">
        <f t="shared" si="1057"/>
        <v>0</v>
      </c>
      <c r="J1914" s="238">
        <f t="shared" si="1057"/>
        <v>0</v>
      </c>
      <c r="K1914" s="239">
        <f t="shared" si="1049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8">B1877</f>
        <v>0</v>
      </c>
      <c r="C1915" s="292">
        <f t="shared" si="1058"/>
        <v>0</v>
      </c>
      <c r="D1915" s="293">
        <f t="shared" si="1058"/>
        <v>0</v>
      </c>
      <c r="E1915" s="294">
        <f t="shared" si="1058"/>
        <v>0</v>
      </c>
      <c r="F1915" s="235"/>
      <c r="G1915" s="236"/>
      <c r="H1915" s="237">
        <f t="shared" ref="H1915:J1915" si="1059">H1877</f>
        <v>0</v>
      </c>
      <c r="I1915" s="238">
        <f t="shared" si="1059"/>
        <v>0</v>
      </c>
      <c r="J1915" s="238">
        <f t="shared" si="1059"/>
        <v>0</v>
      </c>
      <c r="K1915" s="239">
        <f t="shared" si="1049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60">B1878</f>
        <v>0</v>
      </c>
      <c r="C1916" s="292">
        <f t="shared" si="1060"/>
        <v>0</v>
      </c>
      <c r="D1916" s="293">
        <f t="shared" si="1060"/>
        <v>0</v>
      </c>
      <c r="E1916" s="294">
        <f t="shared" si="1060"/>
        <v>0</v>
      </c>
      <c r="F1916" s="235"/>
      <c r="G1916" s="236"/>
      <c r="H1916" s="237">
        <f t="shared" ref="H1916:J1916" si="1061">H1878</f>
        <v>0</v>
      </c>
      <c r="I1916" s="238">
        <f t="shared" si="1061"/>
        <v>0</v>
      </c>
      <c r="J1916" s="238">
        <f t="shared" si="1061"/>
        <v>0</v>
      </c>
      <c r="K1916" s="239">
        <f t="shared" si="1049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2">B1879</f>
        <v>0</v>
      </c>
      <c r="C1917" s="292">
        <f t="shared" si="1062"/>
        <v>0</v>
      </c>
      <c r="D1917" s="293">
        <f t="shared" si="1062"/>
        <v>0</v>
      </c>
      <c r="E1917" s="295">
        <f t="shared" si="1062"/>
        <v>0</v>
      </c>
      <c r="F1917" s="235"/>
      <c r="G1917" s="236"/>
      <c r="H1917" s="237">
        <f t="shared" ref="H1917:J1917" si="1063">H1879</f>
        <v>0</v>
      </c>
      <c r="I1917" s="238">
        <f t="shared" si="1063"/>
        <v>0</v>
      </c>
      <c r="J1917" s="238">
        <f t="shared" si="1063"/>
        <v>0</v>
      </c>
      <c r="K1917" s="239">
        <f t="shared" si="1049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4">B1880</f>
        <v>0</v>
      </c>
      <c r="C1918" s="292">
        <f t="shared" si="1064"/>
        <v>0</v>
      </c>
      <c r="D1918" s="293">
        <f t="shared" si="1064"/>
        <v>0</v>
      </c>
      <c r="E1918" s="294">
        <f t="shared" si="1064"/>
        <v>0</v>
      </c>
      <c r="F1918" s="235"/>
      <c r="G1918" s="236"/>
      <c r="H1918" s="237">
        <f t="shared" ref="H1918:J1918" si="1065">H1880</f>
        <v>0</v>
      </c>
      <c r="I1918" s="238">
        <f t="shared" si="1065"/>
        <v>0</v>
      </c>
      <c r="J1918" s="238">
        <f t="shared" si="1065"/>
        <v>0</v>
      </c>
      <c r="K1918" s="239">
        <f t="shared" si="1049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6">B1881</f>
        <v>0</v>
      </c>
      <c r="C1919" s="292">
        <f t="shared" si="1066"/>
        <v>0</v>
      </c>
      <c r="D1919" s="293">
        <f t="shared" si="1066"/>
        <v>0</v>
      </c>
      <c r="E1919" s="294">
        <f t="shared" si="1066"/>
        <v>0</v>
      </c>
      <c r="F1919" s="235"/>
      <c r="G1919" s="236"/>
      <c r="H1919" s="237">
        <f t="shared" ref="H1919:J1919" si="1067">H1881</f>
        <v>0</v>
      </c>
      <c r="I1919" s="238">
        <f t="shared" si="1067"/>
        <v>0</v>
      </c>
      <c r="J1919" s="238">
        <f t="shared" si="1067"/>
        <v>0</v>
      </c>
      <c r="K1919" s="239">
        <f t="shared" si="1049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8">B1882</f>
        <v>0</v>
      </c>
      <c r="C1920" s="292">
        <f t="shared" si="1068"/>
        <v>0</v>
      </c>
      <c r="D1920" s="293">
        <f t="shared" si="1068"/>
        <v>0</v>
      </c>
      <c r="E1920" s="294">
        <f t="shared" si="1068"/>
        <v>0</v>
      </c>
      <c r="F1920" s="235"/>
      <c r="G1920" s="236"/>
      <c r="H1920" s="237">
        <f t="shared" ref="H1920:J1920" si="1069">H1882</f>
        <v>0</v>
      </c>
      <c r="I1920" s="238">
        <f t="shared" si="1069"/>
        <v>0</v>
      </c>
      <c r="J1920" s="238">
        <f t="shared" si="1069"/>
        <v>0</v>
      </c>
      <c r="K1920" s="239">
        <f t="shared" si="1049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70">B1883</f>
        <v>0</v>
      </c>
      <c r="C1921" s="292">
        <f t="shared" si="1070"/>
        <v>0</v>
      </c>
      <c r="D1921" s="293">
        <f t="shared" si="1070"/>
        <v>0</v>
      </c>
      <c r="E1921" s="294">
        <f t="shared" si="1070"/>
        <v>0</v>
      </c>
      <c r="F1921" s="235"/>
      <c r="G1921" s="236"/>
      <c r="H1921" s="237">
        <f t="shared" ref="H1921:J1921" si="1071">H1883</f>
        <v>0</v>
      </c>
      <c r="I1921" s="238">
        <f t="shared" si="1071"/>
        <v>0</v>
      </c>
      <c r="J1921" s="238">
        <f t="shared" si="1071"/>
        <v>0</v>
      </c>
      <c r="K1921" s="239">
        <f t="shared" si="1049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2">B1884</f>
        <v>0</v>
      </c>
      <c r="C1922" s="292">
        <f t="shared" si="1072"/>
        <v>0</v>
      </c>
      <c r="D1922" s="293">
        <f t="shared" si="1072"/>
        <v>0</v>
      </c>
      <c r="E1922" s="294">
        <f t="shared" si="1072"/>
        <v>0</v>
      </c>
      <c r="F1922" s="235"/>
      <c r="G1922" s="236"/>
      <c r="H1922" s="237">
        <f t="shared" ref="H1922:J1922" si="1073">H1884</f>
        <v>0</v>
      </c>
      <c r="I1922" s="238">
        <f t="shared" si="1073"/>
        <v>0</v>
      </c>
      <c r="J1922" s="238">
        <f t="shared" si="1073"/>
        <v>0</v>
      </c>
      <c r="K1922" s="239">
        <f t="shared" si="1049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4">B1885</f>
        <v>0</v>
      </c>
      <c r="C1923" s="292">
        <f t="shared" si="1074"/>
        <v>0</v>
      </c>
      <c r="D1923" s="293">
        <f t="shared" si="1074"/>
        <v>0</v>
      </c>
      <c r="E1923" s="294">
        <f t="shared" si="1074"/>
        <v>0</v>
      </c>
      <c r="F1923" s="235"/>
      <c r="G1923" s="236"/>
      <c r="H1923" s="237">
        <f t="shared" ref="H1923:J1923" si="1075">H1885</f>
        <v>0</v>
      </c>
      <c r="I1923" s="238">
        <f t="shared" si="1075"/>
        <v>0</v>
      </c>
      <c r="J1923" s="238">
        <f t="shared" si="1075"/>
        <v>0</v>
      </c>
      <c r="K1923" s="239">
        <f t="shared" si="1049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6">B1886</f>
        <v>0</v>
      </c>
      <c r="C1924" s="292">
        <f t="shared" si="1076"/>
        <v>0</v>
      </c>
      <c r="D1924" s="293">
        <f t="shared" si="1076"/>
        <v>0</v>
      </c>
      <c r="E1924" s="294">
        <f t="shared" si="1076"/>
        <v>0</v>
      </c>
      <c r="F1924" s="235"/>
      <c r="G1924" s="236"/>
      <c r="H1924" s="237">
        <f t="shared" ref="H1924:J1924" si="1077">H1886</f>
        <v>0</v>
      </c>
      <c r="I1924" s="238">
        <f t="shared" si="1077"/>
        <v>0</v>
      </c>
      <c r="J1924" s="238">
        <f t="shared" si="1077"/>
        <v>0</v>
      </c>
      <c r="K1924" s="239">
        <f t="shared" si="1049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8">B1887</f>
        <v>0</v>
      </c>
      <c r="C1925" s="292">
        <f t="shared" si="1078"/>
        <v>0</v>
      </c>
      <c r="D1925" s="293">
        <f t="shared" si="1078"/>
        <v>0</v>
      </c>
      <c r="E1925" s="295">
        <f t="shared" si="1078"/>
        <v>0</v>
      </c>
      <c r="F1925" s="235"/>
      <c r="G1925" s="236"/>
      <c r="H1925" s="237">
        <f t="shared" ref="H1925:J1925" si="1079">H1887</f>
        <v>0</v>
      </c>
      <c r="I1925" s="238">
        <f t="shared" si="1079"/>
        <v>0</v>
      </c>
      <c r="J1925" s="238">
        <f t="shared" si="1079"/>
        <v>0</v>
      </c>
      <c r="K1925" s="239">
        <f t="shared" si="1049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05"/>
      <c r="K1927" s="306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07">
        <f>SUM(K1910:K1925)</f>
        <v>2130300</v>
      </c>
      <c r="K1928" s="308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09"/>
      <c r="K1929" s="309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06"/>
      <c r="K1931" s="306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10">
        <f>((J1928/1.11)+(K1930/1.11))*11%</f>
        <v>211110.8108108108</v>
      </c>
      <c r="K1932" s="311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06"/>
      <c r="K1933" s="306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2130300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28</v>
      </c>
      <c r="J1936" s="312" t="str">
        <f>J1898</f>
        <v>RISMA / CONDRO</v>
      </c>
      <c r="K1936" s="313"/>
      <c r="L1936" s="200"/>
    </row>
    <row r="1937" spans="1:13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29</v>
      </c>
      <c r="J1937" s="312">
        <f>J1899</f>
        <v>0</v>
      </c>
      <c r="K1937" s="313"/>
      <c r="L1937" s="250"/>
      <c r="M1937" s="10" t="s">
        <v>141</v>
      </c>
    </row>
    <row r="1938" spans="1:13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3" ht="7.5" customHeight="1" x14ac:dyDescent="0.25">
      <c r="A1939" s="1"/>
      <c r="D1939" s="3"/>
      <c r="I1939" s="4"/>
      <c r="J1939" s="4"/>
    </row>
    <row r="1940" spans="1:13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23090018</v>
      </c>
      <c r="G1940" s="11" t="s">
        <v>2</v>
      </c>
      <c r="H1940" s="358" t="s">
        <v>59</v>
      </c>
      <c r="I1940" s="358"/>
      <c r="J1940" s="358"/>
      <c r="K1940" s="359"/>
      <c r="L1940" s="12"/>
    </row>
    <row r="1941" spans="1:13" s="10" customFormat="1" ht="7.5" customHeight="1" x14ac:dyDescent="0.3">
      <c r="A1941" s="5"/>
      <c r="B1941" s="13"/>
      <c r="C1941" s="14"/>
      <c r="D1941" s="15"/>
      <c r="E1941" s="16"/>
      <c r="F1941" s="362" t="s">
        <v>3</v>
      </c>
      <c r="G1941" s="17"/>
      <c r="H1941" s="360"/>
      <c r="I1941" s="360"/>
      <c r="J1941" s="360"/>
      <c r="K1941" s="361"/>
      <c r="L1941" s="12"/>
    </row>
    <row r="1942" spans="1:13" s="10" customFormat="1" ht="16.5" customHeight="1" x14ac:dyDescent="0.3">
      <c r="A1942" s="5"/>
      <c r="B1942" s="6" t="s">
        <v>4</v>
      </c>
      <c r="C1942" s="7"/>
      <c r="D1942" s="363">
        <v>45192</v>
      </c>
      <c r="E1942" s="364"/>
      <c r="F1942" s="362"/>
      <c r="G1942" s="18"/>
      <c r="H1942" s="365" t="s">
        <v>60</v>
      </c>
      <c r="I1942" s="365"/>
      <c r="J1942" s="365"/>
      <c r="K1942" s="366"/>
      <c r="L1942" s="18"/>
    </row>
    <row r="1943" spans="1:13" s="10" customFormat="1" ht="7.5" customHeight="1" x14ac:dyDescent="0.3">
      <c r="A1943" s="5"/>
      <c r="B1943" s="13"/>
      <c r="C1943" s="14"/>
      <c r="D1943" s="15"/>
      <c r="E1943" s="16"/>
      <c r="F1943" s="362"/>
      <c r="G1943" s="18"/>
      <c r="H1943" s="367" t="s">
        <v>61</v>
      </c>
      <c r="I1943" s="367"/>
      <c r="J1943" s="367"/>
      <c r="K1943" s="368"/>
      <c r="L1943" s="19"/>
    </row>
    <row r="1944" spans="1:13" s="10" customFormat="1" ht="16.5" customHeight="1" x14ac:dyDescent="0.4">
      <c r="A1944" s="5"/>
      <c r="B1944" s="6" t="s">
        <v>5</v>
      </c>
      <c r="C1944" s="7"/>
      <c r="D1944" s="20" t="s">
        <v>139</v>
      </c>
      <c r="E1944" s="9"/>
      <c r="F1944" s="21"/>
      <c r="G1944" s="22"/>
      <c r="H1944" s="369"/>
      <c r="I1944" s="369"/>
      <c r="J1944" s="369"/>
      <c r="K1944" s="370"/>
      <c r="L1944" s="19"/>
    </row>
    <row r="1945" spans="1:13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3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3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3" s="10" customFormat="1" ht="14.1" customHeight="1" x14ac:dyDescent="0.25">
      <c r="A1948" s="45">
        <v>1</v>
      </c>
      <c r="B1948" s="46">
        <v>1</v>
      </c>
      <c r="C1948" s="46" t="s">
        <v>41</v>
      </c>
      <c r="D1948" s="93" t="s">
        <v>32</v>
      </c>
      <c r="E1948" s="110" t="s">
        <v>140</v>
      </c>
      <c r="F1948" s="48"/>
      <c r="G1948" s="49"/>
      <c r="H1948" s="50">
        <v>340000</v>
      </c>
      <c r="I1948" s="51"/>
      <c r="J1948" s="51"/>
      <c r="K1948" s="52">
        <f t="shared" ref="K1948:K1963" si="1080">(B1948*H1948-((B1948*H1948)*I1948))-((B1948*H1948-((B1948*H1948)*I1948))*J1948)</f>
        <v>340000</v>
      </c>
      <c r="L1948" s="36"/>
    </row>
    <row r="1949" spans="1:13" s="10" customFormat="1" ht="14.1" customHeight="1" x14ac:dyDescent="0.25">
      <c r="A1949" s="45">
        <v>2</v>
      </c>
      <c r="B1949" s="46"/>
      <c r="C1949" s="46"/>
      <c r="D1949" s="93"/>
      <c r="E1949" s="110"/>
      <c r="F1949" s="48"/>
      <c r="G1949" s="49"/>
      <c r="H1949" s="50"/>
      <c r="I1949" s="51"/>
      <c r="J1949" s="51"/>
      <c r="K1949" s="52">
        <f t="shared" si="1080"/>
        <v>0</v>
      </c>
      <c r="L1949" s="36"/>
    </row>
    <row r="1950" spans="1:13" s="10" customFormat="1" ht="14.1" customHeight="1" x14ac:dyDescent="0.25">
      <c r="A1950" s="45">
        <v>3</v>
      </c>
      <c r="B1950" s="46"/>
      <c r="C1950" s="46"/>
      <c r="D1950" s="93"/>
      <c r="E1950" s="110"/>
      <c r="F1950" s="48"/>
      <c r="G1950" s="49"/>
      <c r="H1950" s="50"/>
      <c r="I1950" s="51"/>
      <c r="J1950" s="51"/>
      <c r="K1950" s="52">
        <f t="shared" si="1080"/>
        <v>0</v>
      </c>
      <c r="L1950" s="36"/>
    </row>
    <row r="1951" spans="1:13" s="10" customFormat="1" ht="14.1" customHeight="1" x14ac:dyDescent="0.25">
      <c r="A1951" s="45">
        <v>4</v>
      </c>
      <c r="B1951" s="46"/>
      <c r="C1951" s="46"/>
      <c r="D1951" s="93"/>
      <c r="E1951" s="110"/>
      <c r="F1951" s="48"/>
      <c r="G1951" s="49"/>
      <c r="H1951" s="50"/>
      <c r="I1951" s="51"/>
      <c r="J1951" s="51"/>
      <c r="K1951" s="52">
        <f t="shared" si="1080"/>
        <v>0</v>
      </c>
      <c r="L1951" s="36"/>
    </row>
    <row r="1952" spans="1:13" s="10" customFormat="1" ht="14.1" customHeight="1" x14ac:dyDescent="0.25">
      <c r="A1952" s="45">
        <v>5</v>
      </c>
      <c r="B1952" s="46"/>
      <c r="C1952" s="46"/>
      <c r="D1952" s="93"/>
      <c r="E1952" s="110"/>
      <c r="F1952" s="48"/>
      <c r="G1952" s="49"/>
      <c r="H1952" s="50"/>
      <c r="I1952" s="51"/>
      <c r="J1952" s="51"/>
      <c r="K1952" s="52">
        <f t="shared" si="1080"/>
        <v>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80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80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80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80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80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80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80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80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80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80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80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45"/>
      <c r="K1965" s="346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47">
        <f>SUM(K1948:K1963)</f>
        <v>340000</v>
      </c>
      <c r="K1966" s="348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49"/>
      <c r="K1967" s="349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46"/>
      <c r="K1969" s="346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50">
        <f>((J1966/1.11)+(K1968/1.11))*11%</f>
        <v>33693.693693693691</v>
      </c>
      <c r="K1970" s="351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46"/>
      <c r="K1971" s="346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340000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28</v>
      </c>
      <c r="J1974" s="352" t="s">
        <v>133</v>
      </c>
      <c r="K1974" s="353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29</v>
      </c>
      <c r="J1975" s="352"/>
      <c r="K1975" s="353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23090018</v>
      </c>
      <c r="F1978" s="123"/>
      <c r="G1978" s="124" t="s">
        <v>2</v>
      </c>
      <c r="H1978" s="354" t="str">
        <f>H1940</f>
        <v>HARNOYO</v>
      </c>
      <c r="I1978" s="354"/>
      <c r="J1978" s="354"/>
      <c r="K1978" s="355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14" t="s">
        <v>3</v>
      </c>
      <c r="G1979" s="130"/>
      <c r="H1979" s="356"/>
      <c r="I1979" s="356"/>
      <c r="J1979" s="356"/>
      <c r="K1979" s="357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15">
        <f>D1942</f>
        <v>45192</v>
      </c>
      <c r="E1980" s="316"/>
      <c r="F1980" s="314"/>
      <c r="G1980" s="131"/>
      <c r="H1980" s="317" t="str">
        <f>H1942</f>
        <v>(BENDAN)</v>
      </c>
      <c r="I1980" s="317"/>
      <c r="J1980" s="317"/>
      <c r="K1980" s="318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14"/>
      <c r="G1981" s="131"/>
      <c r="H1981" s="319" t="str">
        <f>H1943</f>
        <v>PEKALONGAN</v>
      </c>
      <c r="I1981" s="319"/>
      <c r="J1981" s="319"/>
      <c r="K1981" s="320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3820</v>
      </c>
      <c r="E1982" s="122"/>
      <c r="F1982" s="133"/>
      <c r="G1982" s="134"/>
      <c r="H1982" s="321"/>
      <c r="I1982" s="321"/>
      <c r="J1982" s="321"/>
      <c r="K1982" s="322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1">B1948</f>
        <v>1</v>
      </c>
      <c r="C1986" s="287" t="str">
        <f t="shared" si="1081"/>
        <v>LSN</v>
      </c>
      <c r="D1986" s="288" t="str">
        <f t="shared" si="1081"/>
        <v/>
      </c>
      <c r="E1986" s="289" t="str">
        <f t="shared" si="1081"/>
        <v>STAPLER YUAN CHANG 414</v>
      </c>
      <c r="F1986" s="158"/>
      <c r="G1986" s="159"/>
      <c r="H1986" s="160">
        <f t="shared" ref="H1986:J1986" si="1082">H1948</f>
        <v>340000</v>
      </c>
      <c r="I1986" s="161">
        <f t="shared" si="1082"/>
        <v>0</v>
      </c>
      <c r="J1986" s="161">
        <f t="shared" si="1082"/>
        <v>0</v>
      </c>
      <c r="K1986" s="162">
        <f t="shared" ref="K1986:K2001" si="1083">(B1986*H1986-((B1986*H1986)*I1986))-((B1986*H1986-((B1986*H1986)*I1986))*J1986)</f>
        <v>340000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4">B1949</f>
        <v>0</v>
      </c>
      <c r="C1987" s="287">
        <f t="shared" si="1084"/>
        <v>0</v>
      </c>
      <c r="D1987" s="288">
        <f t="shared" si="1084"/>
        <v>0</v>
      </c>
      <c r="E1987" s="289">
        <f t="shared" si="1084"/>
        <v>0</v>
      </c>
      <c r="F1987" s="158"/>
      <c r="G1987" s="159"/>
      <c r="H1987" s="160">
        <f t="shared" ref="H1987:J1987" si="1085">H1949</f>
        <v>0</v>
      </c>
      <c r="I1987" s="161">
        <f t="shared" si="1085"/>
        <v>0</v>
      </c>
      <c r="J1987" s="161">
        <f t="shared" si="1085"/>
        <v>0</v>
      </c>
      <c r="K1987" s="162">
        <f t="shared" si="1083"/>
        <v>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6">B1950</f>
        <v>0</v>
      </c>
      <c r="C1988" s="287">
        <f t="shared" si="1086"/>
        <v>0</v>
      </c>
      <c r="D1988" s="288">
        <f t="shared" si="1086"/>
        <v>0</v>
      </c>
      <c r="E1988" s="289">
        <f t="shared" si="1086"/>
        <v>0</v>
      </c>
      <c r="F1988" s="158"/>
      <c r="G1988" s="159"/>
      <c r="H1988" s="160">
        <f t="shared" ref="H1988:J1988" si="1087">H1950</f>
        <v>0</v>
      </c>
      <c r="I1988" s="161">
        <f t="shared" si="1087"/>
        <v>0</v>
      </c>
      <c r="J1988" s="161">
        <f t="shared" si="1087"/>
        <v>0</v>
      </c>
      <c r="K1988" s="162">
        <f t="shared" si="1083"/>
        <v>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8">B1951</f>
        <v>0</v>
      </c>
      <c r="C1989" s="287">
        <f t="shared" si="1088"/>
        <v>0</v>
      </c>
      <c r="D1989" s="288">
        <f t="shared" si="1088"/>
        <v>0</v>
      </c>
      <c r="E1989" s="289">
        <f t="shared" si="1088"/>
        <v>0</v>
      </c>
      <c r="F1989" s="158"/>
      <c r="G1989" s="159"/>
      <c r="H1989" s="160">
        <f t="shared" ref="H1989:J1989" si="1089">H1951</f>
        <v>0</v>
      </c>
      <c r="I1989" s="161">
        <f t="shared" si="1089"/>
        <v>0</v>
      </c>
      <c r="J1989" s="161">
        <f t="shared" si="1089"/>
        <v>0</v>
      </c>
      <c r="K1989" s="162">
        <f t="shared" si="1083"/>
        <v>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90">B1952</f>
        <v>0</v>
      </c>
      <c r="C1990" s="287">
        <f t="shared" si="1090"/>
        <v>0</v>
      </c>
      <c r="D1990" s="288">
        <f t="shared" si="1090"/>
        <v>0</v>
      </c>
      <c r="E1990" s="289">
        <f t="shared" si="1090"/>
        <v>0</v>
      </c>
      <c r="F1990" s="158"/>
      <c r="G1990" s="159"/>
      <c r="H1990" s="160">
        <f t="shared" ref="H1990:J1990" si="1091">H1952</f>
        <v>0</v>
      </c>
      <c r="I1990" s="161">
        <f t="shared" si="1091"/>
        <v>0</v>
      </c>
      <c r="J1990" s="161">
        <f t="shared" si="1091"/>
        <v>0</v>
      </c>
      <c r="K1990" s="162">
        <f t="shared" si="1083"/>
        <v>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2">B1953</f>
        <v>0</v>
      </c>
      <c r="C1991" s="287">
        <f t="shared" si="1092"/>
        <v>0</v>
      </c>
      <c r="D1991" s="288">
        <f t="shared" si="1092"/>
        <v>0</v>
      </c>
      <c r="E1991" s="289">
        <f t="shared" si="1092"/>
        <v>0</v>
      </c>
      <c r="F1991" s="158"/>
      <c r="G1991" s="159"/>
      <c r="H1991" s="160">
        <f t="shared" ref="H1991:J1991" si="1093">H1953</f>
        <v>0</v>
      </c>
      <c r="I1991" s="161">
        <f t="shared" si="1093"/>
        <v>0</v>
      </c>
      <c r="J1991" s="161">
        <f t="shared" si="1093"/>
        <v>0</v>
      </c>
      <c r="K1991" s="162">
        <f t="shared" si="1083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4">B1954</f>
        <v>0</v>
      </c>
      <c r="C1992" s="287">
        <f t="shared" si="1094"/>
        <v>0</v>
      </c>
      <c r="D1992" s="288">
        <f t="shared" si="1094"/>
        <v>0</v>
      </c>
      <c r="E1992" s="289">
        <f t="shared" si="1094"/>
        <v>0</v>
      </c>
      <c r="F1992" s="158"/>
      <c r="G1992" s="159"/>
      <c r="H1992" s="160">
        <f t="shared" ref="H1992:J1992" si="1095">H1954</f>
        <v>0</v>
      </c>
      <c r="I1992" s="161">
        <f t="shared" si="1095"/>
        <v>0</v>
      </c>
      <c r="J1992" s="161">
        <f t="shared" si="1095"/>
        <v>0</v>
      </c>
      <c r="K1992" s="162">
        <f t="shared" si="1083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6">B1955</f>
        <v>0</v>
      </c>
      <c r="C1993" s="287">
        <f t="shared" si="1096"/>
        <v>0</v>
      </c>
      <c r="D1993" s="288">
        <f t="shared" si="1096"/>
        <v>0</v>
      </c>
      <c r="E1993" s="290">
        <f t="shared" si="1096"/>
        <v>0</v>
      </c>
      <c r="F1993" s="158"/>
      <c r="G1993" s="159"/>
      <c r="H1993" s="160">
        <f t="shared" ref="H1993:J1993" si="1097">H1955</f>
        <v>0</v>
      </c>
      <c r="I1993" s="161">
        <f t="shared" si="1097"/>
        <v>0</v>
      </c>
      <c r="J1993" s="161">
        <f t="shared" si="1097"/>
        <v>0</v>
      </c>
      <c r="K1993" s="162">
        <f t="shared" si="1083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8">B1956</f>
        <v>0</v>
      </c>
      <c r="C1994" s="287">
        <f t="shared" si="1098"/>
        <v>0</v>
      </c>
      <c r="D1994" s="288">
        <f t="shared" si="1098"/>
        <v>0</v>
      </c>
      <c r="E1994" s="289">
        <f t="shared" si="1098"/>
        <v>0</v>
      </c>
      <c r="F1994" s="158"/>
      <c r="G1994" s="159"/>
      <c r="H1994" s="160">
        <f t="shared" ref="H1994:J1994" si="1099">H1956</f>
        <v>0</v>
      </c>
      <c r="I1994" s="161">
        <f t="shared" si="1099"/>
        <v>0</v>
      </c>
      <c r="J1994" s="161">
        <f t="shared" si="1099"/>
        <v>0</v>
      </c>
      <c r="K1994" s="162">
        <f t="shared" si="1083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100">B1957</f>
        <v>0</v>
      </c>
      <c r="C1995" s="287">
        <f t="shared" si="1100"/>
        <v>0</v>
      </c>
      <c r="D1995" s="288">
        <f t="shared" si="1100"/>
        <v>0</v>
      </c>
      <c r="E1995" s="289">
        <f t="shared" si="1100"/>
        <v>0</v>
      </c>
      <c r="F1995" s="158"/>
      <c r="G1995" s="159"/>
      <c r="H1995" s="160">
        <f t="shared" ref="H1995:J1995" si="1101">H1957</f>
        <v>0</v>
      </c>
      <c r="I1995" s="161">
        <f t="shared" si="1101"/>
        <v>0</v>
      </c>
      <c r="J1995" s="161">
        <f t="shared" si="1101"/>
        <v>0</v>
      </c>
      <c r="K1995" s="162">
        <f t="shared" si="1083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2">B1958</f>
        <v>0</v>
      </c>
      <c r="C1996" s="287">
        <f t="shared" si="1102"/>
        <v>0</v>
      </c>
      <c r="D1996" s="288">
        <f t="shared" si="1102"/>
        <v>0</v>
      </c>
      <c r="E1996" s="289">
        <f t="shared" si="1102"/>
        <v>0</v>
      </c>
      <c r="F1996" s="158"/>
      <c r="G1996" s="159"/>
      <c r="H1996" s="160">
        <f t="shared" ref="H1996:J1996" si="1103">H1958</f>
        <v>0</v>
      </c>
      <c r="I1996" s="161">
        <f t="shared" si="1103"/>
        <v>0</v>
      </c>
      <c r="J1996" s="161">
        <f t="shared" si="1103"/>
        <v>0</v>
      </c>
      <c r="K1996" s="162">
        <f t="shared" si="1083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4">B1959</f>
        <v>0</v>
      </c>
      <c r="C1997" s="287">
        <f t="shared" si="1104"/>
        <v>0</v>
      </c>
      <c r="D1997" s="288">
        <f t="shared" si="1104"/>
        <v>0</v>
      </c>
      <c r="E1997" s="289">
        <f t="shared" si="1104"/>
        <v>0</v>
      </c>
      <c r="F1997" s="158"/>
      <c r="G1997" s="159"/>
      <c r="H1997" s="160">
        <f t="shared" ref="H1997:J1997" si="1105">H1959</f>
        <v>0</v>
      </c>
      <c r="I1997" s="161">
        <f t="shared" si="1105"/>
        <v>0</v>
      </c>
      <c r="J1997" s="161">
        <f t="shared" si="1105"/>
        <v>0</v>
      </c>
      <c r="K1997" s="162">
        <f t="shared" si="1083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6">B1960</f>
        <v>0</v>
      </c>
      <c r="C1998" s="287">
        <f t="shared" si="1106"/>
        <v>0</v>
      </c>
      <c r="D1998" s="288">
        <f t="shared" si="1106"/>
        <v>0</v>
      </c>
      <c r="E1998" s="289">
        <f t="shared" si="1106"/>
        <v>0</v>
      </c>
      <c r="F1998" s="158"/>
      <c r="G1998" s="159"/>
      <c r="H1998" s="160">
        <f t="shared" ref="H1998:J1998" si="1107">H1960</f>
        <v>0</v>
      </c>
      <c r="I1998" s="161">
        <f t="shared" si="1107"/>
        <v>0</v>
      </c>
      <c r="J1998" s="161">
        <f t="shared" si="1107"/>
        <v>0</v>
      </c>
      <c r="K1998" s="162">
        <f t="shared" si="1083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8">B1961</f>
        <v>0</v>
      </c>
      <c r="C1999" s="287">
        <f t="shared" si="1108"/>
        <v>0</v>
      </c>
      <c r="D1999" s="288">
        <f t="shared" si="1108"/>
        <v>0</v>
      </c>
      <c r="E1999" s="289">
        <f t="shared" si="1108"/>
        <v>0</v>
      </c>
      <c r="F1999" s="158"/>
      <c r="G1999" s="159"/>
      <c r="H1999" s="160">
        <f t="shared" ref="H1999:J1999" si="1109">H1961</f>
        <v>0</v>
      </c>
      <c r="I1999" s="161">
        <f t="shared" si="1109"/>
        <v>0</v>
      </c>
      <c r="J1999" s="161">
        <f t="shared" si="1109"/>
        <v>0</v>
      </c>
      <c r="K1999" s="162">
        <f t="shared" si="1083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10">B1962</f>
        <v>0</v>
      </c>
      <c r="C2000" s="287">
        <f t="shared" si="1110"/>
        <v>0</v>
      </c>
      <c r="D2000" s="288">
        <f t="shared" si="1110"/>
        <v>0</v>
      </c>
      <c r="E2000" s="289">
        <f t="shared" si="1110"/>
        <v>0</v>
      </c>
      <c r="F2000" s="158"/>
      <c r="G2000" s="159"/>
      <c r="H2000" s="160">
        <f t="shared" ref="H2000:J2000" si="1111">H1962</f>
        <v>0</v>
      </c>
      <c r="I2000" s="161">
        <f t="shared" si="1111"/>
        <v>0</v>
      </c>
      <c r="J2000" s="161">
        <f t="shared" si="1111"/>
        <v>0</v>
      </c>
      <c r="K2000" s="162">
        <f t="shared" si="1083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2">B1963</f>
        <v>0</v>
      </c>
      <c r="C2001" s="287">
        <f t="shared" si="1112"/>
        <v>0</v>
      </c>
      <c r="D2001" s="288">
        <f t="shared" si="1112"/>
        <v>0</v>
      </c>
      <c r="E2001" s="290">
        <f t="shared" si="1112"/>
        <v>0</v>
      </c>
      <c r="F2001" s="158"/>
      <c r="G2001" s="159"/>
      <c r="H2001" s="160">
        <f t="shared" ref="H2001:J2001" si="1113">H1963</f>
        <v>0</v>
      </c>
      <c r="I2001" s="161">
        <f t="shared" si="1113"/>
        <v>0</v>
      </c>
      <c r="J2001" s="161">
        <f t="shared" si="1113"/>
        <v>0</v>
      </c>
      <c r="K2001" s="162">
        <f t="shared" si="1083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23"/>
      <c r="K2003" s="324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25">
        <f>SUM(K1986:K2001)</f>
        <v>340000</v>
      </c>
      <c r="K2004" s="326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27"/>
      <c r="K2005" s="327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24"/>
      <c r="K2007" s="324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28">
        <f>((J2004/1.11)+(K2006/1.11))*11%</f>
        <v>33693.693693693691</v>
      </c>
      <c r="K2008" s="329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24"/>
      <c r="K2009" s="324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340000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28</v>
      </c>
      <c r="J2012" s="330" t="str">
        <f>J1974</f>
        <v>RISMA / CONDRO</v>
      </c>
      <c r="K2012" s="331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29</v>
      </c>
      <c r="J2013" s="330">
        <f>J1975</f>
        <v>0</v>
      </c>
      <c r="K2013" s="331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23090018</v>
      </c>
      <c r="F2016" s="200"/>
      <c r="G2016" s="201" t="s">
        <v>2</v>
      </c>
      <c r="H2016" s="332" t="str">
        <f>H1978</f>
        <v>HARNOYO</v>
      </c>
      <c r="I2016" s="332"/>
      <c r="J2016" s="332"/>
      <c r="K2016" s="333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36" t="s">
        <v>3</v>
      </c>
      <c r="G2017" s="207"/>
      <c r="H2017" s="334"/>
      <c r="I2017" s="334"/>
      <c r="J2017" s="334"/>
      <c r="K2017" s="335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37">
        <f>D1980</f>
        <v>45192</v>
      </c>
      <c r="E2018" s="338"/>
      <c r="F2018" s="336"/>
      <c r="G2018" s="208"/>
      <c r="H2018" s="339" t="str">
        <f>H1980</f>
        <v>(BENDAN)</v>
      </c>
      <c r="I2018" s="339"/>
      <c r="J2018" s="339"/>
      <c r="K2018" s="340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36"/>
      <c r="G2019" s="208"/>
      <c r="H2019" s="341" t="str">
        <f>H1981</f>
        <v>PEKALONGAN</v>
      </c>
      <c r="I2019" s="341"/>
      <c r="J2019" s="341"/>
      <c r="K2019" s="342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3820</v>
      </c>
      <c r="E2020" s="199"/>
      <c r="F2020" s="210"/>
      <c r="G2020" s="211"/>
      <c r="H2020" s="343"/>
      <c r="I2020" s="343"/>
      <c r="J2020" s="343"/>
      <c r="K2020" s="344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4">B1986</f>
        <v>1</v>
      </c>
      <c r="C2024" s="292" t="str">
        <f t="shared" si="1114"/>
        <v>LSN</v>
      </c>
      <c r="D2024" s="293" t="str">
        <f t="shared" si="1114"/>
        <v/>
      </c>
      <c r="E2024" s="294" t="str">
        <f t="shared" si="1114"/>
        <v>STAPLER YUAN CHANG 414</v>
      </c>
      <c r="F2024" s="235"/>
      <c r="G2024" s="236"/>
      <c r="H2024" s="237">
        <f t="shared" ref="H2024:J2024" si="1115">H1986</f>
        <v>340000</v>
      </c>
      <c r="I2024" s="238">
        <f t="shared" si="1115"/>
        <v>0</v>
      </c>
      <c r="J2024" s="238">
        <f t="shared" si="1115"/>
        <v>0</v>
      </c>
      <c r="K2024" s="239">
        <f t="shared" ref="K2024:K2039" si="1116">(B2024*H2024-((B2024*H2024)*I2024))-((B2024*H2024-((B2024*H2024)*I2024))*J2024)</f>
        <v>340000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7">B1987</f>
        <v>0</v>
      </c>
      <c r="C2025" s="292">
        <f t="shared" si="1117"/>
        <v>0</v>
      </c>
      <c r="D2025" s="293">
        <f t="shared" si="1117"/>
        <v>0</v>
      </c>
      <c r="E2025" s="294">
        <f t="shared" si="1117"/>
        <v>0</v>
      </c>
      <c r="F2025" s="235"/>
      <c r="G2025" s="236"/>
      <c r="H2025" s="237">
        <f t="shared" ref="H2025:J2025" si="1118">H1987</f>
        <v>0</v>
      </c>
      <c r="I2025" s="238">
        <f t="shared" si="1118"/>
        <v>0</v>
      </c>
      <c r="J2025" s="238">
        <f t="shared" si="1118"/>
        <v>0</v>
      </c>
      <c r="K2025" s="239">
        <f t="shared" si="1116"/>
        <v>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9">B1988</f>
        <v>0</v>
      </c>
      <c r="C2026" s="292">
        <f t="shared" si="1119"/>
        <v>0</v>
      </c>
      <c r="D2026" s="293">
        <f t="shared" si="1119"/>
        <v>0</v>
      </c>
      <c r="E2026" s="294">
        <f t="shared" si="1119"/>
        <v>0</v>
      </c>
      <c r="F2026" s="235"/>
      <c r="G2026" s="236"/>
      <c r="H2026" s="237">
        <f t="shared" ref="H2026:J2026" si="1120">H1988</f>
        <v>0</v>
      </c>
      <c r="I2026" s="238">
        <f t="shared" si="1120"/>
        <v>0</v>
      </c>
      <c r="J2026" s="238">
        <f t="shared" si="1120"/>
        <v>0</v>
      </c>
      <c r="K2026" s="239">
        <f t="shared" si="1116"/>
        <v>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1">B1989</f>
        <v>0</v>
      </c>
      <c r="C2027" s="292">
        <f t="shared" si="1121"/>
        <v>0</v>
      </c>
      <c r="D2027" s="293">
        <f t="shared" si="1121"/>
        <v>0</v>
      </c>
      <c r="E2027" s="294">
        <f t="shared" si="1121"/>
        <v>0</v>
      </c>
      <c r="F2027" s="235"/>
      <c r="G2027" s="236"/>
      <c r="H2027" s="237">
        <f t="shared" ref="H2027:J2027" si="1122">H1989</f>
        <v>0</v>
      </c>
      <c r="I2027" s="238">
        <f t="shared" si="1122"/>
        <v>0</v>
      </c>
      <c r="J2027" s="238">
        <f t="shared" si="1122"/>
        <v>0</v>
      </c>
      <c r="K2027" s="239">
        <f t="shared" si="1116"/>
        <v>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3">B1990</f>
        <v>0</v>
      </c>
      <c r="C2028" s="292">
        <f t="shared" si="1123"/>
        <v>0</v>
      </c>
      <c r="D2028" s="293">
        <f t="shared" si="1123"/>
        <v>0</v>
      </c>
      <c r="E2028" s="294">
        <f t="shared" si="1123"/>
        <v>0</v>
      </c>
      <c r="F2028" s="235"/>
      <c r="G2028" s="236"/>
      <c r="H2028" s="237">
        <f t="shared" ref="H2028:J2028" si="1124">H1990</f>
        <v>0</v>
      </c>
      <c r="I2028" s="238">
        <f t="shared" si="1124"/>
        <v>0</v>
      </c>
      <c r="J2028" s="238">
        <f t="shared" si="1124"/>
        <v>0</v>
      </c>
      <c r="K2028" s="239">
        <f t="shared" si="1116"/>
        <v>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5">B1991</f>
        <v>0</v>
      </c>
      <c r="C2029" s="292">
        <f t="shared" si="1125"/>
        <v>0</v>
      </c>
      <c r="D2029" s="293">
        <f t="shared" si="1125"/>
        <v>0</v>
      </c>
      <c r="E2029" s="294">
        <f t="shared" si="1125"/>
        <v>0</v>
      </c>
      <c r="F2029" s="235"/>
      <c r="G2029" s="236"/>
      <c r="H2029" s="237">
        <f t="shared" ref="H2029:J2029" si="1126">H1991</f>
        <v>0</v>
      </c>
      <c r="I2029" s="238">
        <f t="shared" si="1126"/>
        <v>0</v>
      </c>
      <c r="J2029" s="238">
        <f t="shared" si="1126"/>
        <v>0</v>
      </c>
      <c r="K2029" s="239">
        <f t="shared" si="1116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7">B1992</f>
        <v>0</v>
      </c>
      <c r="C2030" s="292">
        <f t="shared" si="1127"/>
        <v>0</v>
      </c>
      <c r="D2030" s="293">
        <f t="shared" si="1127"/>
        <v>0</v>
      </c>
      <c r="E2030" s="294">
        <f t="shared" si="1127"/>
        <v>0</v>
      </c>
      <c r="F2030" s="235"/>
      <c r="G2030" s="236"/>
      <c r="H2030" s="237">
        <f t="shared" ref="H2030:J2030" si="1128">H1992</f>
        <v>0</v>
      </c>
      <c r="I2030" s="238">
        <f t="shared" si="1128"/>
        <v>0</v>
      </c>
      <c r="J2030" s="238">
        <f t="shared" si="1128"/>
        <v>0</v>
      </c>
      <c r="K2030" s="239">
        <f t="shared" si="1116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9">B1993</f>
        <v>0</v>
      </c>
      <c r="C2031" s="292">
        <f t="shared" si="1129"/>
        <v>0</v>
      </c>
      <c r="D2031" s="293">
        <f t="shared" si="1129"/>
        <v>0</v>
      </c>
      <c r="E2031" s="295">
        <f t="shared" si="1129"/>
        <v>0</v>
      </c>
      <c r="F2031" s="235"/>
      <c r="G2031" s="236"/>
      <c r="H2031" s="237">
        <f t="shared" ref="H2031:J2031" si="1130">H1993</f>
        <v>0</v>
      </c>
      <c r="I2031" s="238">
        <f t="shared" si="1130"/>
        <v>0</v>
      </c>
      <c r="J2031" s="238">
        <f t="shared" si="1130"/>
        <v>0</v>
      </c>
      <c r="K2031" s="239">
        <f t="shared" si="1116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1">B1994</f>
        <v>0</v>
      </c>
      <c r="C2032" s="292">
        <f t="shared" si="1131"/>
        <v>0</v>
      </c>
      <c r="D2032" s="293">
        <f t="shared" si="1131"/>
        <v>0</v>
      </c>
      <c r="E2032" s="294">
        <f t="shared" si="1131"/>
        <v>0</v>
      </c>
      <c r="F2032" s="235"/>
      <c r="G2032" s="236"/>
      <c r="H2032" s="237">
        <f t="shared" ref="H2032:J2032" si="1132">H1994</f>
        <v>0</v>
      </c>
      <c r="I2032" s="238">
        <f t="shared" si="1132"/>
        <v>0</v>
      </c>
      <c r="J2032" s="238">
        <f t="shared" si="1132"/>
        <v>0</v>
      </c>
      <c r="K2032" s="239">
        <f t="shared" si="1116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3">B1995</f>
        <v>0</v>
      </c>
      <c r="C2033" s="292">
        <f t="shared" si="1133"/>
        <v>0</v>
      </c>
      <c r="D2033" s="293">
        <f t="shared" si="1133"/>
        <v>0</v>
      </c>
      <c r="E2033" s="294">
        <f t="shared" si="1133"/>
        <v>0</v>
      </c>
      <c r="F2033" s="235"/>
      <c r="G2033" s="236"/>
      <c r="H2033" s="237">
        <f t="shared" ref="H2033:J2033" si="1134">H1995</f>
        <v>0</v>
      </c>
      <c r="I2033" s="238">
        <f t="shared" si="1134"/>
        <v>0</v>
      </c>
      <c r="J2033" s="238">
        <f t="shared" si="1134"/>
        <v>0</v>
      </c>
      <c r="K2033" s="239">
        <f t="shared" si="1116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5">B1996</f>
        <v>0</v>
      </c>
      <c r="C2034" s="292">
        <f t="shared" si="1135"/>
        <v>0</v>
      </c>
      <c r="D2034" s="293">
        <f t="shared" si="1135"/>
        <v>0</v>
      </c>
      <c r="E2034" s="294">
        <f t="shared" si="1135"/>
        <v>0</v>
      </c>
      <c r="F2034" s="235"/>
      <c r="G2034" s="236"/>
      <c r="H2034" s="237">
        <f t="shared" ref="H2034:J2034" si="1136">H1996</f>
        <v>0</v>
      </c>
      <c r="I2034" s="238">
        <f t="shared" si="1136"/>
        <v>0</v>
      </c>
      <c r="J2034" s="238">
        <f t="shared" si="1136"/>
        <v>0</v>
      </c>
      <c r="K2034" s="239">
        <f t="shared" si="1116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7">B1997</f>
        <v>0</v>
      </c>
      <c r="C2035" s="292">
        <f t="shared" si="1137"/>
        <v>0</v>
      </c>
      <c r="D2035" s="293">
        <f t="shared" si="1137"/>
        <v>0</v>
      </c>
      <c r="E2035" s="294">
        <f t="shared" si="1137"/>
        <v>0</v>
      </c>
      <c r="F2035" s="235"/>
      <c r="G2035" s="236"/>
      <c r="H2035" s="237">
        <f t="shared" ref="H2035:J2035" si="1138">H1997</f>
        <v>0</v>
      </c>
      <c r="I2035" s="238">
        <f t="shared" si="1138"/>
        <v>0</v>
      </c>
      <c r="J2035" s="238">
        <f t="shared" si="1138"/>
        <v>0</v>
      </c>
      <c r="K2035" s="239">
        <f t="shared" si="1116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9">B1998</f>
        <v>0</v>
      </c>
      <c r="C2036" s="292">
        <f t="shared" si="1139"/>
        <v>0</v>
      </c>
      <c r="D2036" s="293">
        <f t="shared" si="1139"/>
        <v>0</v>
      </c>
      <c r="E2036" s="294">
        <f t="shared" si="1139"/>
        <v>0</v>
      </c>
      <c r="F2036" s="235"/>
      <c r="G2036" s="236"/>
      <c r="H2036" s="237">
        <f t="shared" ref="H2036:J2036" si="1140">H1998</f>
        <v>0</v>
      </c>
      <c r="I2036" s="238">
        <f t="shared" si="1140"/>
        <v>0</v>
      </c>
      <c r="J2036" s="238">
        <f t="shared" si="1140"/>
        <v>0</v>
      </c>
      <c r="K2036" s="239">
        <f t="shared" si="1116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1">B1999</f>
        <v>0</v>
      </c>
      <c r="C2037" s="292">
        <f t="shared" si="1141"/>
        <v>0</v>
      </c>
      <c r="D2037" s="293">
        <f t="shared" si="1141"/>
        <v>0</v>
      </c>
      <c r="E2037" s="294">
        <f t="shared" si="1141"/>
        <v>0</v>
      </c>
      <c r="F2037" s="235"/>
      <c r="G2037" s="236"/>
      <c r="H2037" s="237">
        <f t="shared" ref="H2037:J2037" si="1142">H1999</f>
        <v>0</v>
      </c>
      <c r="I2037" s="238">
        <f t="shared" si="1142"/>
        <v>0</v>
      </c>
      <c r="J2037" s="238">
        <f t="shared" si="1142"/>
        <v>0</v>
      </c>
      <c r="K2037" s="239">
        <f t="shared" si="1116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3">B2000</f>
        <v>0</v>
      </c>
      <c r="C2038" s="292">
        <f t="shared" si="1143"/>
        <v>0</v>
      </c>
      <c r="D2038" s="293">
        <f t="shared" si="1143"/>
        <v>0</v>
      </c>
      <c r="E2038" s="294">
        <f t="shared" si="1143"/>
        <v>0</v>
      </c>
      <c r="F2038" s="235"/>
      <c r="G2038" s="236"/>
      <c r="H2038" s="237">
        <f t="shared" ref="H2038:J2038" si="1144">H2000</f>
        <v>0</v>
      </c>
      <c r="I2038" s="238">
        <f t="shared" si="1144"/>
        <v>0</v>
      </c>
      <c r="J2038" s="238">
        <f t="shared" si="1144"/>
        <v>0</v>
      </c>
      <c r="K2038" s="239">
        <f t="shared" si="1116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5">B2001</f>
        <v>0</v>
      </c>
      <c r="C2039" s="292">
        <f t="shared" si="1145"/>
        <v>0</v>
      </c>
      <c r="D2039" s="293">
        <f t="shared" si="1145"/>
        <v>0</v>
      </c>
      <c r="E2039" s="295">
        <f t="shared" si="1145"/>
        <v>0</v>
      </c>
      <c r="F2039" s="235"/>
      <c r="G2039" s="236"/>
      <c r="H2039" s="237">
        <f t="shared" ref="H2039:J2039" si="1146">H2001</f>
        <v>0</v>
      </c>
      <c r="I2039" s="238">
        <f t="shared" si="1146"/>
        <v>0</v>
      </c>
      <c r="J2039" s="238">
        <f t="shared" si="1146"/>
        <v>0</v>
      </c>
      <c r="K2039" s="239">
        <f t="shared" si="1116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05"/>
      <c r="K2041" s="306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07">
        <f>SUM(K2024:K2039)</f>
        <v>340000</v>
      </c>
      <c r="K2042" s="308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09"/>
      <c r="K2043" s="309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06"/>
      <c r="K2045" s="306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10">
        <f>((J2042/1.11)+(K2044/1.11))*11%</f>
        <v>33693.693693693691</v>
      </c>
      <c r="K2046" s="311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06"/>
      <c r="K2047" s="306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340000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28</v>
      </c>
      <c r="J2050" s="312" t="str">
        <f>J2012</f>
        <v>RISMA / CONDRO</v>
      </c>
      <c r="K2050" s="313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29</v>
      </c>
      <c r="J2051" s="312">
        <f>J2013</f>
        <v>0</v>
      </c>
      <c r="K2051" s="313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23090019</v>
      </c>
      <c r="G2054" s="11" t="s">
        <v>2</v>
      </c>
      <c r="H2054" s="358" t="s">
        <v>44</v>
      </c>
      <c r="I2054" s="358"/>
      <c r="J2054" s="358"/>
      <c r="K2054" s="359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62" t="s">
        <v>3</v>
      </c>
      <c r="G2055" s="17"/>
      <c r="H2055" s="360"/>
      <c r="I2055" s="360"/>
      <c r="J2055" s="360"/>
      <c r="K2055" s="361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63">
        <v>45192</v>
      </c>
      <c r="E2056" s="364"/>
      <c r="F2056" s="362"/>
      <c r="G2056" s="18"/>
      <c r="H2056" s="365" t="s">
        <v>45</v>
      </c>
      <c r="I2056" s="365"/>
      <c r="J2056" s="365"/>
      <c r="K2056" s="366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62"/>
      <c r="G2057" s="18"/>
      <c r="H2057" s="367" t="s">
        <v>46</v>
      </c>
      <c r="I2057" s="367"/>
      <c r="J2057" s="367"/>
      <c r="K2057" s="368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153</v>
      </c>
      <c r="E2058" s="9"/>
      <c r="F2058" s="21"/>
      <c r="G2058" s="22"/>
      <c r="H2058" s="369"/>
      <c r="I2058" s="369"/>
      <c r="J2058" s="369"/>
      <c r="K2058" s="370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160</v>
      </c>
      <c r="C2062" s="46" t="s">
        <v>52</v>
      </c>
      <c r="D2062" s="93">
        <v>1</v>
      </c>
      <c r="E2062" s="110" t="s">
        <v>142</v>
      </c>
      <c r="F2062" s="48"/>
      <c r="G2062" s="49"/>
      <c r="H2062" s="50">
        <v>32000</v>
      </c>
      <c r="I2062" s="51">
        <v>0.125</v>
      </c>
      <c r="J2062" s="51"/>
      <c r="K2062" s="52">
        <f t="shared" ref="K2062:K2077" si="1147">(B2062*H2062-((B2062*H2062)*I2062))-((B2062*H2062-((B2062*H2062)*I2062))*J2062)</f>
        <v>4480000</v>
      </c>
      <c r="L2062" s="36"/>
    </row>
    <row r="2063" spans="1:12" s="10" customFormat="1" ht="14.1" customHeight="1" x14ac:dyDescent="0.25">
      <c r="A2063" s="45">
        <v>2</v>
      </c>
      <c r="B2063" s="46">
        <v>160</v>
      </c>
      <c r="C2063" s="46" t="s">
        <v>52</v>
      </c>
      <c r="D2063" s="93">
        <v>1</v>
      </c>
      <c r="E2063" s="110" t="s">
        <v>143</v>
      </c>
      <c r="F2063" s="48"/>
      <c r="G2063" s="49"/>
      <c r="H2063" s="50">
        <v>27500</v>
      </c>
      <c r="I2063" s="51">
        <v>0.125</v>
      </c>
      <c r="J2063" s="51"/>
      <c r="K2063" s="52">
        <f t="shared" si="1147"/>
        <v>3850000</v>
      </c>
      <c r="L2063" s="36"/>
    </row>
    <row r="2064" spans="1:12" s="10" customFormat="1" ht="14.1" customHeight="1" x14ac:dyDescent="0.25">
      <c r="A2064" s="45">
        <v>3</v>
      </c>
      <c r="B2064" s="46">
        <v>60</v>
      </c>
      <c r="C2064" s="46" t="s">
        <v>52</v>
      </c>
      <c r="D2064" s="93">
        <v>1</v>
      </c>
      <c r="E2064" s="110" t="s">
        <v>144</v>
      </c>
      <c r="F2064" s="48"/>
      <c r="G2064" s="49"/>
      <c r="H2064" s="50">
        <v>79000</v>
      </c>
      <c r="I2064" s="51">
        <v>0.125</v>
      </c>
      <c r="J2064" s="51"/>
      <c r="K2064" s="52">
        <f t="shared" si="1147"/>
        <v>4147500</v>
      </c>
      <c r="L2064" s="36"/>
    </row>
    <row r="2065" spans="1:12" s="10" customFormat="1" ht="14.1" customHeight="1" x14ac:dyDescent="0.25">
      <c r="A2065" s="45">
        <v>4</v>
      </c>
      <c r="B2065" s="46">
        <v>60</v>
      </c>
      <c r="C2065" s="46" t="s">
        <v>52</v>
      </c>
      <c r="D2065" s="93">
        <v>1</v>
      </c>
      <c r="E2065" s="110" t="s">
        <v>145</v>
      </c>
      <c r="F2065" s="48"/>
      <c r="G2065" s="49"/>
      <c r="H2065" s="50">
        <v>82000</v>
      </c>
      <c r="I2065" s="51">
        <v>0.125</v>
      </c>
      <c r="J2065" s="51"/>
      <c r="K2065" s="52">
        <f t="shared" si="1147"/>
        <v>4305000</v>
      </c>
      <c r="L2065" s="36"/>
    </row>
    <row r="2066" spans="1:12" s="10" customFormat="1" ht="14.1" customHeight="1" x14ac:dyDescent="0.25">
      <c r="A2066" s="45">
        <v>5</v>
      </c>
      <c r="B2066" s="46">
        <v>120</v>
      </c>
      <c r="C2066" s="46" t="s">
        <v>52</v>
      </c>
      <c r="D2066" s="93">
        <v>1</v>
      </c>
      <c r="E2066" s="110" t="s">
        <v>146</v>
      </c>
      <c r="F2066" s="48"/>
      <c r="G2066" s="49"/>
      <c r="H2066" s="50">
        <v>47000</v>
      </c>
      <c r="I2066" s="51">
        <v>0.125</v>
      </c>
      <c r="J2066" s="51"/>
      <c r="K2066" s="52">
        <f t="shared" si="1147"/>
        <v>4935000</v>
      </c>
      <c r="L2066" s="36"/>
    </row>
    <row r="2067" spans="1:12" s="10" customFormat="1" ht="14.1" customHeight="1" x14ac:dyDescent="0.25">
      <c r="A2067" s="45">
        <v>6</v>
      </c>
      <c r="B2067" s="46">
        <v>120</v>
      </c>
      <c r="C2067" s="46" t="s">
        <v>52</v>
      </c>
      <c r="D2067" s="93">
        <v>1</v>
      </c>
      <c r="E2067" s="110" t="s">
        <v>147</v>
      </c>
      <c r="F2067" s="48"/>
      <c r="G2067" s="49"/>
      <c r="H2067" s="50">
        <v>47000</v>
      </c>
      <c r="I2067" s="51">
        <v>0.125</v>
      </c>
      <c r="J2067" s="51"/>
      <c r="K2067" s="52">
        <f t="shared" si="1147"/>
        <v>4935000</v>
      </c>
      <c r="L2067" s="36"/>
    </row>
    <row r="2068" spans="1:12" s="10" customFormat="1" ht="14.1" customHeight="1" x14ac:dyDescent="0.25">
      <c r="A2068" s="45">
        <v>7</v>
      </c>
      <c r="B2068" s="46">
        <v>60</v>
      </c>
      <c r="C2068" s="46" t="s">
        <v>52</v>
      </c>
      <c r="D2068" s="93">
        <v>1</v>
      </c>
      <c r="E2068" s="110" t="s">
        <v>148</v>
      </c>
      <c r="F2068" s="48"/>
      <c r="G2068" s="49"/>
      <c r="H2068" s="50">
        <v>74000</v>
      </c>
      <c r="I2068" s="51">
        <v>0.125</v>
      </c>
      <c r="J2068" s="51"/>
      <c r="K2068" s="52">
        <f t="shared" si="1147"/>
        <v>3885000</v>
      </c>
      <c r="L2068" s="36"/>
    </row>
    <row r="2069" spans="1:12" s="10" customFormat="1" ht="14.1" customHeight="1" x14ac:dyDescent="0.25">
      <c r="A2069" s="45">
        <v>8</v>
      </c>
      <c r="B2069" s="46">
        <v>120</v>
      </c>
      <c r="C2069" s="46" t="s">
        <v>52</v>
      </c>
      <c r="D2069" s="93">
        <v>1</v>
      </c>
      <c r="E2069" s="111" t="s">
        <v>149</v>
      </c>
      <c r="F2069" s="48"/>
      <c r="G2069" s="49"/>
      <c r="H2069" s="50">
        <v>47000</v>
      </c>
      <c r="I2069" s="51">
        <v>0.125</v>
      </c>
      <c r="J2069" s="51"/>
      <c r="K2069" s="52">
        <f t="shared" si="1147"/>
        <v>4935000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7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7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7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7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7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7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7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7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45"/>
      <c r="K2079" s="346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47">
        <f>SUM(K2062:K2077)</f>
        <v>35472500</v>
      </c>
      <c r="K2080" s="348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49"/>
      <c r="K2081" s="349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46"/>
      <c r="K2083" s="346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50">
        <f>((J2080/1.11)+(K2082/1.11))*11%</f>
        <v>3515292.7927927924</v>
      </c>
      <c r="K2084" s="351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46"/>
      <c r="K2085" s="346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35472500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28</v>
      </c>
      <c r="J2088" s="352" t="s">
        <v>133</v>
      </c>
      <c r="K2088" s="353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29</v>
      </c>
      <c r="J2089" s="352"/>
      <c r="K2089" s="353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23090019</v>
      </c>
      <c r="F2092" s="123"/>
      <c r="G2092" s="124" t="s">
        <v>2</v>
      </c>
      <c r="H2092" s="354" t="str">
        <f>H2054</f>
        <v>LILY JULIAWATI</v>
      </c>
      <c r="I2092" s="354"/>
      <c r="J2092" s="354"/>
      <c r="K2092" s="355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14" t="s">
        <v>3</v>
      </c>
      <c r="G2093" s="130"/>
      <c r="H2093" s="356"/>
      <c r="I2093" s="356"/>
      <c r="J2093" s="356"/>
      <c r="K2093" s="357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15">
        <f>D2056</f>
        <v>45192</v>
      </c>
      <c r="E2094" s="316"/>
      <c r="F2094" s="314"/>
      <c r="G2094" s="131"/>
      <c r="H2094" s="317" t="str">
        <f>H2056</f>
        <v>(REJO AGUNG)</v>
      </c>
      <c r="I2094" s="317"/>
      <c r="J2094" s="317"/>
      <c r="K2094" s="318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14"/>
      <c r="G2095" s="131"/>
      <c r="H2095" s="319" t="str">
        <f>H2057</f>
        <v>JOMBANG</v>
      </c>
      <c r="I2095" s="319"/>
      <c r="J2095" s="319"/>
      <c r="K2095" s="320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G 3734</v>
      </c>
      <c r="E2096" s="122"/>
      <c r="F2096" s="133"/>
      <c r="G2096" s="134"/>
      <c r="H2096" s="321"/>
      <c r="I2096" s="321"/>
      <c r="J2096" s="321"/>
      <c r="K2096" s="322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8">B2062</f>
        <v>160</v>
      </c>
      <c r="C2100" s="287" t="str">
        <f t="shared" si="1148"/>
        <v>PCS</v>
      </c>
      <c r="D2100" s="288">
        <f t="shared" si="1148"/>
        <v>1</v>
      </c>
      <c r="E2100" s="289" t="str">
        <f t="shared" si="1148"/>
        <v>CALCULATOR JOYKO CC-37</v>
      </c>
      <c r="F2100" s="158"/>
      <c r="G2100" s="159"/>
      <c r="H2100" s="160">
        <f t="shared" ref="H2100:J2100" si="1149">H2062</f>
        <v>32000</v>
      </c>
      <c r="I2100" s="161">
        <f t="shared" si="1149"/>
        <v>0.125</v>
      </c>
      <c r="J2100" s="161">
        <f t="shared" si="1149"/>
        <v>0</v>
      </c>
      <c r="K2100" s="162">
        <f t="shared" ref="K2100:K2115" si="1150">(B2100*H2100-((B2100*H2100)*I2100))-((B2100*H2100-((B2100*H2100)*I2100))*J2100)</f>
        <v>4480000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1">B2063</f>
        <v>160</v>
      </c>
      <c r="C2101" s="287" t="str">
        <f t="shared" si="1151"/>
        <v>PCS</v>
      </c>
      <c r="D2101" s="288">
        <f t="shared" si="1151"/>
        <v>1</v>
      </c>
      <c r="E2101" s="289" t="str">
        <f t="shared" si="1151"/>
        <v>CALCULATOR JOYKO CC-38</v>
      </c>
      <c r="F2101" s="158"/>
      <c r="G2101" s="159"/>
      <c r="H2101" s="160">
        <f t="shared" ref="H2101:J2101" si="1152">H2063</f>
        <v>27500</v>
      </c>
      <c r="I2101" s="161">
        <f t="shared" si="1152"/>
        <v>0.125</v>
      </c>
      <c r="J2101" s="161">
        <f t="shared" si="1152"/>
        <v>0</v>
      </c>
      <c r="K2101" s="162">
        <f t="shared" si="1150"/>
        <v>3850000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3">B2064</f>
        <v>60</v>
      </c>
      <c r="C2102" s="287" t="str">
        <f t="shared" si="1153"/>
        <v>PCS</v>
      </c>
      <c r="D2102" s="288">
        <f t="shared" si="1153"/>
        <v>1</v>
      </c>
      <c r="E2102" s="289" t="str">
        <f t="shared" si="1153"/>
        <v>CALCULATOR JOYKO CC-800CH</v>
      </c>
      <c r="F2102" s="158"/>
      <c r="G2102" s="159"/>
      <c r="H2102" s="160">
        <f t="shared" ref="H2102:J2102" si="1154">H2064</f>
        <v>79000</v>
      </c>
      <c r="I2102" s="161">
        <f t="shared" si="1154"/>
        <v>0.125</v>
      </c>
      <c r="J2102" s="161">
        <f t="shared" si="1154"/>
        <v>0</v>
      </c>
      <c r="K2102" s="162">
        <f t="shared" si="1150"/>
        <v>4147500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5">B2065</f>
        <v>60</v>
      </c>
      <c r="C2103" s="287" t="str">
        <f t="shared" si="1155"/>
        <v>PCS</v>
      </c>
      <c r="D2103" s="288">
        <f t="shared" si="1155"/>
        <v>1</v>
      </c>
      <c r="E2103" s="289" t="str">
        <f t="shared" si="1155"/>
        <v>CALCULATOR JOYKO CC-810CH</v>
      </c>
      <c r="F2103" s="158"/>
      <c r="G2103" s="159"/>
      <c r="H2103" s="160">
        <f t="shared" ref="H2103:J2103" si="1156">H2065</f>
        <v>82000</v>
      </c>
      <c r="I2103" s="161">
        <f t="shared" si="1156"/>
        <v>0.125</v>
      </c>
      <c r="J2103" s="161">
        <f t="shared" si="1156"/>
        <v>0</v>
      </c>
      <c r="K2103" s="162">
        <f t="shared" si="1150"/>
        <v>4305000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7">B2066</f>
        <v>120</v>
      </c>
      <c r="C2104" s="287" t="str">
        <f t="shared" si="1157"/>
        <v>PCS</v>
      </c>
      <c r="D2104" s="288">
        <f t="shared" si="1157"/>
        <v>1</v>
      </c>
      <c r="E2104" s="289" t="str">
        <f t="shared" si="1157"/>
        <v>CALCULATOR JOYKO CC-8A</v>
      </c>
      <c r="F2104" s="158"/>
      <c r="G2104" s="159"/>
      <c r="H2104" s="160">
        <f t="shared" ref="H2104:J2104" si="1158">H2066</f>
        <v>47000</v>
      </c>
      <c r="I2104" s="161">
        <f t="shared" si="1158"/>
        <v>0.125</v>
      </c>
      <c r="J2104" s="161">
        <f t="shared" si="1158"/>
        <v>0</v>
      </c>
      <c r="K2104" s="162">
        <f t="shared" si="1150"/>
        <v>4935000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9">B2067</f>
        <v>120</v>
      </c>
      <c r="C2105" s="287" t="str">
        <f t="shared" si="1159"/>
        <v>PCS</v>
      </c>
      <c r="D2105" s="288">
        <f t="shared" si="1159"/>
        <v>1</v>
      </c>
      <c r="E2105" s="289" t="str">
        <f t="shared" si="1159"/>
        <v>CALCULATOR JOYKO CC-15A</v>
      </c>
      <c r="F2105" s="158"/>
      <c r="G2105" s="159"/>
      <c r="H2105" s="160">
        <f t="shared" ref="H2105:J2105" si="1160">H2067</f>
        <v>47000</v>
      </c>
      <c r="I2105" s="161">
        <f t="shared" si="1160"/>
        <v>0.125</v>
      </c>
      <c r="J2105" s="161">
        <f t="shared" si="1160"/>
        <v>0</v>
      </c>
      <c r="K2105" s="162">
        <f t="shared" si="1150"/>
        <v>4935000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1">B2068</f>
        <v>60</v>
      </c>
      <c r="C2106" s="287" t="str">
        <f t="shared" si="1161"/>
        <v>PCS</v>
      </c>
      <c r="D2106" s="288">
        <f t="shared" si="1161"/>
        <v>1</v>
      </c>
      <c r="E2106" s="289" t="str">
        <f t="shared" si="1161"/>
        <v>CALCULATOR JOYKO CC-41</v>
      </c>
      <c r="F2106" s="158"/>
      <c r="G2106" s="159"/>
      <c r="H2106" s="160">
        <f t="shared" ref="H2106:J2106" si="1162">H2068</f>
        <v>74000</v>
      </c>
      <c r="I2106" s="161">
        <f t="shared" si="1162"/>
        <v>0.125</v>
      </c>
      <c r="J2106" s="161">
        <f t="shared" si="1162"/>
        <v>0</v>
      </c>
      <c r="K2106" s="162">
        <f t="shared" si="1150"/>
        <v>3885000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3">B2069</f>
        <v>120</v>
      </c>
      <c r="C2107" s="287" t="str">
        <f t="shared" si="1163"/>
        <v>PCS</v>
      </c>
      <c r="D2107" s="288">
        <f t="shared" si="1163"/>
        <v>1</v>
      </c>
      <c r="E2107" s="290" t="str">
        <f t="shared" si="1163"/>
        <v>CALCULATOR JOYKO CC-8CO WARNA</v>
      </c>
      <c r="F2107" s="158"/>
      <c r="G2107" s="159"/>
      <c r="H2107" s="160">
        <f t="shared" ref="H2107:J2107" si="1164">H2069</f>
        <v>47000</v>
      </c>
      <c r="I2107" s="161">
        <f t="shared" si="1164"/>
        <v>0.125</v>
      </c>
      <c r="J2107" s="161">
        <f t="shared" si="1164"/>
        <v>0</v>
      </c>
      <c r="K2107" s="162">
        <f t="shared" si="1150"/>
        <v>4935000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5">B2070</f>
        <v>0</v>
      </c>
      <c r="C2108" s="287">
        <f t="shared" si="1165"/>
        <v>0</v>
      </c>
      <c r="D2108" s="288">
        <f t="shared" si="1165"/>
        <v>0</v>
      </c>
      <c r="E2108" s="289">
        <f t="shared" si="1165"/>
        <v>0</v>
      </c>
      <c r="F2108" s="158"/>
      <c r="G2108" s="159"/>
      <c r="H2108" s="160">
        <f t="shared" ref="H2108:J2108" si="1166">H2070</f>
        <v>0</v>
      </c>
      <c r="I2108" s="161">
        <f t="shared" si="1166"/>
        <v>0</v>
      </c>
      <c r="J2108" s="161">
        <f t="shared" si="1166"/>
        <v>0</v>
      </c>
      <c r="K2108" s="162">
        <f t="shared" si="1150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7">B2071</f>
        <v>0</v>
      </c>
      <c r="C2109" s="287">
        <f t="shared" si="1167"/>
        <v>0</v>
      </c>
      <c r="D2109" s="288">
        <f t="shared" si="1167"/>
        <v>0</v>
      </c>
      <c r="E2109" s="289">
        <f t="shared" si="1167"/>
        <v>0</v>
      </c>
      <c r="F2109" s="158"/>
      <c r="G2109" s="159"/>
      <c r="H2109" s="160">
        <f t="shared" ref="H2109:J2109" si="1168">H2071</f>
        <v>0</v>
      </c>
      <c r="I2109" s="161">
        <f t="shared" si="1168"/>
        <v>0</v>
      </c>
      <c r="J2109" s="161">
        <f t="shared" si="1168"/>
        <v>0</v>
      </c>
      <c r="K2109" s="162">
        <f t="shared" si="1150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9">B2072</f>
        <v>0</v>
      </c>
      <c r="C2110" s="287">
        <f t="shared" si="1169"/>
        <v>0</v>
      </c>
      <c r="D2110" s="288">
        <f t="shared" si="1169"/>
        <v>0</v>
      </c>
      <c r="E2110" s="289">
        <f t="shared" si="1169"/>
        <v>0</v>
      </c>
      <c r="F2110" s="158"/>
      <c r="G2110" s="159"/>
      <c r="H2110" s="160">
        <f t="shared" ref="H2110:J2110" si="1170">H2072</f>
        <v>0</v>
      </c>
      <c r="I2110" s="161">
        <f t="shared" si="1170"/>
        <v>0</v>
      </c>
      <c r="J2110" s="161">
        <f t="shared" si="1170"/>
        <v>0</v>
      </c>
      <c r="K2110" s="162">
        <f t="shared" si="1150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1">B2073</f>
        <v>0</v>
      </c>
      <c r="C2111" s="287">
        <f t="shared" si="1171"/>
        <v>0</v>
      </c>
      <c r="D2111" s="288">
        <f t="shared" si="1171"/>
        <v>0</v>
      </c>
      <c r="E2111" s="289">
        <f t="shared" si="1171"/>
        <v>0</v>
      </c>
      <c r="F2111" s="158"/>
      <c r="G2111" s="159"/>
      <c r="H2111" s="160">
        <f t="shared" ref="H2111:J2111" si="1172">H2073</f>
        <v>0</v>
      </c>
      <c r="I2111" s="161">
        <f t="shared" si="1172"/>
        <v>0</v>
      </c>
      <c r="J2111" s="161">
        <f t="shared" si="1172"/>
        <v>0</v>
      </c>
      <c r="K2111" s="162">
        <f t="shared" si="1150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3">B2074</f>
        <v>0</v>
      </c>
      <c r="C2112" s="287">
        <f t="shared" si="1173"/>
        <v>0</v>
      </c>
      <c r="D2112" s="288">
        <f t="shared" si="1173"/>
        <v>0</v>
      </c>
      <c r="E2112" s="289">
        <f t="shared" si="1173"/>
        <v>0</v>
      </c>
      <c r="F2112" s="158"/>
      <c r="G2112" s="159"/>
      <c r="H2112" s="160">
        <f t="shared" ref="H2112:J2112" si="1174">H2074</f>
        <v>0</v>
      </c>
      <c r="I2112" s="161">
        <f t="shared" si="1174"/>
        <v>0</v>
      </c>
      <c r="J2112" s="161">
        <f t="shared" si="1174"/>
        <v>0</v>
      </c>
      <c r="K2112" s="162">
        <f t="shared" si="1150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5">B2075</f>
        <v>0</v>
      </c>
      <c r="C2113" s="287">
        <f t="shared" si="1175"/>
        <v>0</v>
      </c>
      <c r="D2113" s="288">
        <f t="shared" si="1175"/>
        <v>0</v>
      </c>
      <c r="E2113" s="289">
        <f t="shared" si="1175"/>
        <v>0</v>
      </c>
      <c r="F2113" s="158"/>
      <c r="G2113" s="159"/>
      <c r="H2113" s="160">
        <f t="shared" ref="H2113:J2113" si="1176">H2075</f>
        <v>0</v>
      </c>
      <c r="I2113" s="161">
        <f t="shared" si="1176"/>
        <v>0</v>
      </c>
      <c r="J2113" s="161">
        <f t="shared" si="1176"/>
        <v>0</v>
      </c>
      <c r="K2113" s="162">
        <f t="shared" si="1150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7">B2076</f>
        <v>0</v>
      </c>
      <c r="C2114" s="287">
        <f t="shared" si="1177"/>
        <v>0</v>
      </c>
      <c r="D2114" s="288">
        <f t="shared" si="1177"/>
        <v>0</v>
      </c>
      <c r="E2114" s="289">
        <f t="shared" si="1177"/>
        <v>0</v>
      </c>
      <c r="F2114" s="158"/>
      <c r="G2114" s="159"/>
      <c r="H2114" s="160">
        <f t="shared" ref="H2114:J2114" si="1178">H2076</f>
        <v>0</v>
      </c>
      <c r="I2114" s="161">
        <f t="shared" si="1178"/>
        <v>0</v>
      </c>
      <c r="J2114" s="161">
        <f t="shared" si="1178"/>
        <v>0</v>
      </c>
      <c r="K2114" s="162">
        <f t="shared" si="1150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9">B2077</f>
        <v>0</v>
      </c>
      <c r="C2115" s="287">
        <f t="shared" si="1179"/>
        <v>0</v>
      </c>
      <c r="D2115" s="288">
        <f t="shared" si="1179"/>
        <v>0</v>
      </c>
      <c r="E2115" s="290">
        <f t="shared" si="1179"/>
        <v>0</v>
      </c>
      <c r="F2115" s="158"/>
      <c r="G2115" s="159"/>
      <c r="H2115" s="160">
        <f t="shared" ref="H2115:J2115" si="1180">H2077</f>
        <v>0</v>
      </c>
      <c r="I2115" s="161">
        <f t="shared" si="1180"/>
        <v>0</v>
      </c>
      <c r="J2115" s="161">
        <f t="shared" si="1180"/>
        <v>0</v>
      </c>
      <c r="K2115" s="162">
        <f t="shared" si="1150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23"/>
      <c r="K2117" s="324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25">
        <f>SUM(K2100:K2115)</f>
        <v>35472500</v>
      </c>
      <c r="K2118" s="326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27"/>
      <c r="K2119" s="327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24"/>
      <c r="K2121" s="324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28">
        <f>((J2118/1.11)+(K2120/1.11))*11%</f>
        <v>3515292.7927927924</v>
      </c>
      <c r="K2122" s="329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24"/>
      <c r="K2123" s="324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35472500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28</v>
      </c>
      <c r="J2126" s="330" t="str">
        <f>J2088</f>
        <v>RISMA / CONDRO</v>
      </c>
      <c r="K2126" s="331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29</v>
      </c>
      <c r="J2127" s="330">
        <f>J2089</f>
        <v>0</v>
      </c>
      <c r="K2127" s="331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23090019</v>
      </c>
      <c r="F2130" s="200"/>
      <c r="G2130" s="201" t="s">
        <v>2</v>
      </c>
      <c r="H2130" s="332" t="str">
        <f>H2092</f>
        <v>LILY JULIAWATI</v>
      </c>
      <c r="I2130" s="332"/>
      <c r="J2130" s="332"/>
      <c r="K2130" s="333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36" t="s">
        <v>3</v>
      </c>
      <c r="G2131" s="207"/>
      <c r="H2131" s="334"/>
      <c r="I2131" s="334"/>
      <c r="J2131" s="334"/>
      <c r="K2131" s="335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37">
        <f>D2094</f>
        <v>45192</v>
      </c>
      <c r="E2132" s="338"/>
      <c r="F2132" s="336"/>
      <c r="G2132" s="208"/>
      <c r="H2132" s="339" t="str">
        <f>H2094</f>
        <v>(REJO AGUNG)</v>
      </c>
      <c r="I2132" s="339"/>
      <c r="J2132" s="339"/>
      <c r="K2132" s="340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36"/>
      <c r="G2133" s="208"/>
      <c r="H2133" s="341" t="str">
        <f>H2095</f>
        <v>JOMBANG</v>
      </c>
      <c r="I2133" s="341"/>
      <c r="J2133" s="341"/>
      <c r="K2133" s="342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G 3734</v>
      </c>
      <c r="E2134" s="199"/>
      <c r="F2134" s="210"/>
      <c r="G2134" s="211"/>
      <c r="H2134" s="343"/>
      <c r="I2134" s="343"/>
      <c r="J2134" s="343"/>
      <c r="K2134" s="344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1">B2100</f>
        <v>160</v>
      </c>
      <c r="C2138" s="292" t="str">
        <f t="shared" si="1181"/>
        <v>PCS</v>
      </c>
      <c r="D2138" s="293">
        <f t="shared" si="1181"/>
        <v>1</v>
      </c>
      <c r="E2138" s="294" t="str">
        <f t="shared" si="1181"/>
        <v>CALCULATOR JOYKO CC-37</v>
      </c>
      <c r="F2138" s="235"/>
      <c r="G2138" s="236"/>
      <c r="H2138" s="237">
        <f t="shared" ref="H2138:J2138" si="1182">H2100</f>
        <v>32000</v>
      </c>
      <c r="I2138" s="238">
        <f t="shared" si="1182"/>
        <v>0.125</v>
      </c>
      <c r="J2138" s="238">
        <f t="shared" si="1182"/>
        <v>0</v>
      </c>
      <c r="K2138" s="239">
        <f t="shared" ref="K2138:K2153" si="1183">(B2138*H2138-((B2138*H2138)*I2138))-((B2138*H2138-((B2138*H2138)*I2138))*J2138)</f>
        <v>4480000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4">B2101</f>
        <v>160</v>
      </c>
      <c r="C2139" s="292" t="str">
        <f t="shared" si="1184"/>
        <v>PCS</v>
      </c>
      <c r="D2139" s="293">
        <f t="shared" si="1184"/>
        <v>1</v>
      </c>
      <c r="E2139" s="294" t="str">
        <f t="shared" si="1184"/>
        <v>CALCULATOR JOYKO CC-38</v>
      </c>
      <c r="F2139" s="235"/>
      <c r="G2139" s="236"/>
      <c r="H2139" s="237">
        <f t="shared" ref="H2139:J2139" si="1185">H2101</f>
        <v>27500</v>
      </c>
      <c r="I2139" s="238">
        <f t="shared" si="1185"/>
        <v>0.125</v>
      </c>
      <c r="J2139" s="238">
        <f t="shared" si="1185"/>
        <v>0</v>
      </c>
      <c r="K2139" s="239">
        <f t="shared" si="1183"/>
        <v>3850000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6">B2102</f>
        <v>60</v>
      </c>
      <c r="C2140" s="292" t="str">
        <f t="shared" si="1186"/>
        <v>PCS</v>
      </c>
      <c r="D2140" s="293">
        <f t="shared" si="1186"/>
        <v>1</v>
      </c>
      <c r="E2140" s="294" t="str">
        <f t="shared" si="1186"/>
        <v>CALCULATOR JOYKO CC-800CH</v>
      </c>
      <c r="F2140" s="235"/>
      <c r="G2140" s="236"/>
      <c r="H2140" s="237">
        <f t="shared" ref="H2140:J2140" si="1187">H2102</f>
        <v>79000</v>
      </c>
      <c r="I2140" s="238">
        <f t="shared" si="1187"/>
        <v>0.125</v>
      </c>
      <c r="J2140" s="238">
        <f t="shared" si="1187"/>
        <v>0</v>
      </c>
      <c r="K2140" s="239">
        <f t="shared" si="1183"/>
        <v>4147500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8">B2103</f>
        <v>60</v>
      </c>
      <c r="C2141" s="292" t="str">
        <f t="shared" si="1188"/>
        <v>PCS</v>
      </c>
      <c r="D2141" s="293">
        <f t="shared" si="1188"/>
        <v>1</v>
      </c>
      <c r="E2141" s="294" t="str">
        <f t="shared" si="1188"/>
        <v>CALCULATOR JOYKO CC-810CH</v>
      </c>
      <c r="F2141" s="235"/>
      <c r="G2141" s="236"/>
      <c r="H2141" s="237">
        <f t="shared" ref="H2141:J2141" si="1189">H2103</f>
        <v>82000</v>
      </c>
      <c r="I2141" s="238">
        <f t="shared" si="1189"/>
        <v>0.125</v>
      </c>
      <c r="J2141" s="238">
        <f t="shared" si="1189"/>
        <v>0</v>
      </c>
      <c r="K2141" s="239">
        <f t="shared" si="1183"/>
        <v>4305000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90">B2104</f>
        <v>120</v>
      </c>
      <c r="C2142" s="292" t="str">
        <f t="shared" si="1190"/>
        <v>PCS</v>
      </c>
      <c r="D2142" s="293">
        <f t="shared" si="1190"/>
        <v>1</v>
      </c>
      <c r="E2142" s="294" t="str">
        <f t="shared" si="1190"/>
        <v>CALCULATOR JOYKO CC-8A</v>
      </c>
      <c r="F2142" s="235"/>
      <c r="G2142" s="236"/>
      <c r="H2142" s="237">
        <f t="shared" ref="H2142:J2142" si="1191">H2104</f>
        <v>47000</v>
      </c>
      <c r="I2142" s="238">
        <f t="shared" si="1191"/>
        <v>0.125</v>
      </c>
      <c r="J2142" s="238">
        <f t="shared" si="1191"/>
        <v>0</v>
      </c>
      <c r="K2142" s="239">
        <f t="shared" si="1183"/>
        <v>4935000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2">B2105</f>
        <v>120</v>
      </c>
      <c r="C2143" s="292" t="str">
        <f t="shared" si="1192"/>
        <v>PCS</v>
      </c>
      <c r="D2143" s="293">
        <f t="shared" si="1192"/>
        <v>1</v>
      </c>
      <c r="E2143" s="294" t="str">
        <f t="shared" si="1192"/>
        <v>CALCULATOR JOYKO CC-15A</v>
      </c>
      <c r="F2143" s="235"/>
      <c r="G2143" s="236"/>
      <c r="H2143" s="237">
        <f t="shared" ref="H2143:J2143" si="1193">H2105</f>
        <v>47000</v>
      </c>
      <c r="I2143" s="238">
        <f t="shared" si="1193"/>
        <v>0.125</v>
      </c>
      <c r="J2143" s="238">
        <f t="shared" si="1193"/>
        <v>0</v>
      </c>
      <c r="K2143" s="239">
        <f t="shared" si="1183"/>
        <v>4935000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4">B2106</f>
        <v>60</v>
      </c>
      <c r="C2144" s="292" t="str">
        <f t="shared" si="1194"/>
        <v>PCS</v>
      </c>
      <c r="D2144" s="293">
        <f t="shared" si="1194"/>
        <v>1</v>
      </c>
      <c r="E2144" s="294" t="str">
        <f t="shared" si="1194"/>
        <v>CALCULATOR JOYKO CC-41</v>
      </c>
      <c r="F2144" s="235"/>
      <c r="G2144" s="236"/>
      <c r="H2144" s="237">
        <f t="shared" ref="H2144:J2144" si="1195">H2106</f>
        <v>74000</v>
      </c>
      <c r="I2144" s="238">
        <f t="shared" si="1195"/>
        <v>0.125</v>
      </c>
      <c r="J2144" s="238">
        <f t="shared" si="1195"/>
        <v>0</v>
      </c>
      <c r="K2144" s="239">
        <f t="shared" si="1183"/>
        <v>3885000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6">B2107</f>
        <v>120</v>
      </c>
      <c r="C2145" s="292" t="str">
        <f t="shared" si="1196"/>
        <v>PCS</v>
      </c>
      <c r="D2145" s="293">
        <f t="shared" si="1196"/>
        <v>1</v>
      </c>
      <c r="E2145" s="295" t="str">
        <f t="shared" si="1196"/>
        <v>CALCULATOR JOYKO CC-8CO WARNA</v>
      </c>
      <c r="F2145" s="235"/>
      <c r="G2145" s="236"/>
      <c r="H2145" s="237">
        <f t="shared" ref="H2145:J2145" si="1197">H2107</f>
        <v>47000</v>
      </c>
      <c r="I2145" s="238">
        <f t="shared" si="1197"/>
        <v>0.125</v>
      </c>
      <c r="J2145" s="238">
        <f t="shared" si="1197"/>
        <v>0</v>
      </c>
      <c r="K2145" s="239">
        <f t="shared" si="1183"/>
        <v>4935000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8">B2108</f>
        <v>0</v>
      </c>
      <c r="C2146" s="292">
        <f t="shared" si="1198"/>
        <v>0</v>
      </c>
      <c r="D2146" s="293">
        <f t="shared" si="1198"/>
        <v>0</v>
      </c>
      <c r="E2146" s="294">
        <f t="shared" si="1198"/>
        <v>0</v>
      </c>
      <c r="F2146" s="235"/>
      <c r="G2146" s="236"/>
      <c r="H2146" s="237">
        <f t="shared" ref="H2146:J2146" si="1199">H2108</f>
        <v>0</v>
      </c>
      <c r="I2146" s="238">
        <f t="shared" si="1199"/>
        <v>0</v>
      </c>
      <c r="J2146" s="238">
        <f t="shared" si="1199"/>
        <v>0</v>
      </c>
      <c r="K2146" s="239">
        <f t="shared" si="1183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200">B2109</f>
        <v>0</v>
      </c>
      <c r="C2147" s="292">
        <f t="shared" si="1200"/>
        <v>0</v>
      </c>
      <c r="D2147" s="293">
        <f t="shared" si="1200"/>
        <v>0</v>
      </c>
      <c r="E2147" s="294">
        <f t="shared" si="1200"/>
        <v>0</v>
      </c>
      <c r="F2147" s="235"/>
      <c r="G2147" s="236"/>
      <c r="H2147" s="237">
        <f t="shared" ref="H2147:J2147" si="1201">H2109</f>
        <v>0</v>
      </c>
      <c r="I2147" s="238">
        <f t="shared" si="1201"/>
        <v>0</v>
      </c>
      <c r="J2147" s="238">
        <f t="shared" si="1201"/>
        <v>0</v>
      </c>
      <c r="K2147" s="239">
        <f t="shared" si="1183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2">B2110</f>
        <v>0</v>
      </c>
      <c r="C2148" s="292">
        <f t="shared" si="1202"/>
        <v>0</v>
      </c>
      <c r="D2148" s="293">
        <f t="shared" si="1202"/>
        <v>0</v>
      </c>
      <c r="E2148" s="294">
        <f t="shared" si="1202"/>
        <v>0</v>
      </c>
      <c r="F2148" s="235"/>
      <c r="G2148" s="236"/>
      <c r="H2148" s="237">
        <f t="shared" ref="H2148:J2148" si="1203">H2110</f>
        <v>0</v>
      </c>
      <c r="I2148" s="238">
        <f t="shared" si="1203"/>
        <v>0</v>
      </c>
      <c r="J2148" s="238">
        <f t="shared" si="1203"/>
        <v>0</v>
      </c>
      <c r="K2148" s="239">
        <f t="shared" si="1183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4">B2111</f>
        <v>0</v>
      </c>
      <c r="C2149" s="292">
        <f t="shared" si="1204"/>
        <v>0</v>
      </c>
      <c r="D2149" s="293">
        <f t="shared" si="1204"/>
        <v>0</v>
      </c>
      <c r="E2149" s="294">
        <f t="shared" si="1204"/>
        <v>0</v>
      </c>
      <c r="F2149" s="235"/>
      <c r="G2149" s="236"/>
      <c r="H2149" s="237">
        <f t="shared" ref="H2149:J2149" si="1205">H2111</f>
        <v>0</v>
      </c>
      <c r="I2149" s="238">
        <f t="shared" si="1205"/>
        <v>0</v>
      </c>
      <c r="J2149" s="238">
        <f t="shared" si="1205"/>
        <v>0</v>
      </c>
      <c r="K2149" s="239">
        <f t="shared" si="1183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6">B2112</f>
        <v>0</v>
      </c>
      <c r="C2150" s="292">
        <f t="shared" si="1206"/>
        <v>0</v>
      </c>
      <c r="D2150" s="293">
        <f t="shared" si="1206"/>
        <v>0</v>
      </c>
      <c r="E2150" s="294">
        <f t="shared" si="1206"/>
        <v>0</v>
      </c>
      <c r="F2150" s="235"/>
      <c r="G2150" s="236"/>
      <c r="H2150" s="237">
        <f t="shared" ref="H2150:J2150" si="1207">H2112</f>
        <v>0</v>
      </c>
      <c r="I2150" s="238">
        <f t="shared" si="1207"/>
        <v>0</v>
      </c>
      <c r="J2150" s="238">
        <f t="shared" si="1207"/>
        <v>0</v>
      </c>
      <c r="K2150" s="239">
        <f t="shared" si="1183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8">B2113</f>
        <v>0</v>
      </c>
      <c r="C2151" s="292">
        <f t="shared" si="1208"/>
        <v>0</v>
      </c>
      <c r="D2151" s="293">
        <f t="shared" si="1208"/>
        <v>0</v>
      </c>
      <c r="E2151" s="294">
        <f t="shared" si="1208"/>
        <v>0</v>
      </c>
      <c r="F2151" s="235"/>
      <c r="G2151" s="236"/>
      <c r="H2151" s="237">
        <f t="shared" ref="H2151:J2151" si="1209">H2113</f>
        <v>0</v>
      </c>
      <c r="I2151" s="238">
        <f t="shared" si="1209"/>
        <v>0</v>
      </c>
      <c r="J2151" s="238">
        <f t="shared" si="1209"/>
        <v>0</v>
      </c>
      <c r="K2151" s="239">
        <f t="shared" si="1183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10">B2114</f>
        <v>0</v>
      </c>
      <c r="C2152" s="292">
        <f t="shared" si="1210"/>
        <v>0</v>
      </c>
      <c r="D2152" s="293">
        <f t="shared" si="1210"/>
        <v>0</v>
      </c>
      <c r="E2152" s="294">
        <f t="shared" si="1210"/>
        <v>0</v>
      </c>
      <c r="F2152" s="235"/>
      <c r="G2152" s="236"/>
      <c r="H2152" s="237">
        <f t="shared" ref="H2152:J2152" si="1211">H2114</f>
        <v>0</v>
      </c>
      <c r="I2152" s="238">
        <f t="shared" si="1211"/>
        <v>0</v>
      </c>
      <c r="J2152" s="238">
        <f t="shared" si="1211"/>
        <v>0</v>
      </c>
      <c r="K2152" s="239">
        <f t="shared" si="1183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2">B2115</f>
        <v>0</v>
      </c>
      <c r="C2153" s="292">
        <f t="shared" si="1212"/>
        <v>0</v>
      </c>
      <c r="D2153" s="293">
        <f t="shared" si="1212"/>
        <v>0</v>
      </c>
      <c r="E2153" s="295">
        <f t="shared" si="1212"/>
        <v>0</v>
      </c>
      <c r="F2153" s="235"/>
      <c r="G2153" s="236"/>
      <c r="H2153" s="237">
        <f t="shared" ref="H2153:J2153" si="1213">H2115</f>
        <v>0</v>
      </c>
      <c r="I2153" s="238">
        <f t="shared" si="1213"/>
        <v>0</v>
      </c>
      <c r="J2153" s="238">
        <f t="shared" si="1213"/>
        <v>0</v>
      </c>
      <c r="K2153" s="239">
        <f t="shared" si="1183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05"/>
      <c r="K2155" s="306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07">
        <f>SUM(K2138:K2153)</f>
        <v>35472500</v>
      </c>
      <c r="K2156" s="308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09"/>
      <c r="K2157" s="309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06"/>
      <c r="K2159" s="306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10">
        <f>((J2156/1.11)+(K2158/1.11))*11%</f>
        <v>3515292.7927927924</v>
      </c>
      <c r="K2160" s="311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06"/>
      <c r="K2161" s="306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35472500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28</v>
      </c>
      <c r="J2164" s="312" t="str">
        <f>J2126</f>
        <v>RISMA / CONDRO</v>
      </c>
      <c r="K2164" s="313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29</v>
      </c>
      <c r="J2165" s="312">
        <f>J2127</f>
        <v>0</v>
      </c>
      <c r="K2165" s="313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23090020</v>
      </c>
      <c r="G2168" s="11" t="s">
        <v>2</v>
      </c>
      <c r="H2168" s="358" t="s">
        <v>64</v>
      </c>
      <c r="I2168" s="358"/>
      <c r="J2168" s="358"/>
      <c r="K2168" s="359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62" t="s">
        <v>3</v>
      </c>
      <c r="G2169" s="17"/>
      <c r="H2169" s="360"/>
      <c r="I2169" s="360"/>
      <c r="J2169" s="360"/>
      <c r="K2169" s="361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63">
        <v>45192</v>
      </c>
      <c r="E2170" s="364"/>
      <c r="F2170" s="362"/>
      <c r="G2170" s="18"/>
      <c r="H2170" s="365" t="s">
        <v>65</v>
      </c>
      <c r="I2170" s="365"/>
      <c r="J2170" s="365"/>
      <c r="K2170" s="366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62"/>
      <c r="G2171" s="18"/>
      <c r="H2171" s="367" t="s">
        <v>33</v>
      </c>
      <c r="I2171" s="367"/>
      <c r="J2171" s="367"/>
      <c r="K2171" s="368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150</v>
      </c>
      <c r="E2172" s="9"/>
      <c r="F2172" s="21"/>
      <c r="G2172" s="22"/>
      <c r="H2172" s="369"/>
      <c r="I2172" s="369"/>
      <c r="J2172" s="369"/>
      <c r="K2172" s="370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40</v>
      </c>
      <c r="C2176" s="46" t="s">
        <v>135</v>
      </c>
      <c r="D2176" s="93">
        <v>2</v>
      </c>
      <c r="E2176" s="110" t="s">
        <v>151</v>
      </c>
      <c r="F2176" s="48"/>
      <c r="G2176" s="49"/>
      <c r="H2176" s="50">
        <v>110400</v>
      </c>
      <c r="I2176" s="51">
        <v>0.13500000000000001</v>
      </c>
      <c r="J2176" s="51"/>
      <c r="K2176" s="52">
        <f t="shared" ref="K2176:K2191" si="1214">(B2176*H2176-((B2176*H2176)*I2176))-((B2176*H2176-((B2176*H2176)*I2176))*J2176)</f>
        <v>3819840</v>
      </c>
      <c r="L2176" s="36"/>
    </row>
    <row r="2177" spans="1:12" s="10" customFormat="1" ht="14.1" customHeight="1" x14ac:dyDescent="0.25">
      <c r="A2177" s="45">
        <v>2</v>
      </c>
      <c r="B2177" s="46">
        <v>20</v>
      </c>
      <c r="C2177" s="46" t="s">
        <v>41</v>
      </c>
      <c r="D2177" s="93">
        <v>1</v>
      </c>
      <c r="E2177" s="110" t="s">
        <v>152</v>
      </c>
      <c r="F2177" s="48"/>
      <c r="G2177" s="49"/>
      <c r="H2177" s="50">
        <v>147600</v>
      </c>
      <c r="I2177" s="51">
        <v>0.13500000000000001</v>
      </c>
      <c r="J2177" s="51"/>
      <c r="K2177" s="52">
        <f t="shared" si="1214"/>
        <v>2553480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4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4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4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4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4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4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4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4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4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4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4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4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4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4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45"/>
      <c r="K2193" s="346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47">
        <f>SUM(K2176:K2191)</f>
        <v>6373320</v>
      </c>
      <c r="K2194" s="348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49"/>
      <c r="K2195" s="349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46"/>
      <c r="K2197" s="346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50">
        <f>((J2194/1.11)+(K2196/1.11))*11%</f>
        <v>631590.27027027018</v>
      </c>
      <c r="K2198" s="351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46"/>
      <c r="K2199" s="346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6373320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28</v>
      </c>
      <c r="J2202" s="352" t="s">
        <v>133</v>
      </c>
      <c r="K2202" s="353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29</v>
      </c>
      <c r="J2203" s="352"/>
      <c r="K2203" s="353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23090020</v>
      </c>
      <c r="F2206" s="123"/>
      <c r="G2206" s="124" t="s">
        <v>2</v>
      </c>
      <c r="H2206" s="354" t="str">
        <f>H2168</f>
        <v>CV PELITA JAYA</v>
      </c>
      <c r="I2206" s="354"/>
      <c r="J2206" s="354"/>
      <c r="K2206" s="355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14" t="s">
        <v>3</v>
      </c>
      <c r="G2207" s="130"/>
      <c r="H2207" s="356"/>
      <c r="I2207" s="356"/>
      <c r="J2207" s="356"/>
      <c r="K2207" s="357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15">
        <f>D2170</f>
        <v>45192</v>
      </c>
      <c r="E2208" s="316"/>
      <c r="F2208" s="314"/>
      <c r="G2208" s="131"/>
      <c r="H2208" s="317" t="str">
        <f>H2170</f>
        <v>(ANUGERAH SEJAHTERA)</v>
      </c>
      <c r="I2208" s="317"/>
      <c r="J2208" s="317"/>
      <c r="K2208" s="318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14"/>
      <c r="G2209" s="131"/>
      <c r="H2209" s="319" t="str">
        <f>H2171</f>
        <v>PURWOKERTO</v>
      </c>
      <c r="I2209" s="319"/>
      <c r="J2209" s="319"/>
      <c r="K2209" s="320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KO 3742</v>
      </c>
      <c r="E2210" s="122"/>
      <c r="F2210" s="133"/>
      <c r="G2210" s="134"/>
      <c r="H2210" s="321"/>
      <c r="I2210" s="321"/>
      <c r="J2210" s="321"/>
      <c r="K2210" s="322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5">B2176</f>
        <v>40</v>
      </c>
      <c r="C2214" s="287" t="str">
        <f t="shared" si="1215"/>
        <v>GRS</v>
      </c>
      <c r="D2214" s="288">
        <f t="shared" si="1215"/>
        <v>2</v>
      </c>
      <c r="E2214" s="289" t="str">
        <f t="shared" si="1215"/>
        <v>PENSIL KENKO 2B-6191 HIJAU CAP HITAM</v>
      </c>
      <c r="F2214" s="158"/>
      <c r="G2214" s="159"/>
      <c r="H2214" s="160">
        <f t="shared" ref="H2214:J2214" si="1216">H2176</f>
        <v>110400</v>
      </c>
      <c r="I2214" s="161">
        <f t="shared" si="1216"/>
        <v>0.13500000000000001</v>
      </c>
      <c r="J2214" s="161">
        <f t="shared" si="1216"/>
        <v>0</v>
      </c>
      <c r="K2214" s="162">
        <f t="shared" ref="K2214:K2229" si="1217">(B2214*H2214-((B2214*H2214)*I2214))-((B2214*H2214-((B2214*H2214)*I2214))*J2214)</f>
        <v>3819840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8">B2177</f>
        <v>20</v>
      </c>
      <c r="C2215" s="287" t="str">
        <f t="shared" si="1218"/>
        <v>LSN</v>
      </c>
      <c r="D2215" s="288">
        <f t="shared" si="1218"/>
        <v>1</v>
      </c>
      <c r="E2215" s="289" t="str">
        <f t="shared" si="1218"/>
        <v>CUTTER 18 MM KENKO L-500 (BESAR)</v>
      </c>
      <c r="F2215" s="158"/>
      <c r="G2215" s="159"/>
      <c r="H2215" s="160">
        <f t="shared" ref="H2215:J2215" si="1219">H2177</f>
        <v>147600</v>
      </c>
      <c r="I2215" s="161">
        <f t="shared" si="1219"/>
        <v>0.13500000000000001</v>
      </c>
      <c r="J2215" s="161">
        <f t="shared" si="1219"/>
        <v>0</v>
      </c>
      <c r="K2215" s="162">
        <f t="shared" si="1217"/>
        <v>2553480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20">B2178</f>
        <v>0</v>
      </c>
      <c r="C2216" s="287">
        <f t="shared" si="1220"/>
        <v>0</v>
      </c>
      <c r="D2216" s="288">
        <f t="shared" si="1220"/>
        <v>0</v>
      </c>
      <c r="E2216" s="289">
        <f t="shared" si="1220"/>
        <v>0</v>
      </c>
      <c r="F2216" s="158"/>
      <c r="G2216" s="159"/>
      <c r="H2216" s="160">
        <f t="shared" ref="H2216:J2216" si="1221">H2178</f>
        <v>0</v>
      </c>
      <c r="I2216" s="161">
        <f t="shared" si="1221"/>
        <v>0</v>
      </c>
      <c r="J2216" s="161">
        <f t="shared" si="1221"/>
        <v>0</v>
      </c>
      <c r="K2216" s="162">
        <f t="shared" si="1217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2">B2179</f>
        <v>0</v>
      </c>
      <c r="C2217" s="287">
        <f t="shared" si="1222"/>
        <v>0</v>
      </c>
      <c r="D2217" s="288">
        <f t="shared" si="1222"/>
        <v>0</v>
      </c>
      <c r="E2217" s="289">
        <f t="shared" si="1222"/>
        <v>0</v>
      </c>
      <c r="F2217" s="158"/>
      <c r="G2217" s="159"/>
      <c r="H2217" s="160">
        <f t="shared" ref="H2217:J2217" si="1223">H2179</f>
        <v>0</v>
      </c>
      <c r="I2217" s="161">
        <f t="shared" si="1223"/>
        <v>0</v>
      </c>
      <c r="J2217" s="161">
        <f t="shared" si="1223"/>
        <v>0</v>
      </c>
      <c r="K2217" s="162">
        <f t="shared" si="1217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4">B2180</f>
        <v>0</v>
      </c>
      <c r="C2218" s="287">
        <f t="shared" si="1224"/>
        <v>0</v>
      </c>
      <c r="D2218" s="288">
        <f t="shared" si="1224"/>
        <v>0</v>
      </c>
      <c r="E2218" s="289">
        <f t="shared" si="1224"/>
        <v>0</v>
      </c>
      <c r="F2218" s="158"/>
      <c r="G2218" s="159"/>
      <c r="H2218" s="160">
        <f t="shared" ref="H2218:J2218" si="1225">H2180</f>
        <v>0</v>
      </c>
      <c r="I2218" s="161">
        <f t="shared" si="1225"/>
        <v>0</v>
      </c>
      <c r="J2218" s="161">
        <f t="shared" si="1225"/>
        <v>0</v>
      </c>
      <c r="K2218" s="162">
        <f t="shared" si="1217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6">B2181</f>
        <v>0</v>
      </c>
      <c r="C2219" s="287">
        <f t="shared" si="1226"/>
        <v>0</v>
      </c>
      <c r="D2219" s="288">
        <f t="shared" si="1226"/>
        <v>0</v>
      </c>
      <c r="E2219" s="289">
        <f t="shared" si="1226"/>
        <v>0</v>
      </c>
      <c r="F2219" s="158"/>
      <c r="G2219" s="159"/>
      <c r="H2219" s="160">
        <f t="shared" ref="H2219:J2219" si="1227">H2181</f>
        <v>0</v>
      </c>
      <c r="I2219" s="161">
        <f t="shared" si="1227"/>
        <v>0</v>
      </c>
      <c r="J2219" s="161">
        <f t="shared" si="1227"/>
        <v>0</v>
      </c>
      <c r="K2219" s="162">
        <f t="shared" si="1217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8">B2182</f>
        <v>0</v>
      </c>
      <c r="C2220" s="287">
        <f t="shared" si="1228"/>
        <v>0</v>
      </c>
      <c r="D2220" s="288">
        <f t="shared" si="1228"/>
        <v>0</v>
      </c>
      <c r="E2220" s="289">
        <f t="shared" si="1228"/>
        <v>0</v>
      </c>
      <c r="F2220" s="158"/>
      <c r="G2220" s="159"/>
      <c r="H2220" s="160">
        <f t="shared" ref="H2220:J2220" si="1229">H2182</f>
        <v>0</v>
      </c>
      <c r="I2220" s="161">
        <f t="shared" si="1229"/>
        <v>0</v>
      </c>
      <c r="J2220" s="161">
        <f t="shared" si="1229"/>
        <v>0</v>
      </c>
      <c r="K2220" s="162">
        <f t="shared" si="1217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30">B2183</f>
        <v>0</v>
      </c>
      <c r="C2221" s="287">
        <f t="shared" si="1230"/>
        <v>0</v>
      </c>
      <c r="D2221" s="288">
        <f t="shared" si="1230"/>
        <v>0</v>
      </c>
      <c r="E2221" s="290">
        <f t="shared" si="1230"/>
        <v>0</v>
      </c>
      <c r="F2221" s="158"/>
      <c r="G2221" s="159"/>
      <c r="H2221" s="160">
        <f t="shared" ref="H2221:J2221" si="1231">H2183</f>
        <v>0</v>
      </c>
      <c r="I2221" s="161">
        <f t="shared" si="1231"/>
        <v>0</v>
      </c>
      <c r="J2221" s="161">
        <f t="shared" si="1231"/>
        <v>0</v>
      </c>
      <c r="K2221" s="162">
        <f t="shared" si="1217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2">B2184</f>
        <v>0</v>
      </c>
      <c r="C2222" s="287">
        <f t="shared" si="1232"/>
        <v>0</v>
      </c>
      <c r="D2222" s="288">
        <f t="shared" si="1232"/>
        <v>0</v>
      </c>
      <c r="E2222" s="289">
        <f t="shared" si="1232"/>
        <v>0</v>
      </c>
      <c r="F2222" s="158"/>
      <c r="G2222" s="159"/>
      <c r="H2222" s="160">
        <f t="shared" ref="H2222:J2222" si="1233">H2184</f>
        <v>0</v>
      </c>
      <c r="I2222" s="161">
        <f t="shared" si="1233"/>
        <v>0</v>
      </c>
      <c r="J2222" s="161">
        <f t="shared" si="1233"/>
        <v>0</v>
      </c>
      <c r="K2222" s="162">
        <f t="shared" si="1217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4">B2185</f>
        <v>0</v>
      </c>
      <c r="C2223" s="287">
        <f t="shared" si="1234"/>
        <v>0</v>
      </c>
      <c r="D2223" s="288">
        <f t="shared" si="1234"/>
        <v>0</v>
      </c>
      <c r="E2223" s="289">
        <f t="shared" si="1234"/>
        <v>0</v>
      </c>
      <c r="F2223" s="158"/>
      <c r="G2223" s="159"/>
      <c r="H2223" s="160">
        <f t="shared" ref="H2223:J2223" si="1235">H2185</f>
        <v>0</v>
      </c>
      <c r="I2223" s="161">
        <f t="shared" si="1235"/>
        <v>0</v>
      </c>
      <c r="J2223" s="161">
        <f t="shared" si="1235"/>
        <v>0</v>
      </c>
      <c r="K2223" s="162">
        <f t="shared" si="1217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6">B2186</f>
        <v>0</v>
      </c>
      <c r="C2224" s="287">
        <f t="shared" si="1236"/>
        <v>0</v>
      </c>
      <c r="D2224" s="288">
        <f t="shared" si="1236"/>
        <v>0</v>
      </c>
      <c r="E2224" s="289">
        <f t="shared" si="1236"/>
        <v>0</v>
      </c>
      <c r="F2224" s="158"/>
      <c r="G2224" s="159"/>
      <c r="H2224" s="160">
        <f t="shared" ref="H2224:J2224" si="1237">H2186</f>
        <v>0</v>
      </c>
      <c r="I2224" s="161">
        <f t="shared" si="1237"/>
        <v>0</v>
      </c>
      <c r="J2224" s="161">
        <f t="shared" si="1237"/>
        <v>0</v>
      </c>
      <c r="K2224" s="162">
        <f t="shared" si="1217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8">B2187</f>
        <v>0</v>
      </c>
      <c r="C2225" s="287">
        <f t="shared" si="1238"/>
        <v>0</v>
      </c>
      <c r="D2225" s="288">
        <f t="shared" si="1238"/>
        <v>0</v>
      </c>
      <c r="E2225" s="289">
        <f t="shared" si="1238"/>
        <v>0</v>
      </c>
      <c r="F2225" s="158"/>
      <c r="G2225" s="159"/>
      <c r="H2225" s="160">
        <f t="shared" ref="H2225:J2225" si="1239">H2187</f>
        <v>0</v>
      </c>
      <c r="I2225" s="161">
        <f t="shared" si="1239"/>
        <v>0</v>
      </c>
      <c r="J2225" s="161">
        <f t="shared" si="1239"/>
        <v>0</v>
      </c>
      <c r="K2225" s="162">
        <f t="shared" si="1217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40">B2188</f>
        <v>0</v>
      </c>
      <c r="C2226" s="287">
        <f t="shared" si="1240"/>
        <v>0</v>
      </c>
      <c r="D2226" s="288">
        <f t="shared" si="1240"/>
        <v>0</v>
      </c>
      <c r="E2226" s="289">
        <f t="shared" si="1240"/>
        <v>0</v>
      </c>
      <c r="F2226" s="158"/>
      <c r="G2226" s="159"/>
      <c r="H2226" s="160">
        <f t="shared" ref="H2226:J2226" si="1241">H2188</f>
        <v>0</v>
      </c>
      <c r="I2226" s="161">
        <f t="shared" si="1241"/>
        <v>0</v>
      </c>
      <c r="J2226" s="161">
        <f t="shared" si="1241"/>
        <v>0</v>
      </c>
      <c r="K2226" s="162">
        <f t="shared" si="1217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2">B2189</f>
        <v>0</v>
      </c>
      <c r="C2227" s="287">
        <f t="shared" si="1242"/>
        <v>0</v>
      </c>
      <c r="D2227" s="288">
        <f t="shared" si="1242"/>
        <v>0</v>
      </c>
      <c r="E2227" s="289">
        <f t="shared" si="1242"/>
        <v>0</v>
      </c>
      <c r="F2227" s="158"/>
      <c r="G2227" s="159"/>
      <c r="H2227" s="160">
        <f t="shared" ref="H2227:J2227" si="1243">H2189</f>
        <v>0</v>
      </c>
      <c r="I2227" s="161">
        <f t="shared" si="1243"/>
        <v>0</v>
      </c>
      <c r="J2227" s="161">
        <f t="shared" si="1243"/>
        <v>0</v>
      </c>
      <c r="K2227" s="162">
        <f t="shared" si="1217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4">B2190</f>
        <v>0</v>
      </c>
      <c r="C2228" s="287">
        <f t="shared" si="1244"/>
        <v>0</v>
      </c>
      <c r="D2228" s="288">
        <f t="shared" si="1244"/>
        <v>0</v>
      </c>
      <c r="E2228" s="289">
        <f t="shared" si="1244"/>
        <v>0</v>
      </c>
      <c r="F2228" s="158"/>
      <c r="G2228" s="159"/>
      <c r="H2228" s="160">
        <f t="shared" ref="H2228:J2228" si="1245">H2190</f>
        <v>0</v>
      </c>
      <c r="I2228" s="161">
        <f t="shared" si="1245"/>
        <v>0</v>
      </c>
      <c r="J2228" s="161">
        <f t="shared" si="1245"/>
        <v>0</v>
      </c>
      <c r="K2228" s="162">
        <f t="shared" si="1217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6">B2191</f>
        <v>0</v>
      </c>
      <c r="C2229" s="287">
        <f t="shared" si="1246"/>
        <v>0</v>
      </c>
      <c r="D2229" s="288">
        <f t="shared" si="1246"/>
        <v>0</v>
      </c>
      <c r="E2229" s="290">
        <f t="shared" si="1246"/>
        <v>0</v>
      </c>
      <c r="F2229" s="158"/>
      <c r="G2229" s="159"/>
      <c r="H2229" s="160">
        <f t="shared" ref="H2229:J2229" si="1247">H2191</f>
        <v>0</v>
      </c>
      <c r="I2229" s="161">
        <f t="shared" si="1247"/>
        <v>0</v>
      </c>
      <c r="J2229" s="161">
        <f t="shared" si="1247"/>
        <v>0</v>
      </c>
      <c r="K2229" s="162">
        <f t="shared" si="1217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23"/>
      <c r="K2231" s="324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25">
        <f>SUM(K2214:K2229)</f>
        <v>6373320</v>
      </c>
      <c r="K2232" s="326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27"/>
      <c r="K2233" s="327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24"/>
      <c r="K2235" s="324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28">
        <f>((J2232/1.11)+(K2234/1.11))*11%</f>
        <v>631590.27027027018</v>
      </c>
      <c r="K2236" s="329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24"/>
      <c r="K2237" s="324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6373320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28</v>
      </c>
      <c r="J2240" s="330" t="str">
        <f>J2202</f>
        <v>RISMA / CONDRO</v>
      </c>
      <c r="K2240" s="331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29</v>
      </c>
      <c r="J2241" s="330">
        <f>J2203</f>
        <v>0</v>
      </c>
      <c r="K2241" s="331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23090020</v>
      </c>
      <c r="F2244" s="200"/>
      <c r="G2244" s="201" t="s">
        <v>2</v>
      </c>
      <c r="H2244" s="332" t="str">
        <f>H2206</f>
        <v>CV PELITA JAYA</v>
      </c>
      <c r="I2244" s="332"/>
      <c r="J2244" s="332"/>
      <c r="K2244" s="333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36" t="s">
        <v>3</v>
      </c>
      <c r="G2245" s="207"/>
      <c r="H2245" s="334"/>
      <c r="I2245" s="334"/>
      <c r="J2245" s="334"/>
      <c r="K2245" s="335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37">
        <f>D2208</f>
        <v>45192</v>
      </c>
      <c r="E2246" s="338"/>
      <c r="F2246" s="336"/>
      <c r="G2246" s="208"/>
      <c r="H2246" s="339" t="str">
        <f>H2208</f>
        <v>(ANUGERAH SEJAHTERA)</v>
      </c>
      <c r="I2246" s="339"/>
      <c r="J2246" s="339"/>
      <c r="K2246" s="340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36"/>
      <c r="G2247" s="208"/>
      <c r="H2247" s="341" t="str">
        <f>H2209</f>
        <v>PURWOKERTO</v>
      </c>
      <c r="I2247" s="341"/>
      <c r="J2247" s="341"/>
      <c r="K2247" s="342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KO 3742</v>
      </c>
      <c r="E2248" s="199"/>
      <c r="F2248" s="210"/>
      <c r="G2248" s="211"/>
      <c r="H2248" s="343"/>
      <c r="I2248" s="343"/>
      <c r="J2248" s="343"/>
      <c r="K2248" s="344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8">B2214</f>
        <v>40</v>
      </c>
      <c r="C2252" s="292" t="str">
        <f t="shared" si="1248"/>
        <v>GRS</v>
      </c>
      <c r="D2252" s="293">
        <f t="shared" si="1248"/>
        <v>2</v>
      </c>
      <c r="E2252" s="294" t="str">
        <f t="shared" si="1248"/>
        <v>PENSIL KENKO 2B-6191 HIJAU CAP HITAM</v>
      </c>
      <c r="F2252" s="235"/>
      <c r="G2252" s="236"/>
      <c r="H2252" s="237">
        <f t="shared" ref="H2252:J2252" si="1249">H2214</f>
        <v>110400</v>
      </c>
      <c r="I2252" s="238">
        <f t="shared" si="1249"/>
        <v>0.13500000000000001</v>
      </c>
      <c r="J2252" s="238">
        <f t="shared" si="1249"/>
        <v>0</v>
      </c>
      <c r="K2252" s="239">
        <f t="shared" ref="K2252:K2267" si="1250">(B2252*H2252-((B2252*H2252)*I2252))-((B2252*H2252-((B2252*H2252)*I2252))*J2252)</f>
        <v>3819840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1">B2215</f>
        <v>20</v>
      </c>
      <c r="C2253" s="292" t="str">
        <f t="shared" si="1251"/>
        <v>LSN</v>
      </c>
      <c r="D2253" s="293">
        <f t="shared" si="1251"/>
        <v>1</v>
      </c>
      <c r="E2253" s="294" t="str">
        <f t="shared" si="1251"/>
        <v>CUTTER 18 MM KENKO L-500 (BESAR)</v>
      </c>
      <c r="F2253" s="235"/>
      <c r="G2253" s="236"/>
      <c r="H2253" s="237">
        <f t="shared" ref="H2253:J2253" si="1252">H2215</f>
        <v>147600</v>
      </c>
      <c r="I2253" s="238">
        <f t="shared" si="1252"/>
        <v>0.13500000000000001</v>
      </c>
      <c r="J2253" s="238">
        <f t="shared" si="1252"/>
        <v>0</v>
      </c>
      <c r="K2253" s="239">
        <f t="shared" si="1250"/>
        <v>2553480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3">B2216</f>
        <v>0</v>
      </c>
      <c r="C2254" s="292">
        <f t="shared" si="1253"/>
        <v>0</v>
      </c>
      <c r="D2254" s="293">
        <f t="shared" si="1253"/>
        <v>0</v>
      </c>
      <c r="E2254" s="294">
        <f t="shared" si="1253"/>
        <v>0</v>
      </c>
      <c r="F2254" s="235"/>
      <c r="G2254" s="236"/>
      <c r="H2254" s="237">
        <f t="shared" ref="H2254:J2254" si="1254">H2216</f>
        <v>0</v>
      </c>
      <c r="I2254" s="238">
        <f t="shared" si="1254"/>
        <v>0</v>
      </c>
      <c r="J2254" s="238">
        <f t="shared" si="1254"/>
        <v>0</v>
      </c>
      <c r="K2254" s="239">
        <f t="shared" si="1250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5">B2217</f>
        <v>0</v>
      </c>
      <c r="C2255" s="292">
        <f t="shared" si="1255"/>
        <v>0</v>
      </c>
      <c r="D2255" s="293">
        <f t="shared" si="1255"/>
        <v>0</v>
      </c>
      <c r="E2255" s="294">
        <f t="shared" si="1255"/>
        <v>0</v>
      </c>
      <c r="F2255" s="235"/>
      <c r="G2255" s="236"/>
      <c r="H2255" s="237">
        <f t="shared" ref="H2255:J2255" si="1256">H2217</f>
        <v>0</v>
      </c>
      <c r="I2255" s="238">
        <f t="shared" si="1256"/>
        <v>0</v>
      </c>
      <c r="J2255" s="238">
        <f t="shared" si="1256"/>
        <v>0</v>
      </c>
      <c r="K2255" s="239">
        <f t="shared" si="1250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7">B2218</f>
        <v>0</v>
      </c>
      <c r="C2256" s="292">
        <f t="shared" si="1257"/>
        <v>0</v>
      </c>
      <c r="D2256" s="293">
        <f t="shared" si="1257"/>
        <v>0</v>
      </c>
      <c r="E2256" s="294">
        <f t="shared" si="1257"/>
        <v>0</v>
      </c>
      <c r="F2256" s="235"/>
      <c r="G2256" s="236"/>
      <c r="H2256" s="237">
        <f t="shared" ref="H2256:J2256" si="1258">H2218</f>
        <v>0</v>
      </c>
      <c r="I2256" s="238">
        <f t="shared" si="1258"/>
        <v>0</v>
      </c>
      <c r="J2256" s="238">
        <f t="shared" si="1258"/>
        <v>0</v>
      </c>
      <c r="K2256" s="239">
        <f t="shared" si="1250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9">B2219</f>
        <v>0</v>
      </c>
      <c r="C2257" s="292">
        <f t="shared" si="1259"/>
        <v>0</v>
      </c>
      <c r="D2257" s="293">
        <f t="shared" si="1259"/>
        <v>0</v>
      </c>
      <c r="E2257" s="294">
        <f t="shared" si="1259"/>
        <v>0</v>
      </c>
      <c r="F2257" s="235"/>
      <c r="G2257" s="236"/>
      <c r="H2257" s="237">
        <f t="shared" ref="H2257:J2257" si="1260">H2219</f>
        <v>0</v>
      </c>
      <c r="I2257" s="238">
        <f t="shared" si="1260"/>
        <v>0</v>
      </c>
      <c r="J2257" s="238">
        <f t="shared" si="1260"/>
        <v>0</v>
      </c>
      <c r="K2257" s="239">
        <f t="shared" si="1250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1">B2220</f>
        <v>0</v>
      </c>
      <c r="C2258" s="292">
        <f t="shared" si="1261"/>
        <v>0</v>
      </c>
      <c r="D2258" s="293">
        <f t="shared" si="1261"/>
        <v>0</v>
      </c>
      <c r="E2258" s="294">
        <f t="shared" si="1261"/>
        <v>0</v>
      </c>
      <c r="F2258" s="235"/>
      <c r="G2258" s="236"/>
      <c r="H2258" s="237">
        <f t="shared" ref="H2258:J2258" si="1262">H2220</f>
        <v>0</v>
      </c>
      <c r="I2258" s="238">
        <f t="shared" si="1262"/>
        <v>0</v>
      </c>
      <c r="J2258" s="238">
        <f t="shared" si="1262"/>
        <v>0</v>
      </c>
      <c r="K2258" s="239">
        <f t="shared" si="1250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3">B2221</f>
        <v>0</v>
      </c>
      <c r="C2259" s="292">
        <f t="shared" si="1263"/>
        <v>0</v>
      </c>
      <c r="D2259" s="293">
        <f t="shared" si="1263"/>
        <v>0</v>
      </c>
      <c r="E2259" s="295">
        <f t="shared" si="1263"/>
        <v>0</v>
      </c>
      <c r="F2259" s="235"/>
      <c r="G2259" s="236"/>
      <c r="H2259" s="237">
        <f t="shared" ref="H2259:J2259" si="1264">H2221</f>
        <v>0</v>
      </c>
      <c r="I2259" s="238">
        <f t="shared" si="1264"/>
        <v>0</v>
      </c>
      <c r="J2259" s="238">
        <f t="shared" si="1264"/>
        <v>0</v>
      </c>
      <c r="K2259" s="239">
        <f t="shared" si="1250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5">B2222</f>
        <v>0</v>
      </c>
      <c r="C2260" s="292">
        <f t="shared" si="1265"/>
        <v>0</v>
      </c>
      <c r="D2260" s="293">
        <f t="shared" si="1265"/>
        <v>0</v>
      </c>
      <c r="E2260" s="294">
        <f t="shared" si="1265"/>
        <v>0</v>
      </c>
      <c r="F2260" s="235"/>
      <c r="G2260" s="236"/>
      <c r="H2260" s="237">
        <f t="shared" ref="H2260:J2260" si="1266">H2222</f>
        <v>0</v>
      </c>
      <c r="I2260" s="238">
        <f t="shared" si="1266"/>
        <v>0</v>
      </c>
      <c r="J2260" s="238">
        <f t="shared" si="1266"/>
        <v>0</v>
      </c>
      <c r="K2260" s="239">
        <f t="shared" si="1250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7">B2223</f>
        <v>0</v>
      </c>
      <c r="C2261" s="292">
        <f t="shared" si="1267"/>
        <v>0</v>
      </c>
      <c r="D2261" s="293">
        <f t="shared" si="1267"/>
        <v>0</v>
      </c>
      <c r="E2261" s="294">
        <f t="shared" si="1267"/>
        <v>0</v>
      </c>
      <c r="F2261" s="235"/>
      <c r="G2261" s="236"/>
      <c r="H2261" s="237">
        <f t="shared" ref="H2261:J2261" si="1268">H2223</f>
        <v>0</v>
      </c>
      <c r="I2261" s="238">
        <f t="shared" si="1268"/>
        <v>0</v>
      </c>
      <c r="J2261" s="238">
        <f t="shared" si="1268"/>
        <v>0</v>
      </c>
      <c r="K2261" s="239">
        <f t="shared" si="1250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9">B2224</f>
        <v>0</v>
      </c>
      <c r="C2262" s="292">
        <f t="shared" si="1269"/>
        <v>0</v>
      </c>
      <c r="D2262" s="293">
        <f t="shared" si="1269"/>
        <v>0</v>
      </c>
      <c r="E2262" s="294">
        <f t="shared" si="1269"/>
        <v>0</v>
      </c>
      <c r="F2262" s="235"/>
      <c r="G2262" s="236"/>
      <c r="H2262" s="237">
        <f t="shared" ref="H2262:J2262" si="1270">H2224</f>
        <v>0</v>
      </c>
      <c r="I2262" s="238">
        <f t="shared" si="1270"/>
        <v>0</v>
      </c>
      <c r="J2262" s="238">
        <f t="shared" si="1270"/>
        <v>0</v>
      </c>
      <c r="K2262" s="239">
        <f t="shared" si="1250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1">B2225</f>
        <v>0</v>
      </c>
      <c r="C2263" s="292">
        <f t="shared" si="1271"/>
        <v>0</v>
      </c>
      <c r="D2263" s="293">
        <f t="shared" si="1271"/>
        <v>0</v>
      </c>
      <c r="E2263" s="294">
        <f t="shared" si="1271"/>
        <v>0</v>
      </c>
      <c r="F2263" s="235"/>
      <c r="G2263" s="236"/>
      <c r="H2263" s="237">
        <f t="shared" ref="H2263:J2263" si="1272">H2225</f>
        <v>0</v>
      </c>
      <c r="I2263" s="238">
        <f t="shared" si="1272"/>
        <v>0</v>
      </c>
      <c r="J2263" s="238">
        <f t="shared" si="1272"/>
        <v>0</v>
      </c>
      <c r="K2263" s="239">
        <f t="shared" si="1250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3">B2226</f>
        <v>0</v>
      </c>
      <c r="C2264" s="292">
        <f t="shared" si="1273"/>
        <v>0</v>
      </c>
      <c r="D2264" s="293">
        <f t="shared" si="1273"/>
        <v>0</v>
      </c>
      <c r="E2264" s="294">
        <f t="shared" si="1273"/>
        <v>0</v>
      </c>
      <c r="F2264" s="235"/>
      <c r="G2264" s="236"/>
      <c r="H2264" s="237">
        <f t="shared" ref="H2264:J2264" si="1274">H2226</f>
        <v>0</v>
      </c>
      <c r="I2264" s="238">
        <f t="shared" si="1274"/>
        <v>0</v>
      </c>
      <c r="J2264" s="238">
        <f t="shared" si="1274"/>
        <v>0</v>
      </c>
      <c r="K2264" s="239">
        <f t="shared" si="1250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5">B2227</f>
        <v>0</v>
      </c>
      <c r="C2265" s="292">
        <f t="shared" si="1275"/>
        <v>0</v>
      </c>
      <c r="D2265" s="293">
        <f t="shared" si="1275"/>
        <v>0</v>
      </c>
      <c r="E2265" s="294">
        <f t="shared" si="1275"/>
        <v>0</v>
      </c>
      <c r="F2265" s="235"/>
      <c r="G2265" s="236"/>
      <c r="H2265" s="237">
        <f t="shared" ref="H2265:J2265" si="1276">H2227</f>
        <v>0</v>
      </c>
      <c r="I2265" s="238">
        <f t="shared" si="1276"/>
        <v>0</v>
      </c>
      <c r="J2265" s="238">
        <f t="shared" si="1276"/>
        <v>0</v>
      </c>
      <c r="K2265" s="239">
        <f t="shared" si="1250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7">B2228</f>
        <v>0</v>
      </c>
      <c r="C2266" s="292">
        <f t="shared" si="1277"/>
        <v>0</v>
      </c>
      <c r="D2266" s="293">
        <f t="shared" si="1277"/>
        <v>0</v>
      </c>
      <c r="E2266" s="294">
        <f t="shared" si="1277"/>
        <v>0</v>
      </c>
      <c r="F2266" s="235"/>
      <c r="G2266" s="236"/>
      <c r="H2266" s="237">
        <f t="shared" ref="H2266:J2266" si="1278">H2228</f>
        <v>0</v>
      </c>
      <c r="I2266" s="238">
        <f t="shared" si="1278"/>
        <v>0</v>
      </c>
      <c r="J2266" s="238">
        <f t="shared" si="1278"/>
        <v>0</v>
      </c>
      <c r="K2266" s="239">
        <f t="shared" si="1250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9">B2229</f>
        <v>0</v>
      </c>
      <c r="C2267" s="292">
        <f t="shared" si="1279"/>
        <v>0</v>
      </c>
      <c r="D2267" s="293">
        <f t="shared" si="1279"/>
        <v>0</v>
      </c>
      <c r="E2267" s="295">
        <f t="shared" si="1279"/>
        <v>0</v>
      </c>
      <c r="F2267" s="235"/>
      <c r="G2267" s="236"/>
      <c r="H2267" s="237">
        <f t="shared" ref="H2267:J2267" si="1280">H2229</f>
        <v>0</v>
      </c>
      <c r="I2267" s="238">
        <f t="shared" si="1280"/>
        <v>0</v>
      </c>
      <c r="J2267" s="238">
        <f t="shared" si="1280"/>
        <v>0</v>
      </c>
      <c r="K2267" s="239">
        <f t="shared" si="1250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05"/>
      <c r="K2269" s="306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07">
        <f>SUM(K2252:K2267)</f>
        <v>6373320</v>
      </c>
      <c r="K2270" s="308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09"/>
      <c r="K2271" s="309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06"/>
      <c r="K2273" s="306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10">
        <f>((J2270/1.11)+(K2272/1.11))*11%</f>
        <v>631590.27027027018</v>
      </c>
      <c r="K2274" s="311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06"/>
      <c r="K2275" s="306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6373320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28</v>
      </c>
      <c r="J2278" s="312" t="str">
        <f>J2240</f>
        <v>RISMA / CONDRO</v>
      </c>
      <c r="K2278" s="313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29</v>
      </c>
      <c r="J2279" s="312">
        <f>J2241</f>
        <v>0</v>
      </c>
      <c r="K2279" s="313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23090021</v>
      </c>
      <c r="G2282" s="11" t="s">
        <v>2</v>
      </c>
      <c r="H2282" s="358" t="s">
        <v>44</v>
      </c>
      <c r="I2282" s="358"/>
      <c r="J2282" s="358"/>
      <c r="K2282" s="359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62" t="s">
        <v>3</v>
      </c>
      <c r="G2283" s="17"/>
      <c r="H2283" s="360"/>
      <c r="I2283" s="360"/>
      <c r="J2283" s="360"/>
      <c r="K2283" s="361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63">
        <v>45195</v>
      </c>
      <c r="E2284" s="364"/>
      <c r="F2284" s="362"/>
      <c r="G2284" s="18"/>
      <c r="H2284" s="365" t="s">
        <v>45</v>
      </c>
      <c r="I2284" s="365"/>
      <c r="J2284" s="365"/>
      <c r="K2284" s="366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62"/>
      <c r="G2285" s="18"/>
      <c r="H2285" s="367" t="s">
        <v>46</v>
      </c>
      <c r="I2285" s="367"/>
      <c r="J2285" s="367"/>
      <c r="K2285" s="368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154</v>
      </c>
      <c r="E2286" s="9"/>
      <c r="F2286" s="21"/>
      <c r="G2286" s="22"/>
      <c r="H2286" s="369"/>
      <c r="I2286" s="369"/>
      <c r="J2286" s="369"/>
      <c r="K2286" s="370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432</v>
      </c>
      <c r="C2290" s="46" t="s">
        <v>52</v>
      </c>
      <c r="D2290" s="93">
        <v>3</v>
      </c>
      <c r="E2290" s="110" t="s">
        <v>155</v>
      </c>
      <c r="F2290" s="48"/>
      <c r="G2290" s="49"/>
      <c r="H2290" s="50">
        <v>10600</v>
      </c>
      <c r="I2290" s="51">
        <v>0.125</v>
      </c>
      <c r="J2290" s="51"/>
      <c r="K2290" s="52">
        <f t="shared" ref="K2290:K2305" si="1281">(B2290*H2290-((B2290*H2290)*I2290))-((B2290*H2290-((B2290*H2290)*I2290))*J2290)</f>
        <v>4006800</v>
      </c>
      <c r="L2290" s="36"/>
    </row>
    <row r="2291" spans="1:12" s="10" customFormat="1" ht="14.1" customHeight="1" x14ac:dyDescent="0.25">
      <c r="A2291" s="45">
        <v>2</v>
      </c>
      <c r="B2291" s="46"/>
      <c r="C2291" s="46"/>
      <c r="D2291" s="93"/>
      <c r="E2291" s="110"/>
      <c r="F2291" s="48"/>
      <c r="G2291" s="49"/>
      <c r="H2291" s="50"/>
      <c r="I2291" s="51"/>
      <c r="J2291" s="51"/>
      <c r="K2291" s="52">
        <f t="shared" si="1281"/>
        <v>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1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1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1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1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1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1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1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1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1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1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1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1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1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1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45"/>
      <c r="K2307" s="346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47">
        <f>SUM(K2290:K2305)</f>
        <v>4006800</v>
      </c>
      <c r="K2308" s="348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49"/>
      <c r="K2309" s="349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46"/>
      <c r="K2311" s="346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50">
        <f>((J2308/1.11)+(K2310/1.11))*11%</f>
        <v>397070.27027027024</v>
      </c>
      <c r="K2312" s="351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46"/>
      <c r="K2313" s="346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4006800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28</v>
      </c>
      <c r="J2316" s="352" t="s">
        <v>133</v>
      </c>
      <c r="K2316" s="353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29</v>
      </c>
      <c r="J2317" s="352"/>
      <c r="K2317" s="353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23090021</v>
      </c>
      <c r="F2320" s="123"/>
      <c r="G2320" s="124" t="s">
        <v>2</v>
      </c>
      <c r="H2320" s="354" t="str">
        <f>H2282</f>
        <v>LILY JULIAWATI</v>
      </c>
      <c r="I2320" s="354"/>
      <c r="J2320" s="354"/>
      <c r="K2320" s="355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14" t="s">
        <v>3</v>
      </c>
      <c r="G2321" s="130"/>
      <c r="H2321" s="356"/>
      <c r="I2321" s="356"/>
      <c r="J2321" s="356"/>
      <c r="K2321" s="357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15">
        <f>D2284</f>
        <v>45195</v>
      </c>
      <c r="E2322" s="316"/>
      <c r="F2322" s="314"/>
      <c r="G2322" s="131"/>
      <c r="H2322" s="317" t="str">
        <f>H2284</f>
        <v>(REJO AGUNG)</v>
      </c>
      <c r="I2322" s="317"/>
      <c r="J2322" s="317"/>
      <c r="K2322" s="318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14"/>
      <c r="G2323" s="131"/>
      <c r="H2323" s="319" t="str">
        <f>H2285</f>
        <v>JOMBANG</v>
      </c>
      <c r="I2323" s="319"/>
      <c r="J2323" s="319"/>
      <c r="K2323" s="320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G 3787</v>
      </c>
      <c r="E2324" s="122"/>
      <c r="F2324" s="133"/>
      <c r="G2324" s="134"/>
      <c r="H2324" s="321"/>
      <c r="I2324" s="321"/>
      <c r="J2324" s="321"/>
      <c r="K2324" s="322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2">B2290</f>
        <v>432</v>
      </c>
      <c r="C2328" s="287" t="str">
        <f t="shared" si="1282"/>
        <v>PCS</v>
      </c>
      <c r="D2328" s="288">
        <f t="shared" si="1282"/>
        <v>3</v>
      </c>
      <c r="E2328" s="289" t="str">
        <f t="shared" si="1282"/>
        <v>PENSIL WARNA JOYKO CP-12PB (PANJANG)</v>
      </c>
      <c r="F2328" s="158"/>
      <c r="G2328" s="159"/>
      <c r="H2328" s="160">
        <f t="shared" ref="H2328:J2328" si="1283">H2290</f>
        <v>10600</v>
      </c>
      <c r="I2328" s="161">
        <f t="shared" si="1283"/>
        <v>0.125</v>
      </c>
      <c r="J2328" s="161">
        <f t="shared" si="1283"/>
        <v>0</v>
      </c>
      <c r="K2328" s="162">
        <f t="shared" ref="K2328:K2343" si="1284">(B2328*H2328-((B2328*H2328)*I2328))-((B2328*H2328-((B2328*H2328)*I2328))*J2328)</f>
        <v>4006800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5">B2291</f>
        <v>0</v>
      </c>
      <c r="C2329" s="287">
        <f t="shared" si="1285"/>
        <v>0</v>
      </c>
      <c r="D2329" s="288">
        <f t="shared" si="1285"/>
        <v>0</v>
      </c>
      <c r="E2329" s="289">
        <f t="shared" si="1285"/>
        <v>0</v>
      </c>
      <c r="F2329" s="158"/>
      <c r="G2329" s="159"/>
      <c r="H2329" s="160">
        <f t="shared" ref="H2329:J2329" si="1286">H2291</f>
        <v>0</v>
      </c>
      <c r="I2329" s="161">
        <f t="shared" si="1286"/>
        <v>0</v>
      </c>
      <c r="J2329" s="161">
        <f t="shared" si="1286"/>
        <v>0</v>
      </c>
      <c r="K2329" s="162">
        <f t="shared" si="1284"/>
        <v>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7">B2292</f>
        <v>0</v>
      </c>
      <c r="C2330" s="287">
        <f t="shared" si="1287"/>
        <v>0</v>
      </c>
      <c r="D2330" s="288">
        <f t="shared" si="1287"/>
        <v>0</v>
      </c>
      <c r="E2330" s="289">
        <f t="shared" si="1287"/>
        <v>0</v>
      </c>
      <c r="F2330" s="158"/>
      <c r="G2330" s="159"/>
      <c r="H2330" s="160">
        <f t="shared" ref="H2330:J2330" si="1288">H2292</f>
        <v>0</v>
      </c>
      <c r="I2330" s="161">
        <f t="shared" si="1288"/>
        <v>0</v>
      </c>
      <c r="J2330" s="161">
        <f t="shared" si="1288"/>
        <v>0</v>
      </c>
      <c r="K2330" s="162">
        <f t="shared" si="1284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9">B2293</f>
        <v>0</v>
      </c>
      <c r="C2331" s="287">
        <f t="shared" si="1289"/>
        <v>0</v>
      </c>
      <c r="D2331" s="288">
        <f t="shared" si="1289"/>
        <v>0</v>
      </c>
      <c r="E2331" s="289">
        <f t="shared" si="1289"/>
        <v>0</v>
      </c>
      <c r="F2331" s="158"/>
      <c r="G2331" s="159"/>
      <c r="H2331" s="160">
        <f t="shared" ref="H2331:J2331" si="1290">H2293</f>
        <v>0</v>
      </c>
      <c r="I2331" s="161">
        <f t="shared" si="1290"/>
        <v>0</v>
      </c>
      <c r="J2331" s="161">
        <f t="shared" si="1290"/>
        <v>0</v>
      </c>
      <c r="K2331" s="162">
        <f t="shared" si="1284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1">B2294</f>
        <v>0</v>
      </c>
      <c r="C2332" s="287">
        <f t="shared" si="1291"/>
        <v>0</v>
      </c>
      <c r="D2332" s="288">
        <f t="shared" si="1291"/>
        <v>0</v>
      </c>
      <c r="E2332" s="289">
        <f t="shared" si="1291"/>
        <v>0</v>
      </c>
      <c r="F2332" s="158"/>
      <c r="G2332" s="159"/>
      <c r="H2332" s="160">
        <f t="shared" ref="H2332:J2332" si="1292">H2294</f>
        <v>0</v>
      </c>
      <c r="I2332" s="161">
        <f t="shared" si="1292"/>
        <v>0</v>
      </c>
      <c r="J2332" s="161">
        <f t="shared" si="1292"/>
        <v>0</v>
      </c>
      <c r="K2332" s="162">
        <f t="shared" si="1284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3">B2295</f>
        <v>0</v>
      </c>
      <c r="C2333" s="287">
        <f t="shared" si="1293"/>
        <v>0</v>
      </c>
      <c r="D2333" s="288">
        <f t="shared" si="1293"/>
        <v>0</v>
      </c>
      <c r="E2333" s="289">
        <f t="shared" si="1293"/>
        <v>0</v>
      </c>
      <c r="F2333" s="158"/>
      <c r="G2333" s="159"/>
      <c r="H2333" s="160">
        <f t="shared" ref="H2333:J2333" si="1294">H2295</f>
        <v>0</v>
      </c>
      <c r="I2333" s="161">
        <f t="shared" si="1294"/>
        <v>0</v>
      </c>
      <c r="J2333" s="161">
        <f t="shared" si="1294"/>
        <v>0</v>
      </c>
      <c r="K2333" s="162">
        <f t="shared" si="1284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5">B2296</f>
        <v>0</v>
      </c>
      <c r="C2334" s="287">
        <f t="shared" si="1295"/>
        <v>0</v>
      </c>
      <c r="D2334" s="288">
        <f t="shared" si="1295"/>
        <v>0</v>
      </c>
      <c r="E2334" s="289">
        <f t="shared" si="1295"/>
        <v>0</v>
      </c>
      <c r="F2334" s="158"/>
      <c r="G2334" s="159"/>
      <c r="H2334" s="160">
        <f t="shared" ref="H2334:J2334" si="1296">H2296</f>
        <v>0</v>
      </c>
      <c r="I2334" s="161">
        <f t="shared" si="1296"/>
        <v>0</v>
      </c>
      <c r="J2334" s="161">
        <f t="shared" si="1296"/>
        <v>0</v>
      </c>
      <c r="K2334" s="162">
        <f t="shared" si="1284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7">B2297</f>
        <v>0</v>
      </c>
      <c r="C2335" s="287">
        <f t="shared" si="1297"/>
        <v>0</v>
      </c>
      <c r="D2335" s="288">
        <f t="shared" si="1297"/>
        <v>0</v>
      </c>
      <c r="E2335" s="290">
        <f t="shared" si="1297"/>
        <v>0</v>
      </c>
      <c r="F2335" s="158"/>
      <c r="G2335" s="159"/>
      <c r="H2335" s="160">
        <f t="shared" ref="H2335:J2335" si="1298">H2297</f>
        <v>0</v>
      </c>
      <c r="I2335" s="161">
        <f t="shared" si="1298"/>
        <v>0</v>
      </c>
      <c r="J2335" s="161">
        <f t="shared" si="1298"/>
        <v>0</v>
      </c>
      <c r="K2335" s="162">
        <f t="shared" si="1284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9">B2298</f>
        <v>0</v>
      </c>
      <c r="C2336" s="287">
        <f t="shared" si="1299"/>
        <v>0</v>
      </c>
      <c r="D2336" s="288">
        <f t="shared" si="1299"/>
        <v>0</v>
      </c>
      <c r="E2336" s="289">
        <f t="shared" si="1299"/>
        <v>0</v>
      </c>
      <c r="F2336" s="158"/>
      <c r="G2336" s="159"/>
      <c r="H2336" s="160">
        <f t="shared" ref="H2336:J2336" si="1300">H2298</f>
        <v>0</v>
      </c>
      <c r="I2336" s="161">
        <f t="shared" si="1300"/>
        <v>0</v>
      </c>
      <c r="J2336" s="161">
        <f t="shared" si="1300"/>
        <v>0</v>
      </c>
      <c r="K2336" s="162">
        <f t="shared" si="1284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1">B2299</f>
        <v>0</v>
      </c>
      <c r="C2337" s="287">
        <f t="shared" si="1301"/>
        <v>0</v>
      </c>
      <c r="D2337" s="288">
        <f t="shared" si="1301"/>
        <v>0</v>
      </c>
      <c r="E2337" s="289">
        <f t="shared" si="1301"/>
        <v>0</v>
      </c>
      <c r="F2337" s="158"/>
      <c r="G2337" s="159"/>
      <c r="H2337" s="160">
        <f t="shared" ref="H2337:J2337" si="1302">H2299</f>
        <v>0</v>
      </c>
      <c r="I2337" s="161">
        <f t="shared" si="1302"/>
        <v>0</v>
      </c>
      <c r="J2337" s="161">
        <f t="shared" si="1302"/>
        <v>0</v>
      </c>
      <c r="K2337" s="162">
        <f t="shared" si="1284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3">B2300</f>
        <v>0</v>
      </c>
      <c r="C2338" s="287">
        <f t="shared" si="1303"/>
        <v>0</v>
      </c>
      <c r="D2338" s="288">
        <f t="shared" si="1303"/>
        <v>0</v>
      </c>
      <c r="E2338" s="289">
        <f t="shared" si="1303"/>
        <v>0</v>
      </c>
      <c r="F2338" s="158"/>
      <c r="G2338" s="159"/>
      <c r="H2338" s="160">
        <f t="shared" ref="H2338:J2338" si="1304">H2300</f>
        <v>0</v>
      </c>
      <c r="I2338" s="161">
        <f t="shared" si="1304"/>
        <v>0</v>
      </c>
      <c r="J2338" s="161">
        <f t="shared" si="1304"/>
        <v>0</v>
      </c>
      <c r="K2338" s="162">
        <f t="shared" si="1284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5">B2301</f>
        <v>0</v>
      </c>
      <c r="C2339" s="287">
        <f t="shared" si="1305"/>
        <v>0</v>
      </c>
      <c r="D2339" s="288">
        <f t="shared" si="1305"/>
        <v>0</v>
      </c>
      <c r="E2339" s="289">
        <f t="shared" si="1305"/>
        <v>0</v>
      </c>
      <c r="F2339" s="158"/>
      <c r="G2339" s="159"/>
      <c r="H2339" s="160">
        <f t="shared" ref="H2339:J2339" si="1306">H2301</f>
        <v>0</v>
      </c>
      <c r="I2339" s="161">
        <f t="shared" si="1306"/>
        <v>0</v>
      </c>
      <c r="J2339" s="161">
        <f t="shared" si="1306"/>
        <v>0</v>
      </c>
      <c r="K2339" s="162">
        <f t="shared" si="1284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7">B2302</f>
        <v>0</v>
      </c>
      <c r="C2340" s="287">
        <f t="shared" si="1307"/>
        <v>0</v>
      </c>
      <c r="D2340" s="288">
        <f t="shared" si="1307"/>
        <v>0</v>
      </c>
      <c r="E2340" s="289">
        <f t="shared" si="1307"/>
        <v>0</v>
      </c>
      <c r="F2340" s="158"/>
      <c r="G2340" s="159"/>
      <c r="H2340" s="160">
        <f t="shared" ref="H2340:J2340" si="1308">H2302</f>
        <v>0</v>
      </c>
      <c r="I2340" s="161">
        <f t="shared" si="1308"/>
        <v>0</v>
      </c>
      <c r="J2340" s="161">
        <f t="shared" si="1308"/>
        <v>0</v>
      </c>
      <c r="K2340" s="162">
        <f t="shared" si="1284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9">B2303</f>
        <v>0</v>
      </c>
      <c r="C2341" s="287">
        <f t="shared" si="1309"/>
        <v>0</v>
      </c>
      <c r="D2341" s="288">
        <f t="shared" si="1309"/>
        <v>0</v>
      </c>
      <c r="E2341" s="289">
        <f t="shared" si="1309"/>
        <v>0</v>
      </c>
      <c r="F2341" s="158"/>
      <c r="G2341" s="159"/>
      <c r="H2341" s="160">
        <f t="shared" ref="H2341:J2341" si="1310">H2303</f>
        <v>0</v>
      </c>
      <c r="I2341" s="161">
        <f t="shared" si="1310"/>
        <v>0</v>
      </c>
      <c r="J2341" s="161">
        <f t="shared" si="1310"/>
        <v>0</v>
      </c>
      <c r="K2341" s="162">
        <f t="shared" si="1284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1">B2304</f>
        <v>0</v>
      </c>
      <c r="C2342" s="287">
        <f t="shared" si="1311"/>
        <v>0</v>
      </c>
      <c r="D2342" s="288">
        <f t="shared" si="1311"/>
        <v>0</v>
      </c>
      <c r="E2342" s="289">
        <f t="shared" si="1311"/>
        <v>0</v>
      </c>
      <c r="F2342" s="158"/>
      <c r="G2342" s="159"/>
      <c r="H2342" s="160">
        <f t="shared" ref="H2342:J2342" si="1312">H2304</f>
        <v>0</v>
      </c>
      <c r="I2342" s="161">
        <f t="shared" si="1312"/>
        <v>0</v>
      </c>
      <c r="J2342" s="161">
        <f t="shared" si="1312"/>
        <v>0</v>
      </c>
      <c r="K2342" s="162">
        <f t="shared" si="1284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3">B2305</f>
        <v>0</v>
      </c>
      <c r="C2343" s="287">
        <f t="shared" si="1313"/>
        <v>0</v>
      </c>
      <c r="D2343" s="288">
        <f t="shared" si="1313"/>
        <v>0</v>
      </c>
      <c r="E2343" s="290">
        <f t="shared" si="1313"/>
        <v>0</v>
      </c>
      <c r="F2343" s="158"/>
      <c r="G2343" s="159"/>
      <c r="H2343" s="160">
        <f t="shared" ref="H2343:J2343" si="1314">H2305</f>
        <v>0</v>
      </c>
      <c r="I2343" s="161">
        <f t="shared" si="1314"/>
        <v>0</v>
      </c>
      <c r="J2343" s="161">
        <f t="shared" si="1314"/>
        <v>0</v>
      </c>
      <c r="K2343" s="162">
        <f t="shared" si="1284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23"/>
      <c r="K2345" s="324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25">
        <f>SUM(K2328:K2343)</f>
        <v>4006800</v>
      </c>
      <c r="K2346" s="326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27"/>
      <c r="K2347" s="327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24"/>
      <c r="K2349" s="324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28">
        <f>((J2346/1.11)+(K2348/1.11))*11%</f>
        <v>397070.27027027024</v>
      </c>
      <c r="K2350" s="329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24"/>
      <c r="K2351" s="324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4006800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28</v>
      </c>
      <c r="J2354" s="330" t="str">
        <f>J2316</f>
        <v>RISMA / CONDRO</v>
      </c>
      <c r="K2354" s="331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29</v>
      </c>
      <c r="J2355" s="330">
        <f>J2317</f>
        <v>0</v>
      </c>
      <c r="K2355" s="331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23090021</v>
      </c>
      <c r="F2358" s="200"/>
      <c r="G2358" s="201" t="s">
        <v>2</v>
      </c>
      <c r="H2358" s="332" t="str">
        <f>H2320</f>
        <v>LILY JULIAWATI</v>
      </c>
      <c r="I2358" s="332"/>
      <c r="J2358" s="332"/>
      <c r="K2358" s="333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36" t="s">
        <v>3</v>
      </c>
      <c r="G2359" s="207"/>
      <c r="H2359" s="334"/>
      <c r="I2359" s="334"/>
      <c r="J2359" s="334"/>
      <c r="K2359" s="335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37">
        <f>D2322</f>
        <v>45195</v>
      </c>
      <c r="E2360" s="338"/>
      <c r="F2360" s="336"/>
      <c r="G2360" s="208"/>
      <c r="H2360" s="339" t="str">
        <f>H2322</f>
        <v>(REJO AGUNG)</v>
      </c>
      <c r="I2360" s="339"/>
      <c r="J2360" s="339"/>
      <c r="K2360" s="340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36"/>
      <c r="G2361" s="208"/>
      <c r="H2361" s="341" t="str">
        <f>H2323</f>
        <v>JOMBANG</v>
      </c>
      <c r="I2361" s="341"/>
      <c r="J2361" s="341"/>
      <c r="K2361" s="342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G 3787</v>
      </c>
      <c r="E2362" s="199"/>
      <c r="F2362" s="210"/>
      <c r="G2362" s="211"/>
      <c r="H2362" s="343"/>
      <c r="I2362" s="343"/>
      <c r="J2362" s="343"/>
      <c r="K2362" s="344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5">B2328</f>
        <v>432</v>
      </c>
      <c r="C2366" s="292" t="str">
        <f t="shared" si="1315"/>
        <v>PCS</v>
      </c>
      <c r="D2366" s="293">
        <f t="shared" si="1315"/>
        <v>3</v>
      </c>
      <c r="E2366" s="294" t="str">
        <f t="shared" si="1315"/>
        <v>PENSIL WARNA JOYKO CP-12PB (PANJANG)</v>
      </c>
      <c r="F2366" s="235"/>
      <c r="G2366" s="236"/>
      <c r="H2366" s="237">
        <f t="shared" ref="H2366:J2366" si="1316">H2328</f>
        <v>10600</v>
      </c>
      <c r="I2366" s="238">
        <f t="shared" si="1316"/>
        <v>0.125</v>
      </c>
      <c r="J2366" s="238">
        <f t="shared" si="1316"/>
        <v>0</v>
      </c>
      <c r="K2366" s="239">
        <f t="shared" ref="K2366:K2381" si="1317">(B2366*H2366-((B2366*H2366)*I2366))-((B2366*H2366-((B2366*H2366)*I2366))*J2366)</f>
        <v>4006800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8">B2329</f>
        <v>0</v>
      </c>
      <c r="C2367" s="292">
        <f t="shared" si="1318"/>
        <v>0</v>
      </c>
      <c r="D2367" s="293">
        <f t="shared" si="1318"/>
        <v>0</v>
      </c>
      <c r="E2367" s="294">
        <f t="shared" si="1318"/>
        <v>0</v>
      </c>
      <c r="F2367" s="235"/>
      <c r="G2367" s="236"/>
      <c r="H2367" s="237">
        <f t="shared" ref="H2367:J2367" si="1319">H2329</f>
        <v>0</v>
      </c>
      <c r="I2367" s="238">
        <f t="shared" si="1319"/>
        <v>0</v>
      </c>
      <c r="J2367" s="238">
        <f t="shared" si="1319"/>
        <v>0</v>
      </c>
      <c r="K2367" s="239">
        <f t="shared" si="1317"/>
        <v>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20">B2330</f>
        <v>0</v>
      </c>
      <c r="C2368" s="292">
        <f t="shared" si="1320"/>
        <v>0</v>
      </c>
      <c r="D2368" s="293">
        <f t="shared" si="1320"/>
        <v>0</v>
      </c>
      <c r="E2368" s="294">
        <f t="shared" si="1320"/>
        <v>0</v>
      </c>
      <c r="F2368" s="235"/>
      <c r="G2368" s="236"/>
      <c r="H2368" s="237">
        <f t="shared" ref="H2368:J2368" si="1321">H2330</f>
        <v>0</v>
      </c>
      <c r="I2368" s="238">
        <f t="shared" si="1321"/>
        <v>0</v>
      </c>
      <c r="J2368" s="238">
        <f t="shared" si="1321"/>
        <v>0</v>
      </c>
      <c r="K2368" s="239">
        <f t="shared" si="1317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2">B2331</f>
        <v>0</v>
      </c>
      <c r="C2369" s="292">
        <f t="shared" si="1322"/>
        <v>0</v>
      </c>
      <c r="D2369" s="293">
        <f t="shared" si="1322"/>
        <v>0</v>
      </c>
      <c r="E2369" s="294">
        <f t="shared" si="1322"/>
        <v>0</v>
      </c>
      <c r="F2369" s="235"/>
      <c r="G2369" s="236"/>
      <c r="H2369" s="237">
        <f t="shared" ref="H2369:J2369" si="1323">H2331</f>
        <v>0</v>
      </c>
      <c r="I2369" s="238">
        <f t="shared" si="1323"/>
        <v>0</v>
      </c>
      <c r="J2369" s="238">
        <f t="shared" si="1323"/>
        <v>0</v>
      </c>
      <c r="K2369" s="239">
        <f t="shared" si="1317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4">B2332</f>
        <v>0</v>
      </c>
      <c r="C2370" s="292">
        <f t="shared" si="1324"/>
        <v>0</v>
      </c>
      <c r="D2370" s="293">
        <f t="shared" si="1324"/>
        <v>0</v>
      </c>
      <c r="E2370" s="294">
        <f t="shared" si="1324"/>
        <v>0</v>
      </c>
      <c r="F2370" s="235"/>
      <c r="G2370" s="236"/>
      <c r="H2370" s="237">
        <f t="shared" ref="H2370:J2370" si="1325">H2332</f>
        <v>0</v>
      </c>
      <c r="I2370" s="238">
        <f t="shared" si="1325"/>
        <v>0</v>
      </c>
      <c r="J2370" s="238">
        <f t="shared" si="1325"/>
        <v>0</v>
      </c>
      <c r="K2370" s="239">
        <f t="shared" si="1317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6">B2333</f>
        <v>0</v>
      </c>
      <c r="C2371" s="292">
        <f t="shared" si="1326"/>
        <v>0</v>
      </c>
      <c r="D2371" s="293">
        <f t="shared" si="1326"/>
        <v>0</v>
      </c>
      <c r="E2371" s="294">
        <f t="shared" si="1326"/>
        <v>0</v>
      </c>
      <c r="F2371" s="235"/>
      <c r="G2371" s="236"/>
      <c r="H2371" s="237">
        <f t="shared" ref="H2371:J2371" si="1327">H2333</f>
        <v>0</v>
      </c>
      <c r="I2371" s="238">
        <f t="shared" si="1327"/>
        <v>0</v>
      </c>
      <c r="J2371" s="238">
        <f t="shared" si="1327"/>
        <v>0</v>
      </c>
      <c r="K2371" s="239">
        <f t="shared" si="1317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8">B2334</f>
        <v>0</v>
      </c>
      <c r="C2372" s="292">
        <f t="shared" si="1328"/>
        <v>0</v>
      </c>
      <c r="D2372" s="293">
        <f t="shared" si="1328"/>
        <v>0</v>
      </c>
      <c r="E2372" s="294">
        <f t="shared" si="1328"/>
        <v>0</v>
      </c>
      <c r="F2372" s="235"/>
      <c r="G2372" s="236"/>
      <c r="H2372" s="237">
        <f t="shared" ref="H2372:J2372" si="1329">H2334</f>
        <v>0</v>
      </c>
      <c r="I2372" s="238">
        <f t="shared" si="1329"/>
        <v>0</v>
      </c>
      <c r="J2372" s="238">
        <f t="shared" si="1329"/>
        <v>0</v>
      </c>
      <c r="K2372" s="239">
        <f t="shared" si="1317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30">B2335</f>
        <v>0</v>
      </c>
      <c r="C2373" s="292">
        <f t="shared" si="1330"/>
        <v>0</v>
      </c>
      <c r="D2373" s="293">
        <f t="shared" si="1330"/>
        <v>0</v>
      </c>
      <c r="E2373" s="295">
        <f t="shared" si="1330"/>
        <v>0</v>
      </c>
      <c r="F2373" s="235"/>
      <c r="G2373" s="236"/>
      <c r="H2373" s="237">
        <f t="shared" ref="H2373:J2373" si="1331">H2335</f>
        <v>0</v>
      </c>
      <c r="I2373" s="238">
        <f t="shared" si="1331"/>
        <v>0</v>
      </c>
      <c r="J2373" s="238">
        <f t="shared" si="1331"/>
        <v>0</v>
      </c>
      <c r="K2373" s="239">
        <f t="shared" si="1317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2">B2336</f>
        <v>0</v>
      </c>
      <c r="C2374" s="292">
        <f t="shared" si="1332"/>
        <v>0</v>
      </c>
      <c r="D2374" s="293">
        <f t="shared" si="1332"/>
        <v>0</v>
      </c>
      <c r="E2374" s="294">
        <f t="shared" si="1332"/>
        <v>0</v>
      </c>
      <c r="F2374" s="235"/>
      <c r="G2374" s="236"/>
      <c r="H2374" s="237">
        <f t="shared" ref="H2374:J2374" si="1333">H2336</f>
        <v>0</v>
      </c>
      <c r="I2374" s="238">
        <f t="shared" si="1333"/>
        <v>0</v>
      </c>
      <c r="J2374" s="238">
        <f t="shared" si="1333"/>
        <v>0</v>
      </c>
      <c r="K2374" s="239">
        <f t="shared" si="1317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4">B2337</f>
        <v>0</v>
      </c>
      <c r="C2375" s="292">
        <f t="shared" si="1334"/>
        <v>0</v>
      </c>
      <c r="D2375" s="293">
        <f t="shared" si="1334"/>
        <v>0</v>
      </c>
      <c r="E2375" s="294">
        <f t="shared" si="1334"/>
        <v>0</v>
      </c>
      <c r="F2375" s="235"/>
      <c r="G2375" s="236"/>
      <c r="H2375" s="237">
        <f t="shared" ref="H2375:J2375" si="1335">H2337</f>
        <v>0</v>
      </c>
      <c r="I2375" s="238">
        <f t="shared" si="1335"/>
        <v>0</v>
      </c>
      <c r="J2375" s="238">
        <f t="shared" si="1335"/>
        <v>0</v>
      </c>
      <c r="K2375" s="239">
        <f t="shared" si="1317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6">B2338</f>
        <v>0</v>
      </c>
      <c r="C2376" s="292">
        <f t="shared" si="1336"/>
        <v>0</v>
      </c>
      <c r="D2376" s="293">
        <f t="shared" si="1336"/>
        <v>0</v>
      </c>
      <c r="E2376" s="294">
        <f t="shared" si="1336"/>
        <v>0</v>
      </c>
      <c r="F2376" s="235"/>
      <c r="G2376" s="236"/>
      <c r="H2376" s="237">
        <f t="shared" ref="H2376:J2376" si="1337">H2338</f>
        <v>0</v>
      </c>
      <c r="I2376" s="238">
        <f t="shared" si="1337"/>
        <v>0</v>
      </c>
      <c r="J2376" s="238">
        <f t="shared" si="1337"/>
        <v>0</v>
      </c>
      <c r="K2376" s="239">
        <f t="shared" si="1317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8">B2339</f>
        <v>0</v>
      </c>
      <c r="C2377" s="292">
        <f t="shared" si="1338"/>
        <v>0</v>
      </c>
      <c r="D2377" s="293">
        <f t="shared" si="1338"/>
        <v>0</v>
      </c>
      <c r="E2377" s="294">
        <f t="shared" si="1338"/>
        <v>0</v>
      </c>
      <c r="F2377" s="235"/>
      <c r="G2377" s="236"/>
      <c r="H2377" s="237">
        <f t="shared" ref="H2377:J2377" si="1339">H2339</f>
        <v>0</v>
      </c>
      <c r="I2377" s="238">
        <f t="shared" si="1339"/>
        <v>0</v>
      </c>
      <c r="J2377" s="238">
        <f t="shared" si="1339"/>
        <v>0</v>
      </c>
      <c r="K2377" s="239">
        <f t="shared" si="1317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40">B2340</f>
        <v>0</v>
      </c>
      <c r="C2378" s="292">
        <f t="shared" si="1340"/>
        <v>0</v>
      </c>
      <c r="D2378" s="293">
        <f t="shared" si="1340"/>
        <v>0</v>
      </c>
      <c r="E2378" s="294">
        <f t="shared" si="1340"/>
        <v>0</v>
      </c>
      <c r="F2378" s="235"/>
      <c r="G2378" s="236"/>
      <c r="H2378" s="237">
        <f t="shared" ref="H2378:J2378" si="1341">H2340</f>
        <v>0</v>
      </c>
      <c r="I2378" s="238">
        <f t="shared" si="1341"/>
        <v>0</v>
      </c>
      <c r="J2378" s="238">
        <f t="shared" si="1341"/>
        <v>0</v>
      </c>
      <c r="K2378" s="239">
        <f t="shared" si="1317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2">B2341</f>
        <v>0</v>
      </c>
      <c r="C2379" s="292">
        <f t="shared" si="1342"/>
        <v>0</v>
      </c>
      <c r="D2379" s="293">
        <f t="shared" si="1342"/>
        <v>0</v>
      </c>
      <c r="E2379" s="294">
        <f t="shared" si="1342"/>
        <v>0</v>
      </c>
      <c r="F2379" s="235"/>
      <c r="G2379" s="236"/>
      <c r="H2379" s="237">
        <f t="shared" ref="H2379:J2379" si="1343">H2341</f>
        <v>0</v>
      </c>
      <c r="I2379" s="238">
        <f t="shared" si="1343"/>
        <v>0</v>
      </c>
      <c r="J2379" s="238">
        <f t="shared" si="1343"/>
        <v>0</v>
      </c>
      <c r="K2379" s="239">
        <f t="shared" si="1317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4">B2342</f>
        <v>0</v>
      </c>
      <c r="C2380" s="292">
        <f t="shared" si="1344"/>
        <v>0</v>
      </c>
      <c r="D2380" s="293">
        <f t="shared" si="1344"/>
        <v>0</v>
      </c>
      <c r="E2380" s="294">
        <f t="shared" si="1344"/>
        <v>0</v>
      </c>
      <c r="F2380" s="235"/>
      <c r="G2380" s="236"/>
      <c r="H2380" s="237">
        <f t="shared" ref="H2380:J2380" si="1345">H2342</f>
        <v>0</v>
      </c>
      <c r="I2380" s="238">
        <f t="shared" si="1345"/>
        <v>0</v>
      </c>
      <c r="J2380" s="238">
        <f t="shared" si="1345"/>
        <v>0</v>
      </c>
      <c r="K2380" s="239">
        <f t="shared" si="1317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6">B2343</f>
        <v>0</v>
      </c>
      <c r="C2381" s="292">
        <f t="shared" si="1346"/>
        <v>0</v>
      </c>
      <c r="D2381" s="293">
        <f t="shared" si="1346"/>
        <v>0</v>
      </c>
      <c r="E2381" s="295">
        <f t="shared" si="1346"/>
        <v>0</v>
      </c>
      <c r="F2381" s="235"/>
      <c r="G2381" s="236"/>
      <c r="H2381" s="237">
        <f t="shared" ref="H2381:J2381" si="1347">H2343</f>
        <v>0</v>
      </c>
      <c r="I2381" s="238">
        <f t="shared" si="1347"/>
        <v>0</v>
      </c>
      <c r="J2381" s="238">
        <f t="shared" si="1347"/>
        <v>0</v>
      </c>
      <c r="K2381" s="239">
        <f t="shared" si="1317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05"/>
      <c r="K2383" s="306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07">
        <f>SUM(K2366:K2381)</f>
        <v>4006800</v>
      </c>
      <c r="K2384" s="308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09"/>
      <c r="K2385" s="309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06"/>
      <c r="K2387" s="306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10">
        <f>((J2384/1.11)+(K2386/1.11))*11%</f>
        <v>397070.27027027024</v>
      </c>
      <c r="K2388" s="311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06"/>
      <c r="K2389" s="306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4006800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28</v>
      </c>
      <c r="J2392" s="312" t="str">
        <f>J2354</f>
        <v>RISMA / CONDRO</v>
      </c>
      <c r="K2392" s="313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29</v>
      </c>
      <c r="J2393" s="312">
        <f>J2355</f>
        <v>0</v>
      </c>
      <c r="K2393" s="313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23090022</v>
      </c>
      <c r="G2396" s="11" t="s">
        <v>2</v>
      </c>
      <c r="H2396" s="358" t="s">
        <v>156</v>
      </c>
      <c r="I2396" s="358"/>
      <c r="J2396" s="358"/>
      <c r="K2396" s="359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62" t="s">
        <v>3</v>
      </c>
      <c r="G2397" s="17"/>
      <c r="H2397" s="360"/>
      <c r="I2397" s="360"/>
      <c r="J2397" s="360"/>
      <c r="K2397" s="361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63">
        <v>45195</v>
      </c>
      <c r="E2398" s="364"/>
      <c r="F2398" s="362"/>
      <c r="G2398" s="18"/>
      <c r="H2398" s="365" t="s">
        <v>32</v>
      </c>
      <c r="I2398" s="365"/>
      <c r="J2398" s="365"/>
      <c r="K2398" s="366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62"/>
      <c r="G2399" s="18"/>
      <c r="H2399" s="367" t="s">
        <v>157</v>
      </c>
      <c r="I2399" s="367"/>
      <c r="J2399" s="367"/>
      <c r="K2399" s="368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158</v>
      </c>
      <c r="E2400" s="9"/>
      <c r="F2400" s="21"/>
      <c r="G2400" s="22"/>
      <c r="H2400" s="369"/>
      <c r="I2400" s="369"/>
      <c r="J2400" s="369"/>
      <c r="K2400" s="370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3</v>
      </c>
      <c r="C2404" s="46" t="s">
        <v>41</v>
      </c>
      <c r="D2404" s="93" t="s">
        <v>32</v>
      </c>
      <c r="E2404" s="110" t="s">
        <v>159</v>
      </c>
      <c r="F2404" s="48"/>
      <c r="G2404" s="49"/>
      <c r="H2404" s="50">
        <v>24600</v>
      </c>
      <c r="I2404" s="51">
        <v>0.1</v>
      </c>
      <c r="J2404" s="51"/>
      <c r="K2404" s="52">
        <f t="shared" ref="K2404:K2419" si="1348">(B2404*H2404-((B2404*H2404)*I2404))-((B2404*H2404-((B2404*H2404)*I2404))*J2404)</f>
        <v>66420</v>
      </c>
      <c r="L2404" s="36"/>
    </row>
    <row r="2405" spans="1:12" s="10" customFormat="1" ht="14.1" customHeight="1" x14ac:dyDescent="0.25">
      <c r="A2405" s="45">
        <v>2</v>
      </c>
      <c r="B2405" s="46">
        <v>6</v>
      </c>
      <c r="C2405" s="46" t="s">
        <v>41</v>
      </c>
      <c r="D2405" s="93" t="s">
        <v>32</v>
      </c>
      <c r="E2405" s="110" t="s">
        <v>160</v>
      </c>
      <c r="F2405" s="48"/>
      <c r="G2405" s="49"/>
      <c r="H2405" s="50">
        <v>13200</v>
      </c>
      <c r="I2405" s="51">
        <v>0.1</v>
      </c>
      <c r="J2405" s="51"/>
      <c r="K2405" s="52">
        <f t="shared" si="1348"/>
        <v>71280</v>
      </c>
      <c r="L2405" s="36"/>
    </row>
    <row r="2406" spans="1:12" s="10" customFormat="1" ht="14.1" customHeight="1" x14ac:dyDescent="0.25">
      <c r="A2406" s="45">
        <v>3</v>
      </c>
      <c r="B2406" s="46">
        <v>2</v>
      </c>
      <c r="C2406" s="46" t="s">
        <v>135</v>
      </c>
      <c r="D2406" s="93" t="s">
        <v>32</v>
      </c>
      <c r="E2406" s="110" t="s">
        <v>161</v>
      </c>
      <c r="F2406" s="48"/>
      <c r="G2406" s="49"/>
      <c r="H2406" s="50">
        <v>31800</v>
      </c>
      <c r="I2406" s="51">
        <v>0.1</v>
      </c>
      <c r="J2406" s="51"/>
      <c r="K2406" s="52">
        <f t="shared" si="1348"/>
        <v>57240</v>
      </c>
      <c r="L2406" s="36"/>
    </row>
    <row r="2407" spans="1:12" s="10" customFormat="1" ht="14.1" customHeight="1" x14ac:dyDescent="0.25">
      <c r="A2407" s="45">
        <v>4</v>
      </c>
      <c r="B2407" s="46">
        <v>2</v>
      </c>
      <c r="C2407" s="46" t="s">
        <v>135</v>
      </c>
      <c r="D2407" s="93" t="s">
        <v>162</v>
      </c>
      <c r="E2407" s="110" t="s">
        <v>163</v>
      </c>
      <c r="F2407" s="48"/>
      <c r="G2407" s="49"/>
      <c r="H2407" s="50">
        <v>49200</v>
      </c>
      <c r="I2407" s="51">
        <v>0.1</v>
      </c>
      <c r="J2407" s="51"/>
      <c r="K2407" s="52">
        <f t="shared" si="1348"/>
        <v>88560</v>
      </c>
      <c r="L2407" s="36"/>
    </row>
    <row r="2408" spans="1:12" s="10" customFormat="1" ht="14.1" customHeight="1" x14ac:dyDescent="0.25">
      <c r="A2408" s="45">
        <v>5</v>
      </c>
      <c r="B2408" s="46">
        <v>2</v>
      </c>
      <c r="C2408" s="46" t="s">
        <v>135</v>
      </c>
      <c r="D2408" s="93" t="s">
        <v>32</v>
      </c>
      <c r="E2408" s="110" t="s">
        <v>164</v>
      </c>
      <c r="F2408" s="48"/>
      <c r="G2408" s="49"/>
      <c r="H2408" s="50">
        <v>120000</v>
      </c>
      <c r="I2408" s="51">
        <v>0.1</v>
      </c>
      <c r="J2408" s="51"/>
      <c r="K2408" s="52">
        <f t="shared" si="1348"/>
        <v>216000</v>
      </c>
      <c r="L2408" s="36"/>
    </row>
    <row r="2409" spans="1:12" s="10" customFormat="1" ht="14.1" customHeight="1" x14ac:dyDescent="0.25">
      <c r="A2409" s="45">
        <v>6</v>
      </c>
      <c r="B2409" s="46">
        <v>3</v>
      </c>
      <c r="C2409" s="46" t="s">
        <v>41</v>
      </c>
      <c r="D2409" s="93" t="s">
        <v>32</v>
      </c>
      <c r="E2409" s="110" t="s">
        <v>126</v>
      </c>
      <c r="F2409" s="48"/>
      <c r="G2409" s="49"/>
      <c r="H2409" s="50">
        <v>19800</v>
      </c>
      <c r="I2409" s="51">
        <v>0.1</v>
      </c>
      <c r="J2409" s="51"/>
      <c r="K2409" s="52">
        <f t="shared" si="1348"/>
        <v>53460</v>
      </c>
      <c r="L2409" s="36"/>
    </row>
    <row r="2410" spans="1:12" s="10" customFormat="1" ht="14.1" customHeight="1" x14ac:dyDescent="0.25">
      <c r="A2410" s="45">
        <v>7</v>
      </c>
      <c r="B2410" s="46">
        <v>3</v>
      </c>
      <c r="C2410" s="46" t="s">
        <v>41</v>
      </c>
      <c r="D2410" s="93" t="s">
        <v>32</v>
      </c>
      <c r="E2410" s="110" t="s">
        <v>165</v>
      </c>
      <c r="F2410" s="48"/>
      <c r="G2410" s="49"/>
      <c r="H2410" s="50">
        <v>25200</v>
      </c>
      <c r="I2410" s="51">
        <v>0.1</v>
      </c>
      <c r="J2410" s="51"/>
      <c r="K2410" s="52">
        <f t="shared" si="1348"/>
        <v>68040</v>
      </c>
      <c r="L2410" s="36"/>
    </row>
    <row r="2411" spans="1:12" s="10" customFormat="1" ht="14.1" customHeight="1" x14ac:dyDescent="0.25">
      <c r="A2411" s="45">
        <v>8</v>
      </c>
      <c r="B2411" s="46">
        <v>2</v>
      </c>
      <c r="C2411" s="46" t="s">
        <v>82</v>
      </c>
      <c r="D2411" s="93" t="s">
        <v>32</v>
      </c>
      <c r="E2411" s="110" t="s">
        <v>113</v>
      </c>
      <c r="F2411" s="48"/>
      <c r="G2411" s="49"/>
      <c r="H2411" s="50">
        <v>28300</v>
      </c>
      <c r="I2411" s="51">
        <v>0.1</v>
      </c>
      <c r="J2411" s="51"/>
      <c r="K2411" s="52">
        <f t="shared" si="1348"/>
        <v>50940</v>
      </c>
      <c r="L2411" s="36"/>
    </row>
    <row r="2412" spans="1:12" s="10" customFormat="1" ht="14.1" customHeight="1" x14ac:dyDescent="0.25">
      <c r="A2412" s="45">
        <v>9</v>
      </c>
      <c r="B2412" s="46">
        <v>2</v>
      </c>
      <c r="C2412" s="46" t="s">
        <v>82</v>
      </c>
      <c r="D2412" s="93" t="s">
        <v>32</v>
      </c>
      <c r="E2412" s="110" t="s">
        <v>166</v>
      </c>
      <c r="F2412" s="48"/>
      <c r="G2412" s="49"/>
      <c r="H2412" s="50">
        <v>28300</v>
      </c>
      <c r="I2412" s="51">
        <v>0.1</v>
      </c>
      <c r="J2412" s="51"/>
      <c r="K2412" s="52">
        <f t="shared" si="1348"/>
        <v>50940</v>
      </c>
      <c r="L2412" s="36"/>
    </row>
    <row r="2413" spans="1:12" s="10" customFormat="1" ht="14.1" customHeight="1" x14ac:dyDescent="0.25">
      <c r="A2413" s="45">
        <v>10</v>
      </c>
      <c r="B2413" s="46">
        <v>18</v>
      </c>
      <c r="C2413" s="46" t="s">
        <v>34</v>
      </c>
      <c r="D2413" s="93" t="s">
        <v>32</v>
      </c>
      <c r="E2413" s="110" t="s">
        <v>167</v>
      </c>
      <c r="F2413" s="48"/>
      <c r="G2413" s="49"/>
      <c r="H2413" s="50">
        <v>4400</v>
      </c>
      <c r="I2413" s="51">
        <v>0.1</v>
      </c>
      <c r="J2413" s="51"/>
      <c r="K2413" s="52">
        <f t="shared" si="1348"/>
        <v>71280</v>
      </c>
      <c r="L2413" s="36"/>
    </row>
    <row r="2414" spans="1:12" s="10" customFormat="1" ht="14.1" customHeight="1" x14ac:dyDescent="0.25">
      <c r="A2414" s="45">
        <v>11</v>
      </c>
      <c r="B2414" s="46">
        <v>25</v>
      </c>
      <c r="C2414" s="46" t="s">
        <v>34</v>
      </c>
      <c r="D2414" s="93" t="s">
        <v>32</v>
      </c>
      <c r="E2414" s="110" t="s">
        <v>168</v>
      </c>
      <c r="F2414" s="48"/>
      <c r="G2414" s="49"/>
      <c r="H2414" s="50">
        <v>8350</v>
      </c>
      <c r="I2414" s="51">
        <v>0.1</v>
      </c>
      <c r="J2414" s="51"/>
      <c r="K2414" s="52">
        <f t="shared" si="1348"/>
        <v>187875</v>
      </c>
      <c r="L2414" s="36"/>
    </row>
    <row r="2415" spans="1:12" s="10" customFormat="1" ht="14.1" customHeight="1" x14ac:dyDescent="0.25">
      <c r="A2415" s="45">
        <v>12</v>
      </c>
      <c r="B2415" s="46">
        <v>10</v>
      </c>
      <c r="C2415" s="46" t="s">
        <v>52</v>
      </c>
      <c r="D2415" s="93" t="s">
        <v>32</v>
      </c>
      <c r="E2415" s="110" t="s">
        <v>169</v>
      </c>
      <c r="F2415" s="48"/>
      <c r="G2415" s="49"/>
      <c r="H2415" s="50">
        <v>9500</v>
      </c>
      <c r="I2415" s="51"/>
      <c r="J2415" s="51"/>
      <c r="K2415" s="52">
        <f t="shared" si="1348"/>
        <v>95000</v>
      </c>
      <c r="L2415" s="36"/>
    </row>
    <row r="2416" spans="1:12" s="10" customFormat="1" ht="14.1" customHeight="1" x14ac:dyDescent="0.25">
      <c r="A2416" s="45">
        <v>13</v>
      </c>
      <c r="B2416" s="46">
        <v>72</v>
      </c>
      <c r="C2416" s="46" t="s">
        <v>116</v>
      </c>
      <c r="D2416" s="93">
        <v>1</v>
      </c>
      <c r="E2416" s="110" t="s">
        <v>170</v>
      </c>
      <c r="F2416" s="48"/>
      <c r="G2416" s="49"/>
      <c r="H2416" s="50">
        <v>10000</v>
      </c>
      <c r="I2416" s="51">
        <v>0.1</v>
      </c>
      <c r="J2416" s="51"/>
      <c r="K2416" s="52">
        <f t="shared" si="1348"/>
        <v>648000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8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8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8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45"/>
      <c r="K2421" s="346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47">
        <f>SUM(K2404:K2419)</f>
        <v>1725035</v>
      </c>
      <c r="K2422" s="348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49"/>
      <c r="K2423" s="349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46"/>
      <c r="K2425" s="346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50">
        <f>((J2422/1.11)+(K2424/1.11))*11%</f>
        <v>170949.41441441441</v>
      </c>
      <c r="K2426" s="351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46"/>
      <c r="K2427" s="346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1725035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28</v>
      </c>
      <c r="J2430" s="352" t="s">
        <v>133</v>
      </c>
      <c r="K2430" s="353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29</v>
      </c>
      <c r="J2431" s="352"/>
      <c r="K2431" s="353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23090022</v>
      </c>
      <c r="F2434" s="123"/>
      <c r="G2434" s="124" t="s">
        <v>2</v>
      </c>
      <c r="H2434" s="354" t="str">
        <f>H2396</f>
        <v>CV SINAR CAHAYA NIRMALA</v>
      </c>
      <c r="I2434" s="354"/>
      <c r="J2434" s="354"/>
      <c r="K2434" s="355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14" t="s">
        <v>3</v>
      </c>
      <c r="G2435" s="130"/>
      <c r="H2435" s="356"/>
      <c r="I2435" s="356"/>
      <c r="J2435" s="356"/>
      <c r="K2435" s="357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15">
        <f>D2398</f>
        <v>45195</v>
      </c>
      <c r="E2436" s="316"/>
      <c r="F2436" s="314"/>
      <c r="G2436" s="131"/>
      <c r="H2436" s="317" t="str">
        <f>H2398</f>
        <v/>
      </c>
      <c r="I2436" s="317"/>
      <c r="J2436" s="317"/>
      <c r="K2436" s="318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14"/>
      <c r="G2437" s="131"/>
      <c r="H2437" s="319" t="str">
        <f>H2399</f>
        <v>BREBES</v>
      </c>
      <c r="I2437" s="319"/>
      <c r="J2437" s="319"/>
      <c r="K2437" s="320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KO 3828</v>
      </c>
      <c r="E2438" s="122"/>
      <c r="F2438" s="133"/>
      <c r="G2438" s="134"/>
      <c r="H2438" s="321"/>
      <c r="I2438" s="321"/>
      <c r="J2438" s="321"/>
      <c r="K2438" s="322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9">B2404</f>
        <v>3</v>
      </c>
      <c r="C2442" s="287" t="str">
        <f t="shared" si="1349"/>
        <v>LSN</v>
      </c>
      <c r="D2442" s="288" t="str">
        <f t="shared" si="1349"/>
        <v/>
      </c>
      <c r="E2442" s="289" t="str">
        <f t="shared" si="1349"/>
        <v>GEL PEN JOYKO GP-243 WHIZ GEL</v>
      </c>
      <c r="F2442" s="158"/>
      <c r="G2442" s="159"/>
      <c r="H2442" s="160">
        <f t="shared" ref="H2442:J2442" si="1350">H2404</f>
        <v>24600</v>
      </c>
      <c r="I2442" s="161">
        <f t="shared" si="1350"/>
        <v>0.1</v>
      </c>
      <c r="J2442" s="161">
        <f t="shared" si="1350"/>
        <v>0</v>
      </c>
      <c r="K2442" s="162">
        <f t="shared" ref="K2442:K2457" si="1351">(B2442*H2442-((B2442*H2442)*I2442))-((B2442*H2442-((B2442*H2442)*I2442))*J2442)</f>
        <v>66420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2">B2405</f>
        <v>6</v>
      </c>
      <c r="C2443" s="287" t="str">
        <f t="shared" si="1352"/>
        <v>LSN</v>
      </c>
      <c r="D2443" s="288" t="str">
        <f t="shared" si="1352"/>
        <v/>
      </c>
      <c r="E2443" s="289" t="str">
        <f t="shared" si="1352"/>
        <v>BALLPEN JOYKO BP-349-12 VOKUS TRANS</v>
      </c>
      <c r="F2443" s="158"/>
      <c r="G2443" s="159"/>
      <c r="H2443" s="160">
        <f t="shared" ref="H2443:J2443" si="1353">H2405</f>
        <v>13200</v>
      </c>
      <c r="I2443" s="161">
        <f t="shared" si="1353"/>
        <v>0.1</v>
      </c>
      <c r="J2443" s="161">
        <f t="shared" si="1353"/>
        <v>0</v>
      </c>
      <c r="K2443" s="162">
        <f t="shared" si="1351"/>
        <v>71280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4">B2406</f>
        <v>2</v>
      </c>
      <c r="C2444" s="287" t="str">
        <f t="shared" si="1354"/>
        <v>GRS</v>
      </c>
      <c r="D2444" s="288" t="str">
        <f t="shared" si="1354"/>
        <v/>
      </c>
      <c r="E2444" s="289" t="str">
        <f t="shared" si="1354"/>
        <v>BINDER CLIP KENKO NO. 107</v>
      </c>
      <c r="F2444" s="158"/>
      <c r="G2444" s="159"/>
      <c r="H2444" s="160">
        <f t="shared" ref="H2444:J2444" si="1355">H2406</f>
        <v>31800</v>
      </c>
      <c r="I2444" s="161">
        <f t="shared" si="1355"/>
        <v>0.1</v>
      </c>
      <c r="J2444" s="161">
        <f t="shared" si="1355"/>
        <v>0</v>
      </c>
      <c r="K2444" s="162">
        <f t="shared" si="1351"/>
        <v>57240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6">B2407</f>
        <v>2</v>
      </c>
      <c r="C2445" s="287" t="str">
        <f t="shared" si="1356"/>
        <v>GRS</v>
      </c>
      <c r="D2445" s="288" t="str">
        <f t="shared" si="1356"/>
        <v xml:space="preserve"> </v>
      </c>
      <c r="E2445" s="289" t="str">
        <f t="shared" si="1356"/>
        <v>BINDER CLIP KENKO NO. 111</v>
      </c>
      <c r="F2445" s="158"/>
      <c r="G2445" s="159"/>
      <c r="H2445" s="160">
        <f t="shared" ref="H2445:J2445" si="1357">H2407</f>
        <v>49200</v>
      </c>
      <c r="I2445" s="161">
        <f t="shared" si="1357"/>
        <v>0.1</v>
      </c>
      <c r="J2445" s="161">
        <f t="shared" si="1357"/>
        <v>0</v>
      </c>
      <c r="K2445" s="162">
        <f t="shared" si="1351"/>
        <v>88560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8">B2408</f>
        <v>2</v>
      </c>
      <c r="C2446" s="287" t="str">
        <f t="shared" si="1358"/>
        <v>GRS</v>
      </c>
      <c r="D2446" s="288" t="str">
        <f t="shared" si="1358"/>
        <v/>
      </c>
      <c r="E2446" s="289" t="str">
        <f t="shared" si="1358"/>
        <v>BINDER CLIP KENKO NO. 200</v>
      </c>
      <c r="F2446" s="158"/>
      <c r="G2446" s="159"/>
      <c r="H2446" s="160">
        <f t="shared" ref="H2446:J2446" si="1359">H2408</f>
        <v>120000</v>
      </c>
      <c r="I2446" s="161">
        <f t="shared" si="1359"/>
        <v>0.1</v>
      </c>
      <c r="J2446" s="161">
        <f t="shared" si="1359"/>
        <v>0</v>
      </c>
      <c r="K2446" s="162">
        <f t="shared" si="1351"/>
        <v>216000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60">B2409</f>
        <v>3</v>
      </c>
      <c r="C2447" s="287" t="str">
        <f t="shared" si="1360"/>
        <v>LSN</v>
      </c>
      <c r="D2447" s="288" t="str">
        <f t="shared" si="1360"/>
        <v/>
      </c>
      <c r="E2447" s="289" t="str">
        <f t="shared" si="1360"/>
        <v>LEM CAIR 35 ML KENKO LG-35</v>
      </c>
      <c r="F2447" s="158"/>
      <c r="G2447" s="159"/>
      <c r="H2447" s="160">
        <f t="shared" ref="H2447:J2447" si="1361">H2409</f>
        <v>19800</v>
      </c>
      <c r="I2447" s="161">
        <f t="shared" si="1361"/>
        <v>0.1</v>
      </c>
      <c r="J2447" s="161">
        <f t="shared" si="1361"/>
        <v>0</v>
      </c>
      <c r="K2447" s="162">
        <f t="shared" si="1351"/>
        <v>53460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2">B2410</f>
        <v>3</v>
      </c>
      <c r="C2448" s="287" t="str">
        <f t="shared" si="1362"/>
        <v>LSN</v>
      </c>
      <c r="D2448" s="288" t="str">
        <f t="shared" si="1362"/>
        <v/>
      </c>
      <c r="E2448" s="289" t="str">
        <f t="shared" si="1362"/>
        <v>LEM CAIR 50 ML KENKO LG-50</v>
      </c>
      <c r="F2448" s="158"/>
      <c r="G2448" s="159"/>
      <c r="H2448" s="160">
        <f t="shared" ref="H2448:J2448" si="1363">H2410</f>
        <v>25200</v>
      </c>
      <c r="I2448" s="161">
        <f t="shared" si="1363"/>
        <v>0.1</v>
      </c>
      <c r="J2448" s="161">
        <f t="shared" si="1363"/>
        <v>0</v>
      </c>
      <c r="K2448" s="162">
        <f t="shared" si="1351"/>
        <v>68040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4">B2411</f>
        <v>2</v>
      </c>
      <c r="C2449" s="287" t="str">
        <f t="shared" si="1364"/>
        <v>BOX</v>
      </c>
      <c r="D2449" s="288" t="str">
        <f t="shared" si="1364"/>
        <v/>
      </c>
      <c r="E2449" s="290" t="str">
        <f t="shared" si="1364"/>
        <v>STIP / PENGHAPUS JOYKO 526-B40BL HITAM</v>
      </c>
      <c r="F2449" s="158"/>
      <c r="G2449" s="159"/>
      <c r="H2449" s="160">
        <f t="shared" ref="H2449:J2449" si="1365">H2411</f>
        <v>28300</v>
      </c>
      <c r="I2449" s="161">
        <f t="shared" si="1365"/>
        <v>0.1</v>
      </c>
      <c r="J2449" s="161">
        <f t="shared" si="1365"/>
        <v>0</v>
      </c>
      <c r="K2449" s="162">
        <f t="shared" si="1351"/>
        <v>50940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6">B2412</f>
        <v>2</v>
      </c>
      <c r="C2450" s="287" t="str">
        <f t="shared" si="1366"/>
        <v>BOX</v>
      </c>
      <c r="D2450" s="288" t="str">
        <f t="shared" si="1366"/>
        <v/>
      </c>
      <c r="E2450" s="289" t="str">
        <f t="shared" si="1366"/>
        <v>STIP / PENGHAPUS JOYKO 526-B40P PUTIH</v>
      </c>
      <c r="F2450" s="158"/>
      <c r="G2450" s="159"/>
      <c r="H2450" s="160">
        <f t="shared" ref="H2450:J2450" si="1367">H2412</f>
        <v>28300</v>
      </c>
      <c r="I2450" s="161">
        <f t="shared" si="1367"/>
        <v>0.1</v>
      </c>
      <c r="J2450" s="161">
        <f t="shared" si="1367"/>
        <v>0</v>
      </c>
      <c r="K2450" s="162">
        <f t="shared" si="1351"/>
        <v>50940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8">B2413</f>
        <v>18</v>
      </c>
      <c r="C2451" s="287" t="str">
        <f t="shared" si="1368"/>
        <v>PAK</v>
      </c>
      <c r="D2451" s="288" t="str">
        <f t="shared" si="1368"/>
        <v/>
      </c>
      <c r="E2451" s="289" t="str">
        <f t="shared" si="1368"/>
        <v>LOOSE LEAF KENKO A5-LL 50-2070</v>
      </c>
      <c r="F2451" s="158"/>
      <c r="G2451" s="159"/>
      <c r="H2451" s="160">
        <f t="shared" ref="H2451:J2451" si="1369">H2413</f>
        <v>4400</v>
      </c>
      <c r="I2451" s="161">
        <f t="shared" si="1369"/>
        <v>0.1</v>
      </c>
      <c r="J2451" s="161">
        <f t="shared" si="1369"/>
        <v>0</v>
      </c>
      <c r="K2451" s="162">
        <f t="shared" si="1351"/>
        <v>71280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70">B2414</f>
        <v>25</v>
      </c>
      <c r="C2452" s="287" t="str">
        <f t="shared" si="1370"/>
        <v>PAK</v>
      </c>
      <c r="D2452" s="288" t="str">
        <f t="shared" si="1370"/>
        <v/>
      </c>
      <c r="E2452" s="289" t="str">
        <f t="shared" si="1370"/>
        <v>LOOSE LEAF KENKO A5-LL 100-2070</v>
      </c>
      <c r="F2452" s="158"/>
      <c r="G2452" s="159"/>
      <c r="H2452" s="160">
        <f t="shared" ref="H2452:J2452" si="1371">H2414</f>
        <v>8350</v>
      </c>
      <c r="I2452" s="161">
        <f t="shared" si="1371"/>
        <v>0.1</v>
      </c>
      <c r="J2452" s="161">
        <f t="shared" si="1371"/>
        <v>0</v>
      </c>
      <c r="K2452" s="162">
        <f t="shared" si="1351"/>
        <v>187875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2">B2415</f>
        <v>10</v>
      </c>
      <c r="C2453" s="287" t="str">
        <f t="shared" si="1372"/>
        <v>PCS</v>
      </c>
      <c r="D2453" s="288" t="str">
        <f t="shared" si="1372"/>
        <v/>
      </c>
      <c r="E2453" s="289" t="str">
        <f t="shared" si="1372"/>
        <v>BUKU KAS KWARTO</v>
      </c>
      <c r="F2453" s="158"/>
      <c r="G2453" s="159"/>
      <c r="H2453" s="160">
        <f t="shared" ref="H2453:J2453" si="1373">H2415</f>
        <v>9500</v>
      </c>
      <c r="I2453" s="161">
        <f t="shared" si="1373"/>
        <v>0</v>
      </c>
      <c r="J2453" s="161">
        <f t="shared" si="1373"/>
        <v>0</v>
      </c>
      <c r="K2453" s="162">
        <f t="shared" si="1351"/>
        <v>95000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4">B2416</f>
        <v>72</v>
      </c>
      <c r="C2454" s="287" t="str">
        <f t="shared" si="1374"/>
        <v>ROL</v>
      </c>
      <c r="D2454" s="288">
        <f t="shared" si="1374"/>
        <v>1</v>
      </c>
      <c r="E2454" s="289" t="str">
        <f t="shared" si="1374"/>
        <v>PLAKBAND BENING 80 M KENKO 48 MM RED CORE</v>
      </c>
      <c r="F2454" s="158"/>
      <c r="G2454" s="159"/>
      <c r="H2454" s="160">
        <f t="shared" ref="H2454:J2454" si="1375">H2416</f>
        <v>10000</v>
      </c>
      <c r="I2454" s="161">
        <f t="shared" si="1375"/>
        <v>0.1</v>
      </c>
      <c r="J2454" s="161">
        <f t="shared" si="1375"/>
        <v>0</v>
      </c>
      <c r="K2454" s="162">
        <f t="shared" si="1351"/>
        <v>648000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6">B2417</f>
        <v>0</v>
      </c>
      <c r="C2455" s="287">
        <f t="shared" si="1376"/>
        <v>0</v>
      </c>
      <c r="D2455" s="288">
        <f t="shared" si="1376"/>
        <v>0</v>
      </c>
      <c r="E2455" s="289">
        <f t="shared" si="1376"/>
        <v>0</v>
      </c>
      <c r="F2455" s="158"/>
      <c r="G2455" s="159"/>
      <c r="H2455" s="160">
        <f t="shared" ref="H2455:J2455" si="1377">H2417</f>
        <v>0</v>
      </c>
      <c r="I2455" s="161">
        <f t="shared" si="1377"/>
        <v>0</v>
      </c>
      <c r="J2455" s="161">
        <f t="shared" si="1377"/>
        <v>0</v>
      </c>
      <c r="K2455" s="162">
        <f t="shared" si="1351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8">B2418</f>
        <v>0</v>
      </c>
      <c r="C2456" s="287">
        <f t="shared" si="1378"/>
        <v>0</v>
      </c>
      <c r="D2456" s="288">
        <f t="shared" si="1378"/>
        <v>0</v>
      </c>
      <c r="E2456" s="289">
        <f t="shared" si="1378"/>
        <v>0</v>
      </c>
      <c r="F2456" s="158"/>
      <c r="G2456" s="159"/>
      <c r="H2456" s="160">
        <f t="shared" ref="H2456:J2456" si="1379">H2418</f>
        <v>0</v>
      </c>
      <c r="I2456" s="161">
        <f t="shared" si="1379"/>
        <v>0</v>
      </c>
      <c r="J2456" s="161">
        <f t="shared" si="1379"/>
        <v>0</v>
      </c>
      <c r="K2456" s="162">
        <f t="shared" si="1351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80">B2419</f>
        <v>0</v>
      </c>
      <c r="C2457" s="287">
        <f t="shared" si="1380"/>
        <v>0</v>
      </c>
      <c r="D2457" s="288">
        <f t="shared" si="1380"/>
        <v>0</v>
      </c>
      <c r="E2457" s="290">
        <f t="shared" si="1380"/>
        <v>0</v>
      </c>
      <c r="F2457" s="158"/>
      <c r="G2457" s="159"/>
      <c r="H2457" s="160">
        <f t="shared" ref="H2457:J2457" si="1381">H2419</f>
        <v>0</v>
      </c>
      <c r="I2457" s="161">
        <f t="shared" si="1381"/>
        <v>0</v>
      </c>
      <c r="J2457" s="161">
        <f t="shared" si="1381"/>
        <v>0</v>
      </c>
      <c r="K2457" s="162">
        <f t="shared" si="1351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23"/>
      <c r="K2459" s="324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25">
        <f>SUM(K2442:K2457)</f>
        <v>1725035</v>
      </c>
      <c r="K2460" s="326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27"/>
      <c r="K2461" s="327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24"/>
      <c r="K2463" s="324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28">
        <f>((J2460/1.11)+(K2462/1.11))*11%</f>
        <v>170949.41441441441</v>
      </c>
      <c r="K2464" s="329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24"/>
      <c r="K2465" s="324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1725035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28</v>
      </c>
      <c r="J2468" s="330" t="str">
        <f>J2430</f>
        <v>RISMA / CONDRO</v>
      </c>
      <c r="K2468" s="331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29</v>
      </c>
      <c r="J2469" s="330">
        <f>J2431</f>
        <v>0</v>
      </c>
      <c r="K2469" s="331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23090022</v>
      </c>
      <c r="F2472" s="200"/>
      <c r="G2472" s="201" t="s">
        <v>2</v>
      </c>
      <c r="H2472" s="332" t="str">
        <f>H2434</f>
        <v>CV SINAR CAHAYA NIRMALA</v>
      </c>
      <c r="I2472" s="332"/>
      <c r="J2472" s="332"/>
      <c r="K2472" s="333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36" t="s">
        <v>3</v>
      </c>
      <c r="G2473" s="207"/>
      <c r="H2473" s="334"/>
      <c r="I2473" s="334"/>
      <c r="J2473" s="334"/>
      <c r="K2473" s="335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37">
        <f>D2436</f>
        <v>45195</v>
      </c>
      <c r="E2474" s="338"/>
      <c r="F2474" s="336"/>
      <c r="G2474" s="208"/>
      <c r="H2474" s="339" t="str">
        <f>H2436</f>
        <v/>
      </c>
      <c r="I2474" s="339"/>
      <c r="J2474" s="339"/>
      <c r="K2474" s="340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36"/>
      <c r="G2475" s="208"/>
      <c r="H2475" s="341" t="str">
        <f>H2437</f>
        <v>BREBES</v>
      </c>
      <c r="I2475" s="341"/>
      <c r="J2475" s="341"/>
      <c r="K2475" s="342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KO 3828</v>
      </c>
      <c r="E2476" s="199"/>
      <c r="F2476" s="210"/>
      <c r="G2476" s="211"/>
      <c r="H2476" s="343"/>
      <c r="I2476" s="343"/>
      <c r="J2476" s="343"/>
      <c r="K2476" s="344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2">B2442</f>
        <v>3</v>
      </c>
      <c r="C2480" s="292" t="str">
        <f t="shared" si="1382"/>
        <v>LSN</v>
      </c>
      <c r="D2480" s="293" t="str">
        <f t="shared" si="1382"/>
        <v/>
      </c>
      <c r="E2480" s="294" t="str">
        <f t="shared" si="1382"/>
        <v>GEL PEN JOYKO GP-243 WHIZ GEL</v>
      </c>
      <c r="F2480" s="235"/>
      <c r="G2480" s="236"/>
      <c r="H2480" s="237">
        <f t="shared" ref="H2480:J2480" si="1383">H2442</f>
        <v>24600</v>
      </c>
      <c r="I2480" s="238">
        <f t="shared" si="1383"/>
        <v>0.1</v>
      </c>
      <c r="J2480" s="238">
        <f t="shared" si="1383"/>
        <v>0</v>
      </c>
      <c r="K2480" s="239">
        <f t="shared" ref="K2480:K2495" si="1384">(B2480*H2480-((B2480*H2480)*I2480))-((B2480*H2480-((B2480*H2480)*I2480))*J2480)</f>
        <v>66420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5">B2443</f>
        <v>6</v>
      </c>
      <c r="C2481" s="292" t="str">
        <f t="shared" si="1385"/>
        <v>LSN</v>
      </c>
      <c r="D2481" s="293" t="str">
        <f t="shared" si="1385"/>
        <v/>
      </c>
      <c r="E2481" s="294" t="str">
        <f t="shared" si="1385"/>
        <v>BALLPEN JOYKO BP-349-12 VOKUS TRANS</v>
      </c>
      <c r="F2481" s="235"/>
      <c r="G2481" s="236"/>
      <c r="H2481" s="237">
        <f t="shared" ref="H2481:J2481" si="1386">H2443</f>
        <v>13200</v>
      </c>
      <c r="I2481" s="238">
        <f t="shared" si="1386"/>
        <v>0.1</v>
      </c>
      <c r="J2481" s="238">
        <f t="shared" si="1386"/>
        <v>0</v>
      </c>
      <c r="K2481" s="239">
        <f t="shared" si="1384"/>
        <v>71280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7">B2444</f>
        <v>2</v>
      </c>
      <c r="C2482" s="292" t="str">
        <f t="shared" si="1387"/>
        <v>GRS</v>
      </c>
      <c r="D2482" s="293" t="str">
        <f t="shared" si="1387"/>
        <v/>
      </c>
      <c r="E2482" s="294" t="str">
        <f t="shared" si="1387"/>
        <v>BINDER CLIP KENKO NO. 107</v>
      </c>
      <c r="F2482" s="235"/>
      <c r="G2482" s="236"/>
      <c r="H2482" s="237">
        <f t="shared" ref="H2482:J2482" si="1388">H2444</f>
        <v>31800</v>
      </c>
      <c r="I2482" s="238">
        <f t="shared" si="1388"/>
        <v>0.1</v>
      </c>
      <c r="J2482" s="238">
        <f t="shared" si="1388"/>
        <v>0</v>
      </c>
      <c r="K2482" s="239">
        <f t="shared" si="1384"/>
        <v>57240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9">B2445</f>
        <v>2</v>
      </c>
      <c r="C2483" s="292" t="str">
        <f t="shared" si="1389"/>
        <v>GRS</v>
      </c>
      <c r="D2483" s="293" t="str">
        <f t="shared" si="1389"/>
        <v xml:space="preserve"> </v>
      </c>
      <c r="E2483" s="294" t="str">
        <f t="shared" si="1389"/>
        <v>BINDER CLIP KENKO NO. 111</v>
      </c>
      <c r="F2483" s="235"/>
      <c r="G2483" s="236"/>
      <c r="H2483" s="237">
        <f t="shared" ref="H2483:J2483" si="1390">H2445</f>
        <v>49200</v>
      </c>
      <c r="I2483" s="238">
        <f t="shared" si="1390"/>
        <v>0.1</v>
      </c>
      <c r="J2483" s="238">
        <f t="shared" si="1390"/>
        <v>0</v>
      </c>
      <c r="K2483" s="239">
        <f t="shared" si="1384"/>
        <v>88560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1">B2446</f>
        <v>2</v>
      </c>
      <c r="C2484" s="292" t="str">
        <f t="shared" si="1391"/>
        <v>GRS</v>
      </c>
      <c r="D2484" s="293" t="str">
        <f t="shared" si="1391"/>
        <v/>
      </c>
      <c r="E2484" s="294" t="str">
        <f t="shared" si="1391"/>
        <v>BINDER CLIP KENKO NO. 200</v>
      </c>
      <c r="F2484" s="235"/>
      <c r="G2484" s="236"/>
      <c r="H2484" s="237">
        <f t="shared" ref="H2484:J2484" si="1392">H2446</f>
        <v>120000</v>
      </c>
      <c r="I2484" s="238">
        <f t="shared" si="1392"/>
        <v>0.1</v>
      </c>
      <c r="J2484" s="238">
        <f t="shared" si="1392"/>
        <v>0</v>
      </c>
      <c r="K2484" s="239">
        <f t="shared" si="1384"/>
        <v>216000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3">B2447</f>
        <v>3</v>
      </c>
      <c r="C2485" s="292" t="str">
        <f t="shared" si="1393"/>
        <v>LSN</v>
      </c>
      <c r="D2485" s="293" t="str">
        <f t="shared" si="1393"/>
        <v/>
      </c>
      <c r="E2485" s="294" t="str">
        <f t="shared" si="1393"/>
        <v>LEM CAIR 35 ML KENKO LG-35</v>
      </c>
      <c r="F2485" s="235"/>
      <c r="G2485" s="236"/>
      <c r="H2485" s="237">
        <f t="shared" ref="H2485:J2485" si="1394">H2447</f>
        <v>19800</v>
      </c>
      <c r="I2485" s="238">
        <f t="shared" si="1394"/>
        <v>0.1</v>
      </c>
      <c r="J2485" s="238">
        <f t="shared" si="1394"/>
        <v>0</v>
      </c>
      <c r="K2485" s="239">
        <f t="shared" si="1384"/>
        <v>53460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5">B2448</f>
        <v>3</v>
      </c>
      <c r="C2486" s="292" t="str">
        <f t="shared" si="1395"/>
        <v>LSN</v>
      </c>
      <c r="D2486" s="293" t="str">
        <f t="shared" si="1395"/>
        <v/>
      </c>
      <c r="E2486" s="294" t="str">
        <f t="shared" si="1395"/>
        <v>LEM CAIR 50 ML KENKO LG-50</v>
      </c>
      <c r="F2486" s="235"/>
      <c r="G2486" s="236"/>
      <c r="H2486" s="237">
        <f t="shared" ref="H2486:J2486" si="1396">H2448</f>
        <v>25200</v>
      </c>
      <c r="I2486" s="238">
        <f t="shared" si="1396"/>
        <v>0.1</v>
      </c>
      <c r="J2486" s="238">
        <f t="shared" si="1396"/>
        <v>0</v>
      </c>
      <c r="K2486" s="239">
        <f t="shared" si="1384"/>
        <v>68040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7">B2449</f>
        <v>2</v>
      </c>
      <c r="C2487" s="292" t="str">
        <f t="shared" si="1397"/>
        <v>BOX</v>
      </c>
      <c r="D2487" s="293" t="str">
        <f t="shared" si="1397"/>
        <v/>
      </c>
      <c r="E2487" s="295" t="str">
        <f t="shared" si="1397"/>
        <v>STIP / PENGHAPUS JOYKO 526-B40BL HITAM</v>
      </c>
      <c r="F2487" s="235"/>
      <c r="G2487" s="236"/>
      <c r="H2487" s="237">
        <f t="shared" ref="H2487:J2487" si="1398">H2449</f>
        <v>28300</v>
      </c>
      <c r="I2487" s="238">
        <f t="shared" si="1398"/>
        <v>0.1</v>
      </c>
      <c r="J2487" s="238">
        <f t="shared" si="1398"/>
        <v>0</v>
      </c>
      <c r="K2487" s="239">
        <f t="shared" si="1384"/>
        <v>50940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9">B2450</f>
        <v>2</v>
      </c>
      <c r="C2488" s="292" t="str">
        <f t="shared" si="1399"/>
        <v>BOX</v>
      </c>
      <c r="D2488" s="293" t="str">
        <f t="shared" si="1399"/>
        <v/>
      </c>
      <c r="E2488" s="294" t="str">
        <f t="shared" si="1399"/>
        <v>STIP / PENGHAPUS JOYKO 526-B40P PUTIH</v>
      </c>
      <c r="F2488" s="235"/>
      <c r="G2488" s="236"/>
      <c r="H2488" s="237">
        <f t="shared" ref="H2488:J2488" si="1400">H2450</f>
        <v>28300</v>
      </c>
      <c r="I2488" s="238">
        <f t="shared" si="1400"/>
        <v>0.1</v>
      </c>
      <c r="J2488" s="238">
        <f t="shared" si="1400"/>
        <v>0</v>
      </c>
      <c r="K2488" s="239">
        <f t="shared" si="1384"/>
        <v>50940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1">B2451</f>
        <v>18</v>
      </c>
      <c r="C2489" s="292" t="str">
        <f t="shared" si="1401"/>
        <v>PAK</v>
      </c>
      <c r="D2489" s="293" t="str">
        <f t="shared" si="1401"/>
        <v/>
      </c>
      <c r="E2489" s="294" t="str">
        <f t="shared" si="1401"/>
        <v>LOOSE LEAF KENKO A5-LL 50-2070</v>
      </c>
      <c r="F2489" s="235"/>
      <c r="G2489" s="236"/>
      <c r="H2489" s="237">
        <f t="shared" ref="H2489:J2489" si="1402">H2451</f>
        <v>4400</v>
      </c>
      <c r="I2489" s="238">
        <f t="shared" si="1402"/>
        <v>0.1</v>
      </c>
      <c r="J2489" s="238">
        <f t="shared" si="1402"/>
        <v>0</v>
      </c>
      <c r="K2489" s="239">
        <f t="shared" si="1384"/>
        <v>71280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3">B2452</f>
        <v>25</v>
      </c>
      <c r="C2490" s="292" t="str">
        <f t="shared" si="1403"/>
        <v>PAK</v>
      </c>
      <c r="D2490" s="293" t="str">
        <f t="shared" si="1403"/>
        <v/>
      </c>
      <c r="E2490" s="294" t="str">
        <f t="shared" si="1403"/>
        <v>LOOSE LEAF KENKO A5-LL 100-2070</v>
      </c>
      <c r="F2490" s="235"/>
      <c r="G2490" s="236"/>
      <c r="H2490" s="237">
        <f t="shared" ref="H2490:J2490" si="1404">H2452</f>
        <v>8350</v>
      </c>
      <c r="I2490" s="238">
        <f t="shared" si="1404"/>
        <v>0.1</v>
      </c>
      <c r="J2490" s="238">
        <f t="shared" si="1404"/>
        <v>0</v>
      </c>
      <c r="K2490" s="239">
        <f t="shared" si="1384"/>
        <v>187875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5">B2453</f>
        <v>10</v>
      </c>
      <c r="C2491" s="292" t="str">
        <f t="shared" si="1405"/>
        <v>PCS</v>
      </c>
      <c r="D2491" s="293" t="str">
        <f t="shared" si="1405"/>
        <v/>
      </c>
      <c r="E2491" s="294" t="str">
        <f t="shared" si="1405"/>
        <v>BUKU KAS KWARTO</v>
      </c>
      <c r="F2491" s="235"/>
      <c r="G2491" s="236"/>
      <c r="H2491" s="237">
        <f t="shared" ref="H2491:J2491" si="1406">H2453</f>
        <v>9500</v>
      </c>
      <c r="I2491" s="238">
        <f t="shared" si="1406"/>
        <v>0</v>
      </c>
      <c r="J2491" s="238">
        <f t="shared" si="1406"/>
        <v>0</v>
      </c>
      <c r="K2491" s="239">
        <f t="shared" si="1384"/>
        <v>95000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7">B2454</f>
        <v>72</v>
      </c>
      <c r="C2492" s="292" t="str">
        <f t="shared" si="1407"/>
        <v>ROL</v>
      </c>
      <c r="D2492" s="293">
        <f t="shared" si="1407"/>
        <v>1</v>
      </c>
      <c r="E2492" s="294" t="str">
        <f t="shared" si="1407"/>
        <v>PLAKBAND BENING 80 M KENKO 48 MM RED CORE</v>
      </c>
      <c r="F2492" s="235"/>
      <c r="G2492" s="236"/>
      <c r="H2492" s="237">
        <f t="shared" ref="H2492:J2492" si="1408">H2454</f>
        <v>10000</v>
      </c>
      <c r="I2492" s="238">
        <f t="shared" si="1408"/>
        <v>0.1</v>
      </c>
      <c r="J2492" s="238">
        <f t="shared" si="1408"/>
        <v>0</v>
      </c>
      <c r="K2492" s="239">
        <f t="shared" si="1384"/>
        <v>648000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9">B2455</f>
        <v>0</v>
      </c>
      <c r="C2493" s="292">
        <f t="shared" si="1409"/>
        <v>0</v>
      </c>
      <c r="D2493" s="293">
        <f t="shared" si="1409"/>
        <v>0</v>
      </c>
      <c r="E2493" s="294">
        <f t="shared" si="1409"/>
        <v>0</v>
      </c>
      <c r="F2493" s="235"/>
      <c r="G2493" s="236"/>
      <c r="H2493" s="237">
        <f t="shared" ref="H2493:J2493" si="1410">H2455</f>
        <v>0</v>
      </c>
      <c r="I2493" s="238">
        <f t="shared" si="1410"/>
        <v>0</v>
      </c>
      <c r="J2493" s="238">
        <f t="shared" si="1410"/>
        <v>0</v>
      </c>
      <c r="K2493" s="239">
        <f t="shared" si="1384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1">B2456</f>
        <v>0</v>
      </c>
      <c r="C2494" s="292">
        <f t="shared" si="1411"/>
        <v>0</v>
      </c>
      <c r="D2494" s="293">
        <f t="shared" si="1411"/>
        <v>0</v>
      </c>
      <c r="E2494" s="294">
        <f t="shared" si="1411"/>
        <v>0</v>
      </c>
      <c r="F2494" s="235"/>
      <c r="G2494" s="236"/>
      <c r="H2494" s="237">
        <f t="shared" ref="H2494:J2494" si="1412">H2456</f>
        <v>0</v>
      </c>
      <c r="I2494" s="238">
        <f t="shared" si="1412"/>
        <v>0</v>
      </c>
      <c r="J2494" s="238">
        <f t="shared" si="1412"/>
        <v>0</v>
      </c>
      <c r="K2494" s="239">
        <f t="shared" si="1384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3">B2457</f>
        <v>0</v>
      </c>
      <c r="C2495" s="292">
        <f t="shared" si="1413"/>
        <v>0</v>
      </c>
      <c r="D2495" s="293">
        <f t="shared" si="1413"/>
        <v>0</v>
      </c>
      <c r="E2495" s="295">
        <f t="shared" si="1413"/>
        <v>0</v>
      </c>
      <c r="F2495" s="235"/>
      <c r="G2495" s="236"/>
      <c r="H2495" s="237">
        <f t="shared" ref="H2495:J2495" si="1414">H2457</f>
        <v>0</v>
      </c>
      <c r="I2495" s="238">
        <f t="shared" si="1414"/>
        <v>0</v>
      </c>
      <c r="J2495" s="238">
        <f t="shared" si="1414"/>
        <v>0</v>
      </c>
      <c r="K2495" s="239">
        <f t="shared" si="1384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05"/>
      <c r="K2497" s="306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07">
        <f>SUM(K2480:K2495)</f>
        <v>1725035</v>
      </c>
      <c r="K2498" s="308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09"/>
      <c r="K2499" s="309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06"/>
      <c r="K2501" s="306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10">
        <f>((J2498/1.11)+(K2500/1.11))*11%</f>
        <v>170949.41441441441</v>
      </c>
      <c r="K2502" s="311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06"/>
      <c r="K2503" s="306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1725035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28</v>
      </c>
      <c r="J2506" s="312" t="str">
        <f>J2468</f>
        <v>RISMA / CONDRO</v>
      </c>
      <c r="K2506" s="313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29</v>
      </c>
      <c r="J2507" s="312">
        <f>J2469</f>
        <v>0</v>
      </c>
      <c r="K2507" s="313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23090023</v>
      </c>
      <c r="G2510" s="11" t="s">
        <v>2</v>
      </c>
      <c r="H2510" s="358" t="s">
        <v>59</v>
      </c>
      <c r="I2510" s="358"/>
      <c r="J2510" s="358"/>
      <c r="K2510" s="359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62" t="s">
        <v>3</v>
      </c>
      <c r="G2511" s="17"/>
      <c r="H2511" s="360"/>
      <c r="I2511" s="360"/>
      <c r="J2511" s="360"/>
      <c r="K2511" s="361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63">
        <v>45196</v>
      </c>
      <c r="E2512" s="364"/>
      <c r="F2512" s="362"/>
      <c r="G2512" s="18"/>
      <c r="H2512" s="365" t="s">
        <v>60</v>
      </c>
      <c r="I2512" s="365"/>
      <c r="J2512" s="365"/>
      <c r="K2512" s="366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62"/>
      <c r="G2513" s="18"/>
      <c r="H2513" s="367" t="s">
        <v>61</v>
      </c>
      <c r="I2513" s="367"/>
      <c r="J2513" s="367"/>
      <c r="K2513" s="368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171</v>
      </c>
      <c r="E2514" s="9"/>
      <c r="F2514" s="21"/>
      <c r="G2514" s="22"/>
      <c r="H2514" s="369"/>
      <c r="I2514" s="369"/>
      <c r="J2514" s="369"/>
      <c r="K2514" s="370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50</v>
      </c>
      <c r="C2518" s="46" t="s">
        <v>52</v>
      </c>
      <c r="D2518" s="93" t="s">
        <v>32</v>
      </c>
      <c r="E2518" s="110" t="s">
        <v>172</v>
      </c>
      <c r="F2518" s="48"/>
      <c r="G2518" s="49"/>
      <c r="H2518" s="50">
        <v>3050</v>
      </c>
      <c r="I2518" s="51">
        <v>0.14000000000000001</v>
      </c>
      <c r="J2518" s="51"/>
      <c r="K2518" s="52">
        <f t="shared" ref="K2518:K2533" si="1415">(B2518*H2518-((B2518*H2518)*I2518))-((B2518*H2518-((B2518*H2518)*I2518))*J2518)</f>
        <v>131150</v>
      </c>
      <c r="L2518" s="36"/>
    </row>
    <row r="2519" spans="1:12" s="10" customFormat="1" ht="14.1" customHeight="1" x14ac:dyDescent="0.25">
      <c r="A2519" s="45">
        <v>2</v>
      </c>
      <c r="B2519" s="46">
        <v>120</v>
      </c>
      <c r="C2519" s="46" t="s">
        <v>52</v>
      </c>
      <c r="D2519" s="93" t="s">
        <v>32</v>
      </c>
      <c r="E2519" s="110" t="s">
        <v>173</v>
      </c>
      <c r="F2519" s="48"/>
      <c r="G2519" s="49"/>
      <c r="H2519" s="50">
        <v>3050</v>
      </c>
      <c r="I2519" s="51">
        <v>0.14000000000000001</v>
      </c>
      <c r="J2519" s="51"/>
      <c r="K2519" s="52">
        <f t="shared" si="1415"/>
        <v>314760</v>
      </c>
      <c r="L2519" s="36"/>
    </row>
    <row r="2520" spans="1:12" s="10" customFormat="1" ht="14.1" customHeight="1" x14ac:dyDescent="0.25">
      <c r="A2520" s="45">
        <v>3</v>
      </c>
      <c r="B2520" s="46">
        <v>120</v>
      </c>
      <c r="C2520" s="46" t="s">
        <v>52</v>
      </c>
      <c r="D2520" s="93" t="s">
        <v>32</v>
      </c>
      <c r="E2520" s="110" t="s">
        <v>174</v>
      </c>
      <c r="F2520" s="48"/>
      <c r="G2520" s="49"/>
      <c r="H2520" s="50">
        <v>3050</v>
      </c>
      <c r="I2520" s="51">
        <v>0.14000000000000001</v>
      </c>
      <c r="J2520" s="51"/>
      <c r="K2520" s="52">
        <f t="shared" si="1415"/>
        <v>314760</v>
      </c>
      <c r="L2520" s="36"/>
    </row>
    <row r="2521" spans="1:12" s="10" customFormat="1" ht="14.1" customHeight="1" x14ac:dyDescent="0.25">
      <c r="A2521" s="45">
        <v>4</v>
      </c>
      <c r="B2521" s="46">
        <v>120</v>
      </c>
      <c r="C2521" s="46" t="s">
        <v>52</v>
      </c>
      <c r="D2521" s="93" t="s">
        <v>32</v>
      </c>
      <c r="E2521" s="110" t="s">
        <v>175</v>
      </c>
      <c r="F2521" s="48"/>
      <c r="G2521" s="49"/>
      <c r="H2521" s="50">
        <v>3050</v>
      </c>
      <c r="I2521" s="51">
        <v>0.14000000000000001</v>
      </c>
      <c r="J2521" s="51"/>
      <c r="K2521" s="52">
        <f t="shared" si="1415"/>
        <v>314760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5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5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5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5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5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5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5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5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5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5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5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5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45"/>
      <c r="K2535" s="346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47">
        <f>SUM(K2518:K2533)</f>
        <v>1075430</v>
      </c>
      <c r="K2536" s="348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49"/>
      <c r="K2537" s="349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46"/>
      <c r="K2539" s="346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50">
        <f>((J2536/1.11)+(K2538/1.11))*11%</f>
        <v>106574.14414414413</v>
      </c>
      <c r="K2540" s="351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46"/>
      <c r="K2541" s="346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1075430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28</v>
      </c>
      <c r="J2544" s="352" t="s">
        <v>43</v>
      </c>
      <c r="K2544" s="353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29</v>
      </c>
      <c r="J2545" s="352"/>
      <c r="K2545" s="353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23090023</v>
      </c>
      <c r="F2548" s="123"/>
      <c r="G2548" s="124" t="s">
        <v>2</v>
      </c>
      <c r="H2548" s="354" t="str">
        <f>H2510</f>
        <v>HARNOYO</v>
      </c>
      <c r="I2548" s="354"/>
      <c r="J2548" s="354"/>
      <c r="K2548" s="355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14" t="s">
        <v>3</v>
      </c>
      <c r="G2549" s="130"/>
      <c r="H2549" s="356"/>
      <c r="I2549" s="356"/>
      <c r="J2549" s="356"/>
      <c r="K2549" s="357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15">
        <f>D2512</f>
        <v>45196</v>
      </c>
      <c r="E2550" s="316"/>
      <c r="F2550" s="314"/>
      <c r="G2550" s="131"/>
      <c r="H2550" s="317" t="str">
        <f>H2512</f>
        <v>(BENDAN)</v>
      </c>
      <c r="I2550" s="317"/>
      <c r="J2550" s="317"/>
      <c r="K2550" s="318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14"/>
      <c r="G2551" s="131"/>
      <c r="H2551" s="319" t="str">
        <f>H2513</f>
        <v>PEKALONGAN</v>
      </c>
      <c r="I2551" s="319"/>
      <c r="J2551" s="319"/>
      <c r="K2551" s="320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KO 3791</v>
      </c>
      <c r="E2552" s="122"/>
      <c r="F2552" s="133"/>
      <c r="G2552" s="134"/>
      <c r="H2552" s="321"/>
      <c r="I2552" s="321"/>
      <c r="J2552" s="321"/>
      <c r="K2552" s="322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6">B2518</f>
        <v>50</v>
      </c>
      <c r="C2556" s="287" t="str">
        <f t="shared" si="1416"/>
        <v>PCS</v>
      </c>
      <c r="D2556" s="288" t="str">
        <f t="shared" si="1416"/>
        <v/>
      </c>
      <c r="E2556" s="289" t="str">
        <f t="shared" si="1416"/>
        <v>HIGHLIGHTER / STABILO KENKO HL-100 UNGU</v>
      </c>
      <c r="F2556" s="158"/>
      <c r="G2556" s="159"/>
      <c r="H2556" s="160">
        <f t="shared" ref="H2556:J2556" si="1417">H2518</f>
        <v>3050</v>
      </c>
      <c r="I2556" s="161">
        <f t="shared" si="1417"/>
        <v>0.14000000000000001</v>
      </c>
      <c r="J2556" s="161">
        <f t="shared" si="1417"/>
        <v>0</v>
      </c>
      <c r="K2556" s="162">
        <f t="shared" ref="K2556:K2571" si="1418">(B2556*H2556-((B2556*H2556)*I2556))-((B2556*H2556-((B2556*H2556)*I2556))*J2556)</f>
        <v>131150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9">B2519</f>
        <v>120</v>
      </c>
      <c r="C2557" s="287" t="str">
        <f t="shared" si="1419"/>
        <v>PCS</v>
      </c>
      <c r="D2557" s="288" t="str">
        <f t="shared" si="1419"/>
        <v/>
      </c>
      <c r="E2557" s="289" t="str">
        <f t="shared" si="1419"/>
        <v>HIGHLIGHTER / STABILO KENKO HL-100 HIJAU</v>
      </c>
      <c r="F2557" s="158"/>
      <c r="G2557" s="159"/>
      <c r="H2557" s="160">
        <f t="shared" ref="H2557:J2557" si="1420">H2519</f>
        <v>3050</v>
      </c>
      <c r="I2557" s="161">
        <f t="shared" si="1420"/>
        <v>0.14000000000000001</v>
      </c>
      <c r="J2557" s="161">
        <f t="shared" si="1420"/>
        <v>0</v>
      </c>
      <c r="K2557" s="162">
        <f t="shared" si="1418"/>
        <v>314760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1">B2520</f>
        <v>120</v>
      </c>
      <c r="C2558" s="287" t="str">
        <f t="shared" si="1421"/>
        <v>PCS</v>
      </c>
      <c r="D2558" s="288" t="str">
        <f t="shared" si="1421"/>
        <v/>
      </c>
      <c r="E2558" s="289" t="str">
        <f t="shared" si="1421"/>
        <v>HIGHLIGHTER / STABILO KENKO HL-100 KUNING</v>
      </c>
      <c r="F2558" s="158"/>
      <c r="G2558" s="159"/>
      <c r="H2558" s="160">
        <f t="shared" ref="H2558:J2558" si="1422">H2520</f>
        <v>3050</v>
      </c>
      <c r="I2558" s="161">
        <f t="shared" si="1422"/>
        <v>0.14000000000000001</v>
      </c>
      <c r="J2558" s="161">
        <f t="shared" si="1422"/>
        <v>0</v>
      </c>
      <c r="K2558" s="162">
        <f t="shared" si="1418"/>
        <v>314760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3">B2521</f>
        <v>120</v>
      </c>
      <c r="C2559" s="287" t="str">
        <f t="shared" si="1423"/>
        <v>PCS</v>
      </c>
      <c r="D2559" s="288" t="str">
        <f t="shared" si="1423"/>
        <v/>
      </c>
      <c r="E2559" s="289" t="str">
        <f t="shared" si="1423"/>
        <v>HIGHLIGHTER / STABILO KENKO HL-100 PINK</v>
      </c>
      <c r="F2559" s="158"/>
      <c r="G2559" s="159"/>
      <c r="H2559" s="160">
        <f t="shared" ref="H2559:J2559" si="1424">H2521</f>
        <v>3050</v>
      </c>
      <c r="I2559" s="161">
        <f t="shared" si="1424"/>
        <v>0.14000000000000001</v>
      </c>
      <c r="J2559" s="161">
        <f t="shared" si="1424"/>
        <v>0</v>
      </c>
      <c r="K2559" s="162">
        <f t="shared" si="1418"/>
        <v>314760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5">B2522</f>
        <v>0</v>
      </c>
      <c r="C2560" s="287">
        <f t="shared" si="1425"/>
        <v>0</v>
      </c>
      <c r="D2560" s="288">
        <f t="shared" si="1425"/>
        <v>0</v>
      </c>
      <c r="E2560" s="289">
        <f t="shared" si="1425"/>
        <v>0</v>
      </c>
      <c r="F2560" s="158"/>
      <c r="G2560" s="159"/>
      <c r="H2560" s="160">
        <f t="shared" ref="H2560:J2560" si="1426">H2522</f>
        <v>0</v>
      </c>
      <c r="I2560" s="161">
        <f t="shared" si="1426"/>
        <v>0</v>
      </c>
      <c r="J2560" s="161">
        <f t="shared" si="1426"/>
        <v>0</v>
      </c>
      <c r="K2560" s="162">
        <f t="shared" si="1418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7">B2523</f>
        <v>0</v>
      </c>
      <c r="C2561" s="287">
        <f t="shared" si="1427"/>
        <v>0</v>
      </c>
      <c r="D2561" s="288">
        <f t="shared" si="1427"/>
        <v>0</v>
      </c>
      <c r="E2561" s="289">
        <f t="shared" si="1427"/>
        <v>0</v>
      </c>
      <c r="F2561" s="158"/>
      <c r="G2561" s="159"/>
      <c r="H2561" s="160">
        <f t="shared" ref="H2561:J2561" si="1428">H2523</f>
        <v>0</v>
      </c>
      <c r="I2561" s="161">
        <f t="shared" si="1428"/>
        <v>0</v>
      </c>
      <c r="J2561" s="161">
        <f t="shared" si="1428"/>
        <v>0</v>
      </c>
      <c r="K2561" s="162">
        <f t="shared" si="1418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9">B2524</f>
        <v>0</v>
      </c>
      <c r="C2562" s="287">
        <f t="shared" si="1429"/>
        <v>0</v>
      </c>
      <c r="D2562" s="288">
        <f t="shared" si="1429"/>
        <v>0</v>
      </c>
      <c r="E2562" s="289">
        <f t="shared" si="1429"/>
        <v>0</v>
      </c>
      <c r="F2562" s="158"/>
      <c r="G2562" s="159"/>
      <c r="H2562" s="160">
        <f t="shared" ref="H2562:J2562" si="1430">H2524</f>
        <v>0</v>
      </c>
      <c r="I2562" s="161">
        <f t="shared" si="1430"/>
        <v>0</v>
      </c>
      <c r="J2562" s="161">
        <f t="shared" si="1430"/>
        <v>0</v>
      </c>
      <c r="K2562" s="162">
        <f t="shared" si="1418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1">B2525</f>
        <v>0</v>
      </c>
      <c r="C2563" s="287">
        <f t="shared" si="1431"/>
        <v>0</v>
      </c>
      <c r="D2563" s="288">
        <f t="shared" si="1431"/>
        <v>0</v>
      </c>
      <c r="E2563" s="290">
        <f t="shared" si="1431"/>
        <v>0</v>
      </c>
      <c r="F2563" s="158"/>
      <c r="G2563" s="159"/>
      <c r="H2563" s="160">
        <f t="shared" ref="H2563:J2563" si="1432">H2525</f>
        <v>0</v>
      </c>
      <c r="I2563" s="161">
        <f t="shared" si="1432"/>
        <v>0</v>
      </c>
      <c r="J2563" s="161">
        <f t="shared" si="1432"/>
        <v>0</v>
      </c>
      <c r="K2563" s="162">
        <f t="shared" si="1418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3">B2526</f>
        <v>0</v>
      </c>
      <c r="C2564" s="287">
        <f t="shared" si="1433"/>
        <v>0</v>
      </c>
      <c r="D2564" s="288">
        <f t="shared" si="1433"/>
        <v>0</v>
      </c>
      <c r="E2564" s="289">
        <f t="shared" si="1433"/>
        <v>0</v>
      </c>
      <c r="F2564" s="158"/>
      <c r="G2564" s="159"/>
      <c r="H2564" s="160">
        <f t="shared" ref="H2564:J2564" si="1434">H2526</f>
        <v>0</v>
      </c>
      <c r="I2564" s="161">
        <f t="shared" si="1434"/>
        <v>0</v>
      </c>
      <c r="J2564" s="161">
        <f t="shared" si="1434"/>
        <v>0</v>
      </c>
      <c r="K2564" s="162">
        <f t="shared" si="1418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5">B2527</f>
        <v>0</v>
      </c>
      <c r="C2565" s="287">
        <f t="shared" si="1435"/>
        <v>0</v>
      </c>
      <c r="D2565" s="288">
        <f t="shared" si="1435"/>
        <v>0</v>
      </c>
      <c r="E2565" s="289">
        <f t="shared" si="1435"/>
        <v>0</v>
      </c>
      <c r="F2565" s="158"/>
      <c r="G2565" s="159"/>
      <c r="H2565" s="160">
        <f t="shared" ref="H2565:J2565" si="1436">H2527</f>
        <v>0</v>
      </c>
      <c r="I2565" s="161">
        <f t="shared" si="1436"/>
        <v>0</v>
      </c>
      <c r="J2565" s="161">
        <f t="shared" si="1436"/>
        <v>0</v>
      </c>
      <c r="K2565" s="162">
        <f t="shared" si="1418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7">B2528</f>
        <v>0</v>
      </c>
      <c r="C2566" s="287">
        <f t="shared" si="1437"/>
        <v>0</v>
      </c>
      <c r="D2566" s="288">
        <f t="shared" si="1437"/>
        <v>0</v>
      </c>
      <c r="E2566" s="289">
        <f t="shared" si="1437"/>
        <v>0</v>
      </c>
      <c r="F2566" s="158"/>
      <c r="G2566" s="159"/>
      <c r="H2566" s="160">
        <f t="shared" ref="H2566:J2566" si="1438">H2528</f>
        <v>0</v>
      </c>
      <c r="I2566" s="161">
        <f t="shared" si="1438"/>
        <v>0</v>
      </c>
      <c r="J2566" s="161">
        <f t="shared" si="1438"/>
        <v>0</v>
      </c>
      <c r="K2566" s="162">
        <f t="shared" si="1418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9">B2529</f>
        <v>0</v>
      </c>
      <c r="C2567" s="287">
        <f t="shared" si="1439"/>
        <v>0</v>
      </c>
      <c r="D2567" s="288">
        <f t="shared" si="1439"/>
        <v>0</v>
      </c>
      <c r="E2567" s="289">
        <f t="shared" si="1439"/>
        <v>0</v>
      </c>
      <c r="F2567" s="158"/>
      <c r="G2567" s="159"/>
      <c r="H2567" s="160">
        <f t="shared" ref="H2567:J2567" si="1440">H2529</f>
        <v>0</v>
      </c>
      <c r="I2567" s="161">
        <f t="shared" si="1440"/>
        <v>0</v>
      </c>
      <c r="J2567" s="161">
        <f t="shared" si="1440"/>
        <v>0</v>
      </c>
      <c r="K2567" s="162">
        <f t="shared" si="1418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1">B2530</f>
        <v>0</v>
      </c>
      <c r="C2568" s="287">
        <f t="shared" si="1441"/>
        <v>0</v>
      </c>
      <c r="D2568" s="288">
        <f t="shared" si="1441"/>
        <v>0</v>
      </c>
      <c r="E2568" s="289">
        <f t="shared" si="1441"/>
        <v>0</v>
      </c>
      <c r="F2568" s="158"/>
      <c r="G2568" s="159"/>
      <c r="H2568" s="160">
        <f t="shared" ref="H2568:J2568" si="1442">H2530</f>
        <v>0</v>
      </c>
      <c r="I2568" s="161">
        <f t="shared" si="1442"/>
        <v>0</v>
      </c>
      <c r="J2568" s="161">
        <f t="shared" si="1442"/>
        <v>0</v>
      </c>
      <c r="K2568" s="162">
        <f t="shared" si="1418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3">B2531</f>
        <v>0</v>
      </c>
      <c r="C2569" s="287">
        <f t="shared" si="1443"/>
        <v>0</v>
      </c>
      <c r="D2569" s="288">
        <f t="shared" si="1443"/>
        <v>0</v>
      </c>
      <c r="E2569" s="289">
        <f t="shared" si="1443"/>
        <v>0</v>
      </c>
      <c r="F2569" s="158"/>
      <c r="G2569" s="159"/>
      <c r="H2569" s="160">
        <f t="shared" ref="H2569:J2569" si="1444">H2531</f>
        <v>0</v>
      </c>
      <c r="I2569" s="161">
        <f t="shared" si="1444"/>
        <v>0</v>
      </c>
      <c r="J2569" s="161">
        <f t="shared" si="1444"/>
        <v>0</v>
      </c>
      <c r="K2569" s="162">
        <f t="shared" si="1418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5">B2532</f>
        <v>0</v>
      </c>
      <c r="C2570" s="287">
        <f t="shared" si="1445"/>
        <v>0</v>
      </c>
      <c r="D2570" s="288">
        <f t="shared" si="1445"/>
        <v>0</v>
      </c>
      <c r="E2570" s="289">
        <f t="shared" si="1445"/>
        <v>0</v>
      </c>
      <c r="F2570" s="158"/>
      <c r="G2570" s="159"/>
      <c r="H2570" s="160">
        <f t="shared" ref="H2570:J2570" si="1446">H2532</f>
        <v>0</v>
      </c>
      <c r="I2570" s="161">
        <f t="shared" si="1446"/>
        <v>0</v>
      </c>
      <c r="J2570" s="161">
        <f t="shared" si="1446"/>
        <v>0</v>
      </c>
      <c r="K2570" s="162">
        <f t="shared" si="1418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7">B2533</f>
        <v>0</v>
      </c>
      <c r="C2571" s="287">
        <f t="shared" si="1447"/>
        <v>0</v>
      </c>
      <c r="D2571" s="288">
        <f t="shared" si="1447"/>
        <v>0</v>
      </c>
      <c r="E2571" s="290">
        <f t="shared" si="1447"/>
        <v>0</v>
      </c>
      <c r="F2571" s="158"/>
      <c r="G2571" s="159"/>
      <c r="H2571" s="160">
        <f t="shared" ref="H2571:J2571" si="1448">H2533</f>
        <v>0</v>
      </c>
      <c r="I2571" s="161">
        <f t="shared" si="1448"/>
        <v>0</v>
      </c>
      <c r="J2571" s="161">
        <f t="shared" si="1448"/>
        <v>0</v>
      </c>
      <c r="K2571" s="162">
        <f t="shared" si="1418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23"/>
      <c r="K2573" s="324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25">
        <f>SUM(K2556:K2571)</f>
        <v>1075430</v>
      </c>
      <c r="K2574" s="326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27"/>
      <c r="K2575" s="327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24"/>
      <c r="K2577" s="324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28">
        <f>((J2574/1.11)+(K2576/1.11))*11%</f>
        <v>106574.14414414413</v>
      </c>
      <c r="K2578" s="329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24"/>
      <c r="K2579" s="324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1075430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28</v>
      </c>
      <c r="J2582" s="330" t="str">
        <f>J2544</f>
        <v>NOVI / CONDRO</v>
      </c>
      <c r="K2582" s="331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29</v>
      </c>
      <c r="J2583" s="330">
        <f>J2545</f>
        <v>0</v>
      </c>
      <c r="K2583" s="331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23090023</v>
      </c>
      <c r="F2586" s="200"/>
      <c r="G2586" s="201" t="s">
        <v>2</v>
      </c>
      <c r="H2586" s="332" t="str">
        <f>H2548</f>
        <v>HARNOYO</v>
      </c>
      <c r="I2586" s="332"/>
      <c r="J2586" s="332"/>
      <c r="K2586" s="333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36" t="s">
        <v>3</v>
      </c>
      <c r="G2587" s="207"/>
      <c r="H2587" s="334"/>
      <c r="I2587" s="334"/>
      <c r="J2587" s="334"/>
      <c r="K2587" s="335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37">
        <f>D2550</f>
        <v>45196</v>
      </c>
      <c r="E2588" s="338"/>
      <c r="F2588" s="336"/>
      <c r="G2588" s="208"/>
      <c r="H2588" s="339" t="str">
        <f>H2550</f>
        <v>(BENDAN)</v>
      </c>
      <c r="I2588" s="339"/>
      <c r="J2588" s="339"/>
      <c r="K2588" s="340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36"/>
      <c r="G2589" s="208"/>
      <c r="H2589" s="341" t="str">
        <f>H2551</f>
        <v>PEKALONGAN</v>
      </c>
      <c r="I2589" s="341"/>
      <c r="J2589" s="341"/>
      <c r="K2589" s="342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KO 3791</v>
      </c>
      <c r="E2590" s="199"/>
      <c r="F2590" s="210"/>
      <c r="G2590" s="211"/>
      <c r="H2590" s="343"/>
      <c r="I2590" s="343"/>
      <c r="J2590" s="343"/>
      <c r="K2590" s="344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9">B2556</f>
        <v>50</v>
      </c>
      <c r="C2594" s="292" t="str">
        <f t="shared" si="1449"/>
        <v>PCS</v>
      </c>
      <c r="D2594" s="293" t="str">
        <f t="shared" si="1449"/>
        <v/>
      </c>
      <c r="E2594" s="294" t="str">
        <f t="shared" si="1449"/>
        <v>HIGHLIGHTER / STABILO KENKO HL-100 UNGU</v>
      </c>
      <c r="F2594" s="235"/>
      <c r="G2594" s="236"/>
      <c r="H2594" s="237">
        <f t="shared" ref="H2594:J2594" si="1450">H2556</f>
        <v>3050</v>
      </c>
      <c r="I2594" s="238">
        <f t="shared" si="1450"/>
        <v>0.14000000000000001</v>
      </c>
      <c r="J2594" s="238">
        <f t="shared" si="1450"/>
        <v>0</v>
      </c>
      <c r="K2594" s="239">
        <f t="shared" ref="K2594:K2609" si="1451">(B2594*H2594-((B2594*H2594)*I2594))-((B2594*H2594-((B2594*H2594)*I2594))*J2594)</f>
        <v>131150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2">B2557</f>
        <v>120</v>
      </c>
      <c r="C2595" s="292" t="str">
        <f t="shared" si="1452"/>
        <v>PCS</v>
      </c>
      <c r="D2595" s="293" t="str">
        <f t="shared" si="1452"/>
        <v/>
      </c>
      <c r="E2595" s="294" t="str">
        <f t="shared" si="1452"/>
        <v>HIGHLIGHTER / STABILO KENKO HL-100 HIJAU</v>
      </c>
      <c r="F2595" s="235"/>
      <c r="G2595" s="236"/>
      <c r="H2595" s="237">
        <f t="shared" ref="H2595:J2595" si="1453">H2557</f>
        <v>3050</v>
      </c>
      <c r="I2595" s="238">
        <f t="shared" si="1453"/>
        <v>0.14000000000000001</v>
      </c>
      <c r="J2595" s="238">
        <f t="shared" si="1453"/>
        <v>0</v>
      </c>
      <c r="K2595" s="239">
        <f t="shared" si="1451"/>
        <v>314760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4">B2558</f>
        <v>120</v>
      </c>
      <c r="C2596" s="292" t="str">
        <f t="shared" si="1454"/>
        <v>PCS</v>
      </c>
      <c r="D2596" s="293" t="str">
        <f t="shared" si="1454"/>
        <v/>
      </c>
      <c r="E2596" s="294" t="str">
        <f t="shared" si="1454"/>
        <v>HIGHLIGHTER / STABILO KENKO HL-100 KUNING</v>
      </c>
      <c r="F2596" s="235"/>
      <c r="G2596" s="236"/>
      <c r="H2596" s="237">
        <f t="shared" ref="H2596:J2596" si="1455">H2558</f>
        <v>3050</v>
      </c>
      <c r="I2596" s="238">
        <f t="shared" si="1455"/>
        <v>0.14000000000000001</v>
      </c>
      <c r="J2596" s="238">
        <f t="shared" si="1455"/>
        <v>0</v>
      </c>
      <c r="K2596" s="239">
        <f t="shared" si="1451"/>
        <v>314760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6">B2559</f>
        <v>120</v>
      </c>
      <c r="C2597" s="292" t="str">
        <f t="shared" si="1456"/>
        <v>PCS</v>
      </c>
      <c r="D2597" s="293" t="str">
        <f t="shared" si="1456"/>
        <v/>
      </c>
      <c r="E2597" s="294" t="str">
        <f t="shared" si="1456"/>
        <v>HIGHLIGHTER / STABILO KENKO HL-100 PINK</v>
      </c>
      <c r="F2597" s="235"/>
      <c r="G2597" s="236"/>
      <c r="H2597" s="237">
        <f t="shared" ref="H2597:J2597" si="1457">H2559</f>
        <v>3050</v>
      </c>
      <c r="I2597" s="238">
        <f t="shared" si="1457"/>
        <v>0.14000000000000001</v>
      </c>
      <c r="J2597" s="238">
        <f t="shared" si="1457"/>
        <v>0</v>
      </c>
      <c r="K2597" s="239">
        <f t="shared" si="1451"/>
        <v>314760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8">B2560</f>
        <v>0</v>
      </c>
      <c r="C2598" s="292">
        <f t="shared" si="1458"/>
        <v>0</v>
      </c>
      <c r="D2598" s="293">
        <f t="shared" si="1458"/>
        <v>0</v>
      </c>
      <c r="E2598" s="294">
        <f t="shared" si="1458"/>
        <v>0</v>
      </c>
      <c r="F2598" s="235"/>
      <c r="G2598" s="236"/>
      <c r="H2598" s="237">
        <f t="shared" ref="H2598:J2598" si="1459">H2560</f>
        <v>0</v>
      </c>
      <c r="I2598" s="238">
        <f t="shared" si="1459"/>
        <v>0</v>
      </c>
      <c r="J2598" s="238">
        <f t="shared" si="1459"/>
        <v>0</v>
      </c>
      <c r="K2598" s="239">
        <f t="shared" si="1451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60">B2561</f>
        <v>0</v>
      </c>
      <c r="C2599" s="292">
        <f t="shared" si="1460"/>
        <v>0</v>
      </c>
      <c r="D2599" s="293">
        <f t="shared" si="1460"/>
        <v>0</v>
      </c>
      <c r="E2599" s="294">
        <f t="shared" si="1460"/>
        <v>0</v>
      </c>
      <c r="F2599" s="235"/>
      <c r="G2599" s="236"/>
      <c r="H2599" s="237">
        <f t="shared" ref="H2599:J2599" si="1461">H2561</f>
        <v>0</v>
      </c>
      <c r="I2599" s="238">
        <f t="shared" si="1461"/>
        <v>0</v>
      </c>
      <c r="J2599" s="238">
        <f t="shared" si="1461"/>
        <v>0</v>
      </c>
      <c r="K2599" s="239">
        <f t="shared" si="1451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2">B2562</f>
        <v>0</v>
      </c>
      <c r="C2600" s="292">
        <f t="shared" si="1462"/>
        <v>0</v>
      </c>
      <c r="D2600" s="293">
        <f t="shared" si="1462"/>
        <v>0</v>
      </c>
      <c r="E2600" s="294">
        <f t="shared" si="1462"/>
        <v>0</v>
      </c>
      <c r="F2600" s="235"/>
      <c r="G2600" s="236"/>
      <c r="H2600" s="237">
        <f t="shared" ref="H2600:J2600" si="1463">H2562</f>
        <v>0</v>
      </c>
      <c r="I2600" s="238">
        <f t="shared" si="1463"/>
        <v>0</v>
      </c>
      <c r="J2600" s="238">
        <f t="shared" si="1463"/>
        <v>0</v>
      </c>
      <c r="K2600" s="239">
        <f t="shared" si="1451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4">B2563</f>
        <v>0</v>
      </c>
      <c r="C2601" s="292">
        <f t="shared" si="1464"/>
        <v>0</v>
      </c>
      <c r="D2601" s="293">
        <f t="shared" si="1464"/>
        <v>0</v>
      </c>
      <c r="E2601" s="295">
        <f t="shared" si="1464"/>
        <v>0</v>
      </c>
      <c r="F2601" s="235"/>
      <c r="G2601" s="236"/>
      <c r="H2601" s="237">
        <f t="shared" ref="H2601:J2601" si="1465">H2563</f>
        <v>0</v>
      </c>
      <c r="I2601" s="238">
        <f t="shared" si="1465"/>
        <v>0</v>
      </c>
      <c r="J2601" s="238">
        <f t="shared" si="1465"/>
        <v>0</v>
      </c>
      <c r="K2601" s="239">
        <f t="shared" si="1451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6">B2564</f>
        <v>0</v>
      </c>
      <c r="C2602" s="292">
        <f t="shared" si="1466"/>
        <v>0</v>
      </c>
      <c r="D2602" s="293">
        <f t="shared" si="1466"/>
        <v>0</v>
      </c>
      <c r="E2602" s="294">
        <f t="shared" si="1466"/>
        <v>0</v>
      </c>
      <c r="F2602" s="235"/>
      <c r="G2602" s="236"/>
      <c r="H2602" s="237">
        <f t="shared" ref="H2602:J2602" si="1467">H2564</f>
        <v>0</v>
      </c>
      <c r="I2602" s="238">
        <f t="shared" si="1467"/>
        <v>0</v>
      </c>
      <c r="J2602" s="238">
        <f t="shared" si="1467"/>
        <v>0</v>
      </c>
      <c r="K2602" s="239">
        <f t="shared" si="1451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8">B2565</f>
        <v>0</v>
      </c>
      <c r="C2603" s="292">
        <f t="shared" si="1468"/>
        <v>0</v>
      </c>
      <c r="D2603" s="293">
        <f t="shared" si="1468"/>
        <v>0</v>
      </c>
      <c r="E2603" s="294">
        <f t="shared" si="1468"/>
        <v>0</v>
      </c>
      <c r="F2603" s="235"/>
      <c r="G2603" s="236"/>
      <c r="H2603" s="237">
        <f t="shared" ref="H2603:J2603" si="1469">H2565</f>
        <v>0</v>
      </c>
      <c r="I2603" s="238">
        <f t="shared" si="1469"/>
        <v>0</v>
      </c>
      <c r="J2603" s="238">
        <f t="shared" si="1469"/>
        <v>0</v>
      </c>
      <c r="K2603" s="239">
        <f t="shared" si="1451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70">B2566</f>
        <v>0</v>
      </c>
      <c r="C2604" s="292">
        <f t="shared" si="1470"/>
        <v>0</v>
      </c>
      <c r="D2604" s="293">
        <f t="shared" si="1470"/>
        <v>0</v>
      </c>
      <c r="E2604" s="294">
        <f t="shared" si="1470"/>
        <v>0</v>
      </c>
      <c r="F2604" s="235"/>
      <c r="G2604" s="236"/>
      <c r="H2604" s="237">
        <f t="shared" ref="H2604:J2604" si="1471">H2566</f>
        <v>0</v>
      </c>
      <c r="I2604" s="238">
        <f t="shared" si="1471"/>
        <v>0</v>
      </c>
      <c r="J2604" s="238">
        <f t="shared" si="1471"/>
        <v>0</v>
      </c>
      <c r="K2604" s="239">
        <f t="shared" si="1451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2">B2567</f>
        <v>0</v>
      </c>
      <c r="C2605" s="292">
        <f t="shared" si="1472"/>
        <v>0</v>
      </c>
      <c r="D2605" s="293">
        <f t="shared" si="1472"/>
        <v>0</v>
      </c>
      <c r="E2605" s="294">
        <f t="shared" si="1472"/>
        <v>0</v>
      </c>
      <c r="F2605" s="235"/>
      <c r="G2605" s="236"/>
      <c r="H2605" s="237">
        <f t="shared" ref="H2605:J2605" si="1473">H2567</f>
        <v>0</v>
      </c>
      <c r="I2605" s="238">
        <f t="shared" si="1473"/>
        <v>0</v>
      </c>
      <c r="J2605" s="238">
        <f t="shared" si="1473"/>
        <v>0</v>
      </c>
      <c r="K2605" s="239">
        <f t="shared" si="1451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4">B2568</f>
        <v>0</v>
      </c>
      <c r="C2606" s="292">
        <f t="shared" si="1474"/>
        <v>0</v>
      </c>
      <c r="D2606" s="293">
        <f t="shared" si="1474"/>
        <v>0</v>
      </c>
      <c r="E2606" s="294">
        <f t="shared" si="1474"/>
        <v>0</v>
      </c>
      <c r="F2606" s="235"/>
      <c r="G2606" s="236"/>
      <c r="H2606" s="237">
        <f t="shared" ref="H2606:J2606" si="1475">H2568</f>
        <v>0</v>
      </c>
      <c r="I2606" s="238">
        <f t="shared" si="1475"/>
        <v>0</v>
      </c>
      <c r="J2606" s="238">
        <f t="shared" si="1475"/>
        <v>0</v>
      </c>
      <c r="K2606" s="239">
        <f t="shared" si="1451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6">B2569</f>
        <v>0</v>
      </c>
      <c r="C2607" s="292">
        <f t="shared" si="1476"/>
        <v>0</v>
      </c>
      <c r="D2607" s="293">
        <f t="shared" si="1476"/>
        <v>0</v>
      </c>
      <c r="E2607" s="294">
        <f t="shared" si="1476"/>
        <v>0</v>
      </c>
      <c r="F2607" s="235"/>
      <c r="G2607" s="236"/>
      <c r="H2607" s="237">
        <f t="shared" ref="H2607:J2607" si="1477">H2569</f>
        <v>0</v>
      </c>
      <c r="I2607" s="238">
        <f t="shared" si="1477"/>
        <v>0</v>
      </c>
      <c r="J2607" s="238">
        <f t="shared" si="1477"/>
        <v>0</v>
      </c>
      <c r="K2607" s="239">
        <f t="shared" si="1451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8">B2570</f>
        <v>0</v>
      </c>
      <c r="C2608" s="292">
        <f t="shared" si="1478"/>
        <v>0</v>
      </c>
      <c r="D2608" s="293">
        <f t="shared" si="1478"/>
        <v>0</v>
      </c>
      <c r="E2608" s="294">
        <f t="shared" si="1478"/>
        <v>0</v>
      </c>
      <c r="F2608" s="235"/>
      <c r="G2608" s="236"/>
      <c r="H2608" s="237">
        <f t="shared" ref="H2608:J2608" si="1479">H2570</f>
        <v>0</v>
      </c>
      <c r="I2608" s="238">
        <f t="shared" si="1479"/>
        <v>0</v>
      </c>
      <c r="J2608" s="238">
        <f t="shared" si="1479"/>
        <v>0</v>
      </c>
      <c r="K2608" s="239">
        <f t="shared" si="1451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80">B2571</f>
        <v>0</v>
      </c>
      <c r="C2609" s="292">
        <f t="shared" si="1480"/>
        <v>0</v>
      </c>
      <c r="D2609" s="293">
        <f t="shared" si="1480"/>
        <v>0</v>
      </c>
      <c r="E2609" s="295">
        <f t="shared" si="1480"/>
        <v>0</v>
      </c>
      <c r="F2609" s="235"/>
      <c r="G2609" s="236"/>
      <c r="H2609" s="237">
        <f t="shared" ref="H2609:J2609" si="1481">H2571</f>
        <v>0</v>
      </c>
      <c r="I2609" s="238">
        <f t="shared" si="1481"/>
        <v>0</v>
      </c>
      <c r="J2609" s="238">
        <f t="shared" si="1481"/>
        <v>0</v>
      </c>
      <c r="K2609" s="239">
        <f t="shared" si="1451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05"/>
      <c r="K2611" s="306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07">
        <f>SUM(K2594:K2609)</f>
        <v>1075430</v>
      </c>
      <c r="K2612" s="308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09"/>
      <c r="K2613" s="309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06"/>
      <c r="K2615" s="306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10">
        <f>((J2612/1.11)+(K2614/1.11))*11%</f>
        <v>106574.14414414413</v>
      </c>
      <c r="K2616" s="311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06"/>
      <c r="K2617" s="306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1075430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28</v>
      </c>
      <c r="J2620" s="312" t="str">
        <f>J2582</f>
        <v>NOVI / CONDRO</v>
      </c>
      <c r="K2620" s="313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29</v>
      </c>
      <c r="J2621" s="312">
        <f>J2583</f>
        <v>0</v>
      </c>
      <c r="K2621" s="313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23090024</v>
      </c>
      <c r="G2624" s="11" t="s">
        <v>2</v>
      </c>
      <c r="H2624" s="358" t="s">
        <v>176</v>
      </c>
      <c r="I2624" s="358"/>
      <c r="J2624" s="358"/>
      <c r="K2624" s="359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62" t="s">
        <v>3</v>
      </c>
      <c r="G2625" s="17"/>
      <c r="H2625" s="360"/>
      <c r="I2625" s="360"/>
      <c r="J2625" s="360"/>
      <c r="K2625" s="361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63">
        <v>45196</v>
      </c>
      <c r="E2626" s="364"/>
      <c r="F2626" s="362"/>
      <c r="G2626" s="18"/>
      <c r="H2626" s="365" t="s">
        <v>32</v>
      </c>
      <c r="I2626" s="365"/>
      <c r="J2626" s="365"/>
      <c r="K2626" s="366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62"/>
      <c r="G2627" s="18"/>
      <c r="H2627" s="367" t="s">
        <v>121</v>
      </c>
      <c r="I2627" s="367"/>
      <c r="J2627" s="367"/>
      <c r="K2627" s="368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177</v>
      </c>
      <c r="E2628" s="9"/>
      <c r="F2628" s="21"/>
      <c r="G2628" s="22"/>
      <c r="H2628" s="369"/>
      <c r="I2628" s="369"/>
      <c r="J2628" s="369"/>
      <c r="K2628" s="370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6</v>
      </c>
      <c r="C2632" s="46" t="s">
        <v>41</v>
      </c>
      <c r="D2632" s="93" t="s">
        <v>32</v>
      </c>
      <c r="E2632" s="110" t="s">
        <v>178</v>
      </c>
      <c r="F2632" s="48"/>
      <c r="G2632" s="49"/>
      <c r="H2632" s="50">
        <v>56400</v>
      </c>
      <c r="I2632" s="51">
        <v>0.1</v>
      </c>
      <c r="J2632" s="51"/>
      <c r="K2632" s="52">
        <f t="shared" ref="K2632:K2647" si="1482">(B2632*H2632-((B2632*H2632)*I2632))-((B2632*H2632-((B2632*H2632)*I2632))*J2632)</f>
        <v>304560</v>
      </c>
      <c r="L2632" s="36"/>
    </row>
    <row r="2633" spans="1:12" s="10" customFormat="1" ht="14.1" customHeight="1" x14ac:dyDescent="0.25">
      <c r="A2633" s="45">
        <v>2</v>
      </c>
      <c r="B2633" s="46">
        <v>24</v>
      </c>
      <c r="C2633" s="46" t="s">
        <v>41</v>
      </c>
      <c r="D2633" s="93" t="s">
        <v>32</v>
      </c>
      <c r="E2633" s="110" t="s">
        <v>179</v>
      </c>
      <c r="F2633" s="48"/>
      <c r="G2633" s="49"/>
      <c r="H2633" s="50">
        <v>28200</v>
      </c>
      <c r="I2633" s="51">
        <v>0.1</v>
      </c>
      <c r="J2633" s="51"/>
      <c r="K2633" s="52">
        <f t="shared" si="1482"/>
        <v>609120</v>
      </c>
      <c r="L2633" s="36"/>
    </row>
    <row r="2634" spans="1:12" s="10" customFormat="1" ht="14.1" customHeight="1" x14ac:dyDescent="0.25">
      <c r="A2634" s="45">
        <v>3</v>
      </c>
      <c r="B2634" s="46">
        <v>4</v>
      </c>
      <c r="C2634" s="46" t="s">
        <v>41</v>
      </c>
      <c r="D2634" s="93" t="s">
        <v>32</v>
      </c>
      <c r="E2634" s="110" t="s">
        <v>152</v>
      </c>
      <c r="F2634" s="48"/>
      <c r="G2634" s="49"/>
      <c r="H2634" s="50">
        <v>147600</v>
      </c>
      <c r="I2634" s="51">
        <v>0.1</v>
      </c>
      <c r="J2634" s="51"/>
      <c r="K2634" s="52">
        <f t="shared" si="1482"/>
        <v>531360</v>
      </c>
      <c r="L2634" s="36"/>
    </row>
    <row r="2635" spans="1:12" s="10" customFormat="1" ht="14.1" customHeight="1" x14ac:dyDescent="0.25">
      <c r="A2635" s="45">
        <v>4</v>
      </c>
      <c r="B2635" s="46">
        <v>24</v>
      </c>
      <c r="C2635" s="46" t="s">
        <v>41</v>
      </c>
      <c r="D2635" s="93" t="s">
        <v>32</v>
      </c>
      <c r="E2635" s="110" t="s">
        <v>180</v>
      </c>
      <c r="F2635" s="48"/>
      <c r="G2635" s="49"/>
      <c r="H2635" s="50">
        <v>39600</v>
      </c>
      <c r="I2635" s="51">
        <v>0.1</v>
      </c>
      <c r="J2635" s="51"/>
      <c r="K2635" s="52">
        <f t="shared" si="1482"/>
        <v>855360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2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2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2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2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2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2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2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2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2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2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2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2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45"/>
      <c r="K2649" s="346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47">
        <f>SUM(K2632:K2647)</f>
        <v>2300400</v>
      </c>
      <c r="K2650" s="348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49"/>
      <c r="K2651" s="349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46"/>
      <c r="K2653" s="346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50">
        <f>((J2650/1.11)+(K2652/1.11))*11%</f>
        <v>227967.56756756754</v>
      </c>
      <c r="K2654" s="351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46"/>
      <c r="K2655" s="346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2300400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28</v>
      </c>
      <c r="J2658" s="352" t="s">
        <v>43</v>
      </c>
      <c r="K2658" s="353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29</v>
      </c>
      <c r="J2659" s="352"/>
      <c r="K2659" s="353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23090024</v>
      </c>
      <c r="F2662" s="123"/>
      <c r="G2662" s="124" t="s">
        <v>2</v>
      </c>
      <c r="H2662" s="354" t="str">
        <f>H2624</f>
        <v>CV DWI JAYA</v>
      </c>
      <c r="I2662" s="354"/>
      <c r="J2662" s="354"/>
      <c r="K2662" s="355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14" t="s">
        <v>3</v>
      </c>
      <c r="G2663" s="130"/>
      <c r="H2663" s="356"/>
      <c r="I2663" s="356"/>
      <c r="J2663" s="356"/>
      <c r="K2663" s="357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15">
        <f>D2626</f>
        <v>45196</v>
      </c>
      <c r="E2664" s="316"/>
      <c r="F2664" s="314"/>
      <c r="G2664" s="131"/>
      <c r="H2664" s="317" t="str">
        <f>H2626</f>
        <v/>
      </c>
      <c r="I2664" s="317"/>
      <c r="J2664" s="317"/>
      <c r="K2664" s="318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14"/>
      <c r="G2665" s="131"/>
      <c r="H2665" s="319" t="str">
        <f>H2627</f>
        <v>YOGYAKARTA</v>
      </c>
      <c r="I2665" s="319"/>
      <c r="J2665" s="319"/>
      <c r="K2665" s="320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KO 3780</v>
      </c>
      <c r="E2666" s="122"/>
      <c r="F2666" s="133"/>
      <c r="G2666" s="134"/>
      <c r="H2666" s="321"/>
      <c r="I2666" s="321"/>
      <c r="J2666" s="321"/>
      <c r="K2666" s="322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3">B2632</f>
        <v>6</v>
      </c>
      <c r="C2670" s="287" t="str">
        <f t="shared" si="1483"/>
        <v>LSN</v>
      </c>
      <c r="D2670" s="288" t="str">
        <f t="shared" si="1483"/>
        <v/>
      </c>
      <c r="E2670" s="289" t="str">
        <f t="shared" si="1483"/>
        <v>GUNTING KENKO SC-828</v>
      </c>
      <c r="F2670" s="158"/>
      <c r="G2670" s="159"/>
      <c r="H2670" s="160">
        <f t="shared" ref="H2670:J2670" si="1484">H2632</f>
        <v>56400</v>
      </c>
      <c r="I2670" s="161">
        <f t="shared" si="1484"/>
        <v>0.1</v>
      </c>
      <c r="J2670" s="161">
        <f t="shared" si="1484"/>
        <v>0</v>
      </c>
      <c r="K2670" s="162">
        <f t="shared" ref="K2670:K2685" si="1485">(B2670*H2670-((B2670*H2670)*I2670))-((B2670*H2670-((B2670*H2670)*I2670))*J2670)</f>
        <v>304560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6">B2633</f>
        <v>24</v>
      </c>
      <c r="C2671" s="287" t="str">
        <f t="shared" si="1486"/>
        <v>LSN</v>
      </c>
      <c r="D2671" s="288" t="str">
        <f t="shared" si="1486"/>
        <v/>
      </c>
      <c r="E2671" s="289" t="str">
        <f t="shared" si="1486"/>
        <v>GEL PEN JOYKO GP-265 Q-GEL</v>
      </c>
      <c r="F2671" s="158"/>
      <c r="G2671" s="159"/>
      <c r="H2671" s="160">
        <f t="shared" ref="H2671:J2671" si="1487">H2633</f>
        <v>28200</v>
      </c>
      <c r="I2671" s="161">
        <f t="shared" si="1487"/>
        <v>0.1</v>
      </c>
      <c r="J2671" s="161">
        <f t="shared" si="1487"/>
        <v>0</v>
      </c>
      <c r="K2671" s="162">
        <f t="shared" si="1485"/>
        <v>609120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8">B2634</f>
        <v>4</v>
      </c>
      <c r="C2672" s="287" t="str">
        <f t="shared" si="1488"/>
        <v>LSN</v>
      </c>
      <c r="D2672" s="288" t="str">
        <f t="shared" si="1488"/>
        <v/>
      </c>
      <c r="E2672" s="289" t="str">
        <f t="shared" si="1488"/>
        <v>CUTTER 18 MM KENKO L-500 (BESAR)</v>
      </c>
      <c r="F2672" s="158"/>
      <c r="G2672" s="159"/>
      <c r="H2672" s="160">
        <f t="shared" ref="H2672:J2672" si="1489">H2634</f>
        <v>147600</v>
      </c>
      <c r="I2672" s="161">
        <f t="shared" si="1489"/>
        <v>0.1</v>
      </c>
      <c r="J2672" s="161">
        <f t="shared" si="1489"/>
        <v>0</v>
      </c>
      <c r="K2672" s="162">
        <f t="shared" si="1485"/>
        <v>531360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90">B2635</f>
        <v>24</v>
      </c>
      <c r="C2673" s="287" t="str">
        <f t="shared" si="1490"/>
        <v>LSN</v>
      </c>
      <c r="D2673" s="288" t="str">
        <f t="shared" si="1490"/>
        <v/>
      </c>
      <c r="E2673" s="289" t="str">
        <f t="shared" si="1490"/>
        <v>GEL PEN KENKO K-1 HITAM</v>
      </c>
      <c r="F2673" s="158"/>
      <c r="G2673" s="159"/>
      <c r="H2673" s="160">
        <f t="shared" ref="H2673:J2673" si="1491">H2635</f>
        <v>39600</v>
      </c>
      <c r="I2673" s="161">
        <f t="shared" si="1491"/>
        <v>0.1</v>
      </c>
      <c r="J2673" s="161">
        <f t="shared" si="1491"/>
        <v>0</v>
      </c>
      <c r="K2673" s="162">
        <f t="shared" si="1485"/>
        <v>855360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2">B2636</f>
        <v>0</v>
      </c>
      <c r="C2674" s="287">
        <f t="shared" si="1492"/>
        <v>0</v>
      </c>
      <c r="D2674" s="288">
        <f t="shared" si="1492"/>
        <v>0</v>
      </c>
      <c r="E2674" s="289">
        <f t="shared" si="1492"/>
        <v>0</v>
      </c>
      <c r="F2674" s="158"/>
      <c r="G2674" s="159"/>
      <c r="H2674" s="160">
        <f t="shared" ref="H2674:J2674" si="1493">H2636</f>
        <v>0</v>
      </c>
      <c r="I2674" s="161">
        <f t="shared" si="1493"/>
        <v>0</v>
      </c>
      <c r="J2674" s="161">
        <f t="shared" si="1493"/>
        <v>0</v>
      </c>
      <c r="K2674" s="162">
        <f t="shared" si="1485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4">B2637</f>
        <v>0</v>
      </c>
      <c r="C2675" s="287">
        <f t="shared" si="1494"/>
        <v>0</v>
      </c>
      <c r="D2675" s="288">
        <f t="shared" si="1494"/>
        <v>0</v>
      </c>
      <c r="E2675" s="289">
        <f t="shared" si="1494"/>
        <v>0</v>
      </c>
      <c r="F2675" s="158"/>
      <c r="G2675" s="159"/>
      <c r="H2675" s="160">
        <f t="shared" ref="H2675:J2675" si="1495">H2637</f>
        <v>0</v>
      </c>
      <c r="I2675" s="161">
        <f t="shared" si="1495"/>
        <v>0</v>
      </c>
      <c r="J2675" s="161">
        <f t="shared" si="1495"/>
        <v>0</v>
      </c>
      <c r="K2675" s="162">
        <f t="shared" si="1485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6">B2638</f>
        <v>0</v>
      </c>
      <c r="C2676" s="287">
        <f t="shared" si="1496"/>
        <v>0</v>
      </c>
      <c r="D2676" s="288">
        <f t="shared" si="1496"/>
        <v>0</v>
      </c>
      <c r="E2676" s="289">
        <f t="shared" si="1496"/>
        <v>0</v>
      </c>
      <c r="F2676" s="158"/>
      <c r="G2676" s="159"/>
      <c r="H2676" s="160">
        <f t="shared" ref="H2676:J2676" si="1497">H2638</f>
        <v>0</v>
      </c>
      <c r="I2676" s="161">
        <f t="shared" si="1497"/>
        <v>0</v>
      </c>
      <c r="J2676" s="161">
        <f t="shared" si="1497"/>
        <v>0</v>
      </c>
      <c r="K2676" s="162">
        <f t="shared" si="1485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8">B2639</f>
        <v>0</v>
      </c>
      <c r="C2677" s="287">
        <f t="shared" si="1498"/>
        <v>0</v>
      </c>
      <c r="D2677" s="288">
        <f t="shared" si="1498"/>
        <v>0</v>
      </c>
      <c r="E2677" s="290">
        <f t="shared" si="1498"/>
        <v>0</v>
      </c>
      <c r="F2677" s="158"/>
      <c r="G2677" s="159"/>
      <c r="H2677" s="160">
        <f t="shared" ref="H2677:J2677" si="1499">H2639</f>
        <v>0</v>
      </c>
      <c r="I2677" s="161">
        <f t="shared" si="1499"/>
        <v>0</v>
      </c>
      <c r="J2677" s="161">
        <f t="shared" si="1499"/>
        <v>0</v>
      </c>
      <c r="K2677" s="162">
        <f t="shared" si="1485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500">B2640</f>
        <v>0</v>
      </c>
      <c r="C2678" s="287">
        <f t="shared" si="1500"/>
        <v>0</v>
      </c>
      <c r="D2678" s="288">
        <f t="shared" si="1500"/>
        <v>0</v>
      </c>
      <c r="E2678" s="289">
        <f t="shared" si="1500"/>
        <v>0</v>
      </c>
      <c r="F2678" s="158"/>
      <c r="G2678" s="159"/>
      <c r="H2678" s="160">
        <f t="shared" ref="H2678:J2678" si="1501">H2640</f>
        <v>0</v>
      </c>
      <c r="I2678" s="161">
        <f t="shared" si="1501"/>
        <v>0</v>
      </c>
      <c r="J2678" s="161">
        <f t="shared" si="1501"/>
        <v>0</v>
      </c>
      <c r="K2678" s="162">
        <f t="shared" si="1485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2">B2641</f>
        <v>0</v>
      </c>
      <c r="C2679" s="287">
        <f t="shared" si="1502"/>
        <v>0</v>
      </c>
      <c r="D2679" s="288">
        <f t="shared" si="1502"/>
        <v>0</v>
      </c>
      <c r="E2679" s="289">
        <f t="shared" si="1502"/>
        <v>0</v>
      </c>
      <c r="F2679" s="158"/>
      <c r="G2679" s="159"/>
      <c r="H2679" s="160">
        <f t="shared" ref="H2679:J2679" si="1503">H2641</f>
        <v>0</v>
      </c>
      <c r="I2679" s="161">
        <f t="shared" si="1503"/>
        <v>0</v>
      </c>
      <c r="J2679" s="161">
        <f t="shared" si="1503"/>
        <v>0</v>
      </c>
      <c r="K2679" s="162">
        <f t="shared" si="1485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4">B2642</f>
        <v>0</v>
      </c>
      <c r="C2680" s="287">
        <f t="shared" si="1504"/>
        <v>0</v>
      </c>
      <c r="D2680" s="288">
        <f t="shared" si="1504"/>
        <v>0</v>
      </c>
      <c r="E2680" s="289">
        <f t="shared" si="1504"/>
        <v>0</v>
      </c>
      <c r="F2680" s="158"/>
      <c r="G2680" s="159"/>
      <c r="H2680" s="160">
        <f t="shared" ref="H2680:J2680" si="1505">H2642</f>
        <v>0</v>
      </c>
      <c r="I2680" s="161">
        <f t="shared" si="1505"/>
        <v>0</v>
      </c>
      <c r="J2680" s="161">
        <f t="shared" si="1505"/>
        <v>0</v>
      </c>
      <c r="K2680" s="162">
        <f t="shared" si="1485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6">B2643</f>
        <v>0</v>
      </c>
      <c r="C2681" s="287">
        <f t="shared" si="1506"/>
        <v>0</v>
      </c>
      <c r="D2681" s="288">
        <f t="shared" si="1506"/>
        <v>0</v>
      </c>
      <c r="E2681" s="289">
        <f t="shared" si="1506"/>
        <v>0</v>
      </c>
      <c r="F2681" s="158"/>
      <c r="G2681" s="159"/>
      <c r="H2681" s="160">
        <f t="shared" ref="H2681:J2681" si="1507">H2643</f>
        <v>0</v>
      </c>
      <c r="I2681" s="161">
        <f t="shared" si="1507"/>
        <v>0</v>
      </c>
      <c r="J2681" s="161">
        <f t="shared" si="1507"/>
        <v>0</v>
      </c>
      <c r="K2681" s="162">
        <f t="shared" si="1485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8">B2644</f>
        <v>0</v>
      </c>
      <c r="C2682" s="287">
        <f t="shared" si="1508"/>
        <v>0</v>
      </c>
      <c r="D2682" s="288">
        <f t="shared" si="1508"/>
        <v>0</v>
      </c>
      <c r="E2682" s="289">
        <f t="shared" si="1508"/>
        <v>0</v>
      </c>
      <c r="F2682" s="158"/>
      <c r="G2682" s="159"/>
      <c r="H2682" s="160">
        <f t="shared" ref="H2682:J2682" si="1509">H2644</f>
        <v>0</v>
      </c>
      <c r="I2682" s="161">
        <f t="shared" si="1509"/>
        <v>0</v>
      </c>
      <c r="J2682" s="161">
        <f t="shared" si="1509"/>
        <v>0</v>
      </c>
      <c r="K2682" s="162">
        <f t="shared" si="1485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10">B2645</f>
        <v>0</v>
      </c>
      <c r="C2683" s="287">
        <f t="shared" si="1510"/>
        <v>0</v>
      </c>
      <c r="D2683" s="288">
        <f t="shared" si="1510"/>
        <v>0</v>
      </c>
      <c r="E2683" s="289">
        <f t="shared" si="1510"/>
        <v>0</v>
      </c>
      <c r="F2683" s="158"/>
      <c r="G2683" s="159"/>
      <c r="H2683" s="160">
        <f t="shared" ref="H2683:J2683" si="1511">H2645</f>
        <v>0</v>
      </c>
      <c r="I2683" s="161">
        <f t="shared" si="1511"/>
        <v>0</v>
      </c>
      <c r="J2683" s="161">
        <f t="shared" si="1511"/>
        <v>0</v>
      </c>
      <c r="K2683" s="162">
        <f t="shared" si="1485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2">B2646</f>
        <v>0</v>
      </c>
      <c r="C2684" s="287">
        <f t="shared" si="1512"/>
        <v>0</v>
      </c>
      <c r="D2684" s="288">
        <f t="shared" si="1512"/>
        <v>0</v>
      </c>
      <c r="E2684" s="289">
        <f t="shared" si="1512"/>
        <v>0</v>
      </c>
      <c r="F2684" s="158"/>
      <c r="G2684" s="159"/>
      <c r="H2684" s="160">
        <f t="shared" ref="H2684:J2684" si="1513">H2646</f>
        <v>0</v>
      </c>
      <c r="I2684" s="161">
        <f t="shared" si="1513"/>
        <v>0</v>
      </c>
      <c r="J2684" s="161">
        <f t="shared" si="1513"/>
        <v>0</v>
      </c>
      <c r="K2684" s="162">
        <f t="shared" si="1485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4">B2647</f>
        <v>0</v>
      </c>
      <c r="C2685" s="287">
        <f t="shared" si="1514"/>
        <v>0</v>
      </c>
      <c r="D2685" s="288">
        <f t="shared" si="1514"/>
        <v>0</v>
      </c>
      <c r="E2685" s="290">
        <f t="shared" si="1514"/>
        <v>0</v>
      </c>
      <c r="F2685" s="158"/>
      <c r="G2685" s="159"/>
      <c r="H2685" s="160">
        <f t="shared" ref="H2685:J2685" si="1515">H2647</f>
        <v>0</v>
      </c>
      <c r="I2685" s="161">
        <f t="shared" si="1515"/>
        <v>0</v>
      </c>
      <c r="J2685" s="161">
        <f t="shared" si="1515"/>
        <v>0</v>
      </c>
      <c r="K2685" s="162">
        <f t="shared" si="1485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23"/>
      <c r="K2687" s="324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25">
        <f>SUM(K2670:K2685)</f>
        <v>2300400</v>
      </c>
      <c r="K2688" s="326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27"/>
      <c r="K2689" s="327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24"/>
      <c r="K2691" s="324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28">
        <f>((J2688/1.11)+(K2690/1.11))*11%</f>
        <v>227967.56756756754</v>
      </c>
      <c r="K2692" s="329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24"/>
      <c r="K2693" s="324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2300400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28</v>
      </c>
      <c r="J2696" s="330" t="str">
        <f>J2658</f>
        <v>NOVI / CONDRO</v>
      </c>
      <c r="K2696" s="331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29</v>
      </c>
      <c r="J2697" s="330">
        <f>J2659</f>
        <v>0</v>
      </c>
      <c r="K2697" s="331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23090024</v>
      </c>
      <c r="F2700" s="200"/>
      <c r="G2700" s="201" t="s">
        <v>2</v>
      </c>
      <c r="H2700" s="332" t="str">
        <f>H2662</f>
        <v>CV DWI JAYA</v>
      </c>
      <c r="I2700" s="332"/>
      <c r="J2700" s="332"/>
      <c r="K2700" s="333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36" t="s">
        <v>3</v>
      </c>
      <c r="G2701" s="207"/>
      <c r="H2701" s="334"/>
      <c r="I2701" s="334"/>
      <c r="J2701" s="334"/>
      <c r="K2701" s="335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37">
        <f>D2664</f>
        <v>45196</v>
      </c>
      <c r="E2702" s="338"/>
      <c r="F2702" s="336"/>
      <c r="G2702" s="208"/>
      <c r="H2702" s="339" t="str">
        <f>H2664</f>
        <v/>
      </c>
      <c r="I2702" s="339"/>
      <c r="J2702" s="339"/>
      <c r="K2702" s="340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36"/>
      <c r="G2703" s="208"/>
      <c r="H2703" s="341" t="str">
        <f>H2665</f>
        <v>YOGYAKARTA</v>
      </c>
      <c r="I2703" s="341"/>
      <c r="J2703" s="341"/>
      <c r="K2703" s="342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KO 3780</v>
      </c>
      <c r="E2704" s="199"/>
      <c r="F2704" s="210"/>
      <c r="G2704" s="211"/>
      <c r="H2704" s="343"/>
      <c r="I2704" s="343"/>
      <c r="J2704" s="343"/>
      <c r="K2704" s="344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6">B2670</f>
        <v>6</v>
      </c>
      <c r="C2708" s="292" t="str">
        <f t="shared" si="1516"/>
        <v>LSN</v>
      </c>
      <c r="D2708" s="293" t="str">
        <f t="shared" si="1516"/>
        <v/>
      </c>
      <c r="E2708" s="294" t="str">
        <f t="shared" si="1516"/>
        <v>GUNTING KENKO SC-828</v>
      </c>
      <c r="F2708" s="235"/>
      <c r="G2708" s="236"/>
      <c r="H2708" s="237">
        <f t="shared" ref="H2708:J2708" si="1517">H2670</f>
        <v>56400</v>
      </c>
      <c r="I2708" s="238">
        <f t="shared" si="1517"/>
        <v>0.1</v>
      </c>
      <c r="J2708" s="238">
        <f t="shared" si="1517"/>
        <v>0</v>
      </c>
      <c r="K2708" s="239">
        <f t="shared" ref="K2708:K2723" si="1518">(B2708*H2708-((B2708*H2708)*I2708))-((B2708*H2708-((B2708*H2708)*I2708))*J2708)</f>
        <v>304560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9">B2671</f>
        <v>24</v>
      </c>
      <c r="C2709" s="292" t="str">
        <f t="shared" si="1519"/>
        <v>LSN</v>
      </c>
      <c r="D2709" s="293" t="str">
        <f t="shared" si="1519"/>
        <v/>
      </c>
      <c r="E2709" s="294" t="str">
        <f t="shared" si="1519"/>
        <v>GEL PEN JOYKO GP-265 Q-GEL</v>
      </c>
      <c r="F2709" s="235"/>
      <c r="G2709" s="236"/>
      <c r="H2709" s="237">
        <f t="shared" ref="H2709:J2709" si="1520">H2671</f>
        <v>28200</v>
      </c>
      <c r="I2709" s="238">
        <f t="shared" si="1520"/>
        <v>0.1</v>
      </c>
      <c r="J2709" s="238">
        <f t="shared" si="1520"/>
        <v>0</v>
      </c>
      <c r="K2709" s="239">
        <f t="shared" si="1518"/>
        <v>609120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1">B2672</f>
        <v>4</v>
      </c>
      <c r="C2710" s="292" t="str">
        <f t="shared" si="1521"/>
        <v>LSN</v>
      </c>
      <c r="D2710" s="293" t="str">
        <f t="shared" si="1521"/>
        <v/>
      </c>
      <c r="E2710" s="294" t="str">
        <f t="shared" si="1521"/>
        <v>CUTTER 18 MM KENKO L-500 (BESAR)</v>
      </c>
      <c r="F2710" s="235"/>
      <c r="G2710" s="236"/>
      <c r="H2710" s="237">
        <f t="shared" ref="H2710:J2710" si="1522">H2672</f>
        <v>147600</v>
      </c>
      <c r="I2710" s="238">
        <f t="shared" si="1522"/>
        <v>0.1</v>
      </c>
      <c r="J2710" s="238">
        <f t="shared" si="1522"/>
        <v>0</v>
      </c>
      <c r="K2710" s="239">
        <f t="shared" si="1518"/>
        <v>531360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3">B2673</f>
        <v>24</v>
      </c>
      <c r="C2711" s="292" t="str">
        <f t="shared" si="1523"/>
        <v>LSN</v>
      </c>
      <c r="D2711" s="293" t="str">
        <f t="shared" si="1523"/>
        <v/>
      </c>
      <c r="E2711" s="294" t="str">
        <f t="shared" si="1523"/>
        <v>GEL PEN KENKO K-1 HITAM</v>
      </c>
      <c r="F2711" s="235"/>
      <c r="G2711" s="236"/>
      <c r="H2711" s="237">
        <f t="shared" ref="H2711:J2711" si="1524">H2673</f>
        <v>39600</v>
      </c>
      <c r="I2711" s="238">
        <f t="shared" si="1524"/>
        <v>0.1</v>
      </c>
      <c r="J2711" s="238">
        <f t="shared" si="1524"/>
        <v>0</v>
      </c>
      <c r="K2711" s="239">
        <f t="shared" si="1518"/>
        <v>855360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5">B2674</f>
        <v>0</v>
      </c>
      <c r="C2712" s="292">
        <f t="shared" si="1525"/>
        <v>0</v>
      </c>
      <c r="D2712" s="293">
        <f t="shared" si="1525"/>
        <v>0</v>
      </c>
      <c r="E2712" s="294">
        <f t="shared" si="1525"/>
        <v>0</v>
      </c>
      <c r="F2712" s="235"/>
      <c r="G2712" s="236"/>
      <c r="H2712" s="237">
        <f t="shared" ref="H2712:J2712" si="1526">H2674</f>
        <v>0</v>
      </c>
      <c r="I2712" s="238">
        <f t="shared" si="1526"/>
        <v>0</v>
      </c>
      <c r="J2712" s="238">
        <f t="shared" si="1526"/>
        <v>0</v>
      </c>
      <c r="K2712" s="239">
        <f t="shared" si="1518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7">B2675</f>
        <v>0</v>
      </c>
      <c r="C2713" s="292">
        <f t="shared" si="1527"/>
        <v>0</v>
      </c>
      <c r="D2713" s="293">
        <f t="shared" si="1527"/>
        <v>0</v>
      </c>
      <c r="E2713" s="294">
        <f t="shared" si="1527"/>
        <v>0</v>
      </c>
      <c r="F2713" s="235"/>
      <c r="G2713" s="236"/>
      <c r="H2713" s="237">
        <f t="shared" ref="H2713:J2713" si="1528">H2675</f>
        <v>0</v>
      </c>
      <c r="I2713" s="238">
        <f t="shared" si="1528"/>
        <v>0</v>
      </c>
      <c r="J2713" s="238">
        <f t="shared" si="1528"/>
        <v>0</v>
      </c>
      <c r="K2713" s="239">
        <f t="shared" si="1518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9">B2676</f>
        <v>0</v>
      </c>
      <c r="C2714" s="292">
        <f t="shared" si="1529"/>
        <v>0</v>
      </c>
      <c r="D2714" s="293">
        <f t="shared" si="1529"/>
        <v>0</v>
      </c>
      <c r="E2714" s="294">
        <f t="shared" si="1529"/>
        <v>0</v>
      </c>
      <c r="F2714" s="235"/>
      <c r="G2714" s="236"/>
      <c r="H2714" s="237">
        <f t="shared" ref="H2714:J2714" si="1530">H2676</f>
        <v>0</v>
      </c>
      <c r="I2714" s="238">
        <f t="shared" si="1530"/>
        <v>0</v>
      </c>
      <c r="J2714" s="238">
        <f t="shared" si="1530"/>
        <v>0</v>
      </c>
      <c r="K2714" s="239">
        <f t="shared" si="1518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1">B2677</f>
        <v>0</v>
      </c>
      <c r="C2715" s="292">
        <f t="shared" si="1531"/>
        <v>0</v>
      </c>
      <c r="D2715" s="293">
        <f t="shared" si="1531"/>
        <v>0</v>
      </c>
      <c r="E2715" s="295">
        <f t="shared" si="1531"/>
        <v>0</v>
      </c>
      <c r="F2715" s="235"/>
      <c r="G2715" s="236"/>
      <c r="H2715" s="237">
        <f t="shared" ref="H2715:J2715" si="1532">H2677</f>
        <v>0</v>
      </c>
      <c r="I2715" s="238">
        <f t="shared" si="1532"/>
        <v>0</v>
      </c>
      <c r="J2715" s="238">
        <f t="shared" si="1532"/>
        <v>0</v>
      </c>
      <c r="K2715" s="239">
        <f t="shared" si="1518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3">B2678</f>
        <v>0</v>
      </c>
      <c r="C2716" s="292">
        <f t="shared" si="1533"/>
        <v>0</v>
      </c>
      <c r="D2716" s="293">
        <f t="shared" si="1533"/>
        <v>0</v>
      </c>
      <c r="E2716" s="294">
        <f t="shared" si="1533"/>
        <v>0</v>
      </c>
      <c r="F2716" s="235"/>
      <c r="G2716" s="236"/>
      <c r="H2716" s="237">
        <f t="shared" ref="H2716:J2716" si="1534">H2678</f>
        <v>0</v>
      </c>
      <c r="I2716" s="238">
        <f t="shared" si="1534"/>
        <v>0</v>
      </c>
      <c r="J2716" s="238">
        <f t="shared" si="1534"/>
        <v>0</v>
      </c>
      <c r="K2716" s="239">
        <f t="shared" si="1518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5">B2679</f>
        <v>0</v>
      </c>
      <c r="C2717" s="292">
        <f t="shared" si="1535"/>
        <v>0</v>
      </c>
      <c r="D2717" s="293">
        <f t="shared" si="1535"/>
        <v>0</v>
      </c>
      <c r="E2717" s="294">
        <f t="shared" si="1535"/>
        <v>0</v>
      </c>
      <c r="F2717" s="235"/>
      <c r="G2717" s="236"/>
      <c r="H2717" s="237">
        <f t="shared" ref="H2717:J2717" si="1536">H2679</f>
        <v>0</v>
      </c>
      <c r="I2717" s="238">
        <f t="shared" si="1536"/>
        <v>0</v>
      </c>
      <c r="J2717" s="238">
        <f t="shared" si="1536"/>
        <v>0</v>
      </c>
      <c r="K2717" s="239">
        <f t="shared" si="1518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7">B2680</f>
        <v>0</v>
      </c>
      <c r="C2718" s="292">
        <f t="shared" si="1537"/>
        <v>0</v>
      </c>
      <c r="D2718" s="293">
        <f t="shared" si="1537"/>
        <v>0</v>
      </c>
      <c r="E2718" s="294">
        <f t="shared" si="1537"/>
        <v>0</v>
      </c>
      <c r="F2718" s="235"/>
      <c r="G2718" s="236"/>
      <c r="H2718" s="237">
        <f t="shared" ref="H2718:J2718" si="1538">H2680</f>
        <v>0</v>
      </c>
      <c r="I2718" s="238">
        <f t="shared" si="1538"/>
        <v>0</v>
      </c>
      <c r="J2718" s="238">
        <f t="shared" si="1538"/>
        <v>0</v>
      </c>
      <c r="K2718" s="239">
        <f t="shared" si="1518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9">B2681</f>
        <v>0</v>
      </c>
      <c r="C2719" s="292">
        <f t="shared" si="1539"/>
        <v>0</v>
      </c>
      <c r="D2719" s="293">
        <f t="shared" si="1539"/>
        <v>0</v>
      </c>
      <c r="E2719" s="294">
        <f t="shared" si="1539"/>
        <v>0</v>
      </c>
      <c r="F2719" s="235"/>
      <c r="G2719" s="236"/>
      <c r="H2719" s="237">
        <f t="shared" ref="H2719:J2719" si="1540">H2681</f>
        <v>0</v>
      </c>
      <c r="I2719" s="238">
        <f t="shared" si="1540"/>
        <v>0</v>
      </c>
      <c r="J2719" s="238">
        <f t="shared" si="1540"/>
        <v>0</v>
      </c>
      <c r="K2719" s="239">
        <f t="shared" si="1518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1">B2682</f>
        <v>0</v>
      </c>
      <c r="C2720" s="292">
        <f t="shared" si="1541"/>
        <v>0</v>
      </c>
      <c r="D2720" s="293">
        <f t="shared" si="1541"/>
        <v>0</v>
      </c>
      <c r="E2720" s="294">
        <f t="shared" si="1541"/>
        <v>0</v>
      </c>
      <c r="F2720" s="235"/>
      <c r="G2720" s="236"/>
      <c r="H2720" s="237">
        <f t="shared" ref="H2720:J2720" si="1542">H2682</f>
        <v>0</v>
      </c>
      <c r="I2720" s="238">
        <f t="shared" si="1542"/>
        <v>0</v>
      </c>
      <c r="J2720" s="238">
        <f t="shared" si="1542"/>
        <v>0</v>
      </c>
      <c r="K2720" s="239">
        <f t="shared" si="1518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3">B2683</f>
        <v>0</v>
      </c>
      <c r="C2721" s="292">
        <f t="shared" si="1543"/>
        <v>0</v>
      </c>
      <c r="D2721" s="293">
        <f t="shared" si="1543"/>
        <v>0</v>
      </c>
      <c r="E2721" s="294">
        <f t="shared" si="1543"/>
        <v>0</v>
      </c>
      <c r="F2721" s="235"/>
      <c r="G2721" s="236"/>
      <c r="H2721" s="237">
        <f t="shared" ref="H2721:J2721" si="1544">H2683</f>
        <v>0</v>
      </c>
      <c r="I2721" s="238">
        <f t="shared" si="1544"/>
        <v>0</v>
      </c>
      <c r="J2721" s="238">
        <f t="shared" si="1544"/>
        <v>0</v>
      </c>
      <c r="K2721" s="239">
        <f t="shared" si="1518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5">B2684</f>
        <v>0</v>
      </c>
      <c r="C2722" s="292">
        <f t="shared" si="1545"/>
        <v>0</v>
      </c>
      <c r="D2722" s="293">
        <f t="shared" si="1545"/>
        <v>0</v>
      </c>
      <c r="E2722" s="294">
        <f t="shared" si="1545"/>
        <v>0</v>
      </c>
      <c r="F2722" s="235"/>
      <c r="G2722" s="236"/>
      <c r="H2722" s="237">
        <f t="shared" ref="H2722:J2722" si="1546">H2684</f>
        <v>0</v>
      </c>
      <c r="I2722" s="238">
        <f t="shared" si="1546"/>
        <v>0</v>
      </c>
      <c r="J2722" s="238">
        <f t="shared" si="1546"/>
        <v>0</v>
      </c>
      <c r="K2722" s="239">
        <f t="shared" si="1518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7">B2685</f>
        <v>0</v>
      </c>
      <c r="C2723" s="292">
        <f t="shared" si="1547"/>
        <v>0</v>
      </c>
      <c r="D2723" s="293">
        <f t="shared" si="1547"/>
        <v>0</v>
      </c>
      <c r="E2723" s="295">
        <f t="shared" si="1547"/>
        <v>0</v>
      </c>
      <c r="F2723" s="235"/>
      <c r="G2723" s="236"/>
      <c r="H2723" s="237">
        <f t="shared" ref="H2723:J2723" si="1548">H2685</f>
        <v>0</v>
      </c>
      <c r="I2723" s="238">
        <f t="shared" si="1548"/>
        <v>0</v>
      </c>
      <c r="J2723" s="238">
        <f t="shared" si="1548"/>
        <v>0</v>
      </c>
      <c r="K2723" s="239">
        <f t="shared" si="1518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05"/>
      <c r="K2725" s="306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07">
        <f>SUM(K2708:K2723)</f>
        <v>2300400</v>
      </c>
      <c r="K2726" s="308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09"/>
      <c r="K2727" s="309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06"/>
      <c r="K2729" s="306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10">
        <f>((J2726/1.11)+(K2728/1.11))*11%</f>
        <v>227967.56756756754</v>
      </c>
      <c r="K2730" s="311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06"/>
      <c r="K2731" s="306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2300400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28</v>
      </c>
      <c r="J2734" s="312" t="str">
        <f>J2696</f>
        <v>NOVI / CONDRO</v>
      </c>
      <c r="K2734" s="313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29</v>
      </c>
      <c r="J2735" s="312">
        <f>J2697</f>
        <v>0</v>
      </c>
      <c r="K2735" s="313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v>23090012</v>
      </c>
      <c r="G2738" s="11" t="s">
        <v>2</v>
      </c>
      <c r="H2738" s="358" t="s">
        <v>64</v>
      </c>
      <c r="I2738" s="358"/>
      <c r="J2738" s="358"/>
      <c r="K2738" s="359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62" t="s">
        <v>3</v>
      </c>
      <c r="G2739" s="17"/>
      <c r="H2739" s="360"/>
      <c r="I2739" s="360"/>
      <c r="J2739" s="360"/>
      <c r="K2739" s="361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63">
        <v>45184</v>
      </c>
      <c r="E2740" s="364"/>
      <c r="F2740" s="362"/>
      <c r="G2740" s="18"/>
      <c r="H2740" s="365" t="s">
        <v>65</v>
      </c>
      <c r="I2740" s="365"/>
      <c r="J2740" s="365"/>
      <c r="K2740" s="366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62"/>
      <c r="G2741" s="18"/>
      <c r="H2741" s="367" t="s">
        <v>33</v>
      </c>
      <c r="I2741" s="367"/>
      <c r="J2741" s="367"/>
      <c r="K2741" s="368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181</v>
      </c>
      <c r="E2742" s="9"/>
      <c r="F2742" s="21"/>
      <c r="G2742" s="22"/>
      <c r="H2742" s="369"/>
      <c r="I2742" s="369"/>
      <c r="J2742" s="369"/>
      <c r="K2742" s="370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144</v>
      </c>
      <c r="C2746" s="46" t="s">
        <v>41</v>
      </c>
      <c r="D2746" s="93">
        <v>1</v>
      </c>
      <c r="E2746" s="110" t="s">
        <v>180</v>
      </c>
      <c r="F2746" s="48"/>
      <c r="G2746" s="49"/>
      <c r="H2746" s="50">
        <v>39600</v>
      </c>
      <c r="I2746" s="51">
        <v>0.13500000000000001</v>
      </c>
      <c r="J2746" s="51"/>
      <c r="K2746" s="52">
        <f t="shared" ref="K2746:K2761" si="1549">(B2746*H2746-((B2746*H2746)*I2746))-((B2746*H2746-((B2746*H2746)*I2746))*J2746)</f>
        <v>4932576</v>
      </c>
      <c r="L2746" s="36"/>
    </row>
    <row r="2747" spans="1:12" s="10" customFormat="1" ht="14.1" customHeight="1" x14ac:dyDescent="0.25">
      <c r="A2747" s="45">
        <v>2</v>
      </c>
      <c r="B2747" s="46"/>
      <c r="C2747" s="46"/>
      <c r="D2747" s="93"/>
      <c r="E2747" s="110"/>
      <c r="F2747" s="48"/>
      <c r="G2747" s="49"/>
      <c r="H2747" s="50"/>
      <c r="I2747" s="51"/>
      <c r="J2747" s="51"/>
      <c r="K2747" s="52">
        <f t="shared" si="1549"/>
        <v>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9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9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9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9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9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9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9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9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9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9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9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9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9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9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45"/>
      <c r="K2763" s="346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47">
        <f>SUM(K2746:K2761)</f>
        <v>4932576</v>
      </c>
      <c r="K2764" s="348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49"/>
      <c r="K2765" s="349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46"/>
      <c r="K2767" s="346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50">
        <f>((J2764/1.11)+(K2766/1.11))*11%</f>
        <v>488813.83783783775</v>
      </c>
      <c r="K2768" s="351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46"/>
      <c r="K2769" s="346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4932576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28</v>
      </c>
      <c r="J2772" s="352" t="s">
        <v>43</v>
      </c>
      <c r="K2772" s="353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29</v>
      </c>
      <c r="J2773" s="352"/>
      <c r="K2773" s="353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23090012</v>
      </c>
      <c r="F2776" s="123"/>
      <c r="G2776" s="124" t="s">
        <v>2</v>
      </c>
      <c r="H2776" s="354" t="str">
        <f>H2738</f>
        <v>CV PELITA JAYA</v>
      </c>
      <c r="I2776" s="354"/>
      <c r="J2776" s="354"/>
      <c r="K2776" s="355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14" t="s">
        <v>3</v>
      </c>
      <c r="G2777" s="130"/>
      <c r="H2777" s="356"/>
      <c r="I2777" s="356"/>
      <c r="J2777" s="356"/>
      <c r="K2777" s="357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15">
        <f>D2740</f>
        <v>45184</v>
      </c>
      <c r="E2778" s="316"/>
      <c r="F2778" s="314"/>
      <c r="G2778" s="131"/>
      <c r="H2778" s="317" t="str">
        <f>H2740</f>
        <v>(ANUGERAH SEJAHTERA)</v>
      </c>
      <c r="I2778" s="317"/>
      <c r="J2778" s="317"/>
      <c r="K2778" s="318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14"/>
      <c r="G2779" s="131"/>
      <c r="H2779" s="319" t="str">
        <f>H2741</f>
        <v>PURWOKERTO</v>
      </c>
      <c r="I2779" s="319"/>
      <c r="J2779" s="319"/>
      <c r="K2779" s="320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KO 3801</v>
      </c>
      <c r="E2780" s="122"/>
      <c r="F2780" s="133"/>
      <c r="G2780" s="134"/>
      <c r="H2780" s="321"/>
      <c r="I2780" s="321"/>
      <c r="J2780" s="321"/>
      <c r="K2780" s="322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50">B2746</f>
        <v>144</v>
      </c>
      <c r="C2784" s="287" t="str">
        <f t="shared" si="1550"/>
        <v>LSN</v>
      </c>
      <c r="D2784" s="288">
        <f t="shared" si="1550"/>
        <v>1</v>
      </c>
      <c r="E2784" s="289" t="str">
        <f t="shared" si="1550"/>
        <v>GEL PEN KENKO K-1 HITAM</v>
      </c>
      <c r="F2784" s="158"/>
      <c r="G2784" s="159"/>
      <c r="H2784" s="160">
        <f t="shared" ref="H2784:J2784" si="1551">H2746</f>
        <v>39600</v>
      </c>
      <c r="I2784" s="161">
        <f t="shared" si="1551"/>
        <v>0.13500000000000001</v>
      </c>
      <c r="J2784" s="161">
        <f t="shared" si="1551"/>
        <v>0</v>
      </c>
      <c r="K2784" s="162">
        <f t="shared" ref="K2784:K2799" si="1552">(B2784*H2784-((B2784*H2784)*I2784))-((B2784*H2784-((B2784*H2784)*I2784))*J2784)</f>
        <v>4932576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3">B2747</f>
        <v>0</v>
      </c>
      <c r="C2785" s="287">
        <f t="shared" si="1553"/>
        <v>0</v>
      </c>
      <c r="D2785" s="288">
        <f t="shared" si="1553"/>
        <v>0</v>
      </c>
      <c r="E2785" s="289">
        <f t="shared" si="1553"/>
        <v>0</v>
      </c>
      <c r="F2785" s="158"/>
      <c r="G2785" s="159"/>
      <c r="H2785" s="160">
        <f t="shared" ref="H2785:J2785" si="1554">H2747</f>
        <v>0</v>
      </c>
      <c r="I2785" s="161">
        <f t="shared" si="1554"/>
        <v>0</v>
      </c>
      <c r="J2785" s="161">
        <f t="shared" si="1554"/>
        <v>0</v>
      </c>
      <c r="K2785" s="162">
        <f t="shared" si="1552"/>
        <v>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5">B2748</f>
        <v>0</v>
      </c>
      <c r="C2786" s="287">
        <f t="shared" si="1555"/>
        <v>0</v>
      </c>
      <c r="D2786" s="288">
        <f t="shared" si="1555"/>
        <v>0</v>
      </c>
      <c r="E2786" s="289">
        <f t="shared" si="1555"/>
        <v>0</v>
      </c>
      <c r="F2786" s="158"/>
      <c r="G2786" s="159"/>
      <c r="H2786" s="160">
        <f t="shared" ref="H2786:J2786" si="1556">H2748</f>
        <v>0</v>
      </c>
      <c r="I2786" s="161">
        <f t="shared" si="1556"/>
        <v>0</v>
      </c>
      <c r="J2786" s="161">
        <f t="shared" si="1556"/>
        <v>0</v>
      </c>
      <c r="K2786" s="162">
        <f t="shared" si="1552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7">B2749</f>
        <v>0</v>
      </c>
      <c r="C2787" s="287">
        <f t="shared" si="1557"/>
        <v>0</v>
      </c>
      <c r="D2787" s="288">
        <f t="shared" si="1557"/>
        <v>0</v>
      </c>
      <c r="E2787" s="289">
        <f t="shared" si="1557"/>
        <v>0</v>
      </c>
      <c r="F2787" s="158"/>
      <c r="G2787" s="159"/>
      <c r="H2787" s="160">
        <f t="shared" ref="H2787:J2787" si="1558">H2749</f>
        <v>0</v>
      </c>
      <c r="I2787" s="161">
        <f t="shared" si="1558"/>
        <v>0</v>
      </c>
      <c r="J2787" s="161">
        <f t="shared" si="1558"/>
        <v>0</v>
      </c>
      <c r="K2787" s="162">
        <f t="shared" si="1552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9">B2750</f>
        <v>0</v>
      </c>
      <c r="C2788" s="287">
        <f t="shared" si="1559"/>
        <v>0</v>
      </c>
      <c r="D2788" s="288">
        <f t="shared" si="1559"/>
        <v>0</v>
      </c>
      <c r="E2788" s="289">
        <f t="shared" si="1559"/>
        <v>0</v>
      </c>
      <c r="F2788" s="158"/>
      <c r="G2788" s="159"/>
      <c r="H2788" s="160">
        <f t="shared" ref="H2788:J2788" si="1560">H2750</f>
        <v>0</v>
      </c>
      <c r="I2788" s="161">
        <f t="shared" si="1560"/>
        <v>0</v>
      </c>
      <c r="J2788" s="161">
        <f t="shared" si="1560"/>
        <v>0</v>
      </c>
      <c r="K2788" s="162">
        <f t="shared" si="1552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1">B2751</f>
        <v>0</v>
      </c>
      <c r="C2789" s="287">
        <f t="shared" si="1561"/>
        <v>0</v>
      </c>
      <c r="D2789" s="288">
        <f t="shared" si="1561"/>
        <v>0</v>
      </c>
      <c r="E2789" s="289">
        <f t="shared" si="1561"/>
        <v>0</v>
      </c>
      <c r="F2789" s="158"/>
      <c r="G2789" s="159"/>
      <c r="H2789" s="160">
        <f t="shared" ref="H2789:J2789" si="1562">H2751</f>
        <v>0</v>
      </c>
      <c r="I2789" s="161">
        <f t="shared" si="1562"/>
        <v>0</v>
      </c>
      <c r="J2789" s="161">
        <f t="shared" si="1562"/>
        <v>0</v>
      </c>
      <c r="K2789" s="162">
        <f t="shared" si="1552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3">B2752</f>
        <v>0</v>
      </c>
      <c r="C2790" s="287">
        <f t="shared" si="1563"/>
        <v>0</v>
      </c>
      <c r="D2790" s="288">
        <f t="shared" si="1563"/>
        <v>0</v>
      </c>
      <c r="E2790" s="289">
        <f t="shared" si="1563"/>
        <v>0</v>
      </c>
      <c r="F2790" s="158"/>
      <c r="G2790" s="159"/>
      <c r="H2790" s="160">
        <f t="shared" ref="H2790:J2790" si="1564">H2752</f>
        <v>0</v>
      </c>
      <c r="I2790" s="161">
        <f t="shared" si="1564"/>
        <v>0</v>
      </c>
      <c r="J2790" s="161">
        <f t="shared" si="1564"/>
        <v>0</v>
      </c>
      <c r="K2790" s="162">
        <f t="shared" si="1552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5">B2753</f>
        <v>0</v>
      </c>
      <c r="C2791" s="287">
        <f t="shared" si="1565"/>
        <v>0</v>
      </c>
      <c r="D2791" s="288">
        <f t="shared" si="1565"/>
        <v>0</v>
      </c>
      <c r="E2791" s="290">
        <f t="shared" si="1565"/>
        <v>0</v>
      </c>
      <c r="F2791" s="158"/>
      <c r="G2791" s="159"/>
      <c r="H2791" s="160">
        <f t="shared" ref="H2791:J2791" si="1566">H2753</f>
        <v>0</v>
      </c>
      <c r="I2791" s="161">
        <f t="shared" si="1566"/>
        <v>0</v>
      </c>
      <c r="J2791" s="161">
        <f t="shared" si="1566"/>
        <v>0</v>
      </c>
      <c r="K2791" s="162">
        <f t="shared" si="1552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7">B2754</f>
        <v>0</v>
      </c>
      <c r="C2792" s="287">
        <f t="shared" si="1567"/>
        <v>0</v>
      </c>
      <c r="D2792" s="288">
        <f t="shared" si="1567"/>
        <v>0</v>
      </c>
      <c r="E2792" s="289">
        <f t="shared" si="1567"/>
        <v>0</v>
      </c>
      <c r="F2792" s="158"/>
      <c r="G2792" s="159"/>
      <c r="H2792" s="160">
        <f t="shared" ref="H2792:J2792" si="1568">H2754</f>
        <v>0</v>
      </c>
      <c r="I2792" s="161">
        <f t="shared" si="1568"/>
        <v>0</v>
      </c>
      <c r="J2792" s="161">
        <f t="shared" si="1568"/>
        <v>0</v>
      </c>
      <c r="K2792" s="162">
        <f t="shared" si="1552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9">B2755</f>
        <v>0</v>
      </c>
      <c r="C2793" s="287">
        <f t="shared" si="1569"/>
        <v>0</v>
      </c>
      <c r="D2793" s="288">
        <f t="shared" si="1569"/>
        <v>0</v>
      </c>
      <c r="E2793" s="289">
        <f t="shared" si="1569"/>
        <v>0</v>
      </c>
      <c r="F2793" s="158"/>
      <c r="G2793" s="159"/>
      <c r="H2793" s="160">
        <f t="shared" ref="H2793:J2793" si="1570">H2755</f>
        <v>0</v>
      </c>
      <c r="I2793" s="161">
        <f t="shared" si="1570"/>
        <v>0</v>
      </c>
      <c r="J2793" s="161">
        <f t="shared" si="1570"/>
        <v>0</v>
      </c>
      <c r="K2793" s="162">
        <f t="shared" si="1552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1">B2756</f>
        <v>0</v>
      </c>
      <c r="C2794" s="287">
        <f t="shared" si="1571"/>
        <v>0</v>
      </c>
      <c r="D2794" s="288">
        <f t="shared" si="1571"/>
        <v>0</v>
      </c>
      <c r="E2794" s="289">
        <f t="shared" si="1571"/>
        <v>0</v>
      </c>
      <c r="F2794" s="158"/>
      <c r="G2794" s="159"/>
      <c r="H2794" s="160">
        <f t="shared" ref="H2794:J2794" si="1572">H2756</f>
        <v>0</v>
      </c>
      <c r="I2794" s="161">
        <f t="shared" si="1572"/>
        <v>0</v>
      </c>
      <c r="J2794" s="161">
        <f t="shared" si="1572"/>
        <v>0</v>
      </c>
      <c r="K2794" s="162">
        <f t="shared" si="1552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3">B2757</f>
        <v>0</v>
      </c>
      <c r="C2795" s="287">
        <f t="shared" si="1573"/>
        <v>0</v>
      </c>
      <c r="D2795" s="288">
        <f t="shared" si="1573"/>
        <v>0</v>
      </c>
      <c r="E2795" s="289">
        <f t="shared" si="1573"/>
        <v>0</v>
      </c>
      <c r="F2795" s="158"/>
      <c r="G2795" s="159"/>
      <c r="H2795" s="160">
        <f t="shared" ref="H2795:J2795" si="1574">H2757</f>
        <v>0</v>
      </c>
      <c r="I2795" s="161">
        <f t="shared" si="1574"/>
        <v>0</v>
      </c>
      <c r="J2795" s="161">
        <f t="shared" si="1574"/>
        <v>0</v>
      </c>
      <c r="K2795" s="162">
        <f t="shared" si="1552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5">B2758</f>
        <v>0</v>
      </c>
      <c r="C2796" s="287">
        <f t="shared" si="1575"/>
        <v>0</v>
      </c>
      <c r="D2796" s="288">
        <f t="shared" si="1575"/>
        <v>0</v>
      </c>
      <c r="E2796" s="289">
        <f t="shared" si="1575"/>
        <v>0</v>
      </c>
      <c r="F2796" s="158"/>
      <c r="G2796" s="159"/>
      <c r="H2796" s="160">
        <f t="shared" ref="H2796:J2796" si="1576">H2758</f>
        <v>0</v>
      </c>
      <c r="I2796" s="161">
        <f t="shared" si="1576"/>
        <v>0</v>
      </c>
      <c r="J2796" s="161">
        <f t="shared" si="1576"/>
        <v>0</v>
      </c>
      <c r="K2796" s="162">
        <f t="shared" si="1552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7">B2759</f>
        <v>0</v>
      </c>
      <c r="C2797" s="287">
        <f t="shared" si="1577"/>
        <v>0</v>
      </c>
      <c r="D2797" s="288">
        <f t="shared" si="1577"/>
        <v>0</v>
      </c>
      <c r="E2797" s="289">
        <f t="shared" si="1577"/>
        <v>0</v>
      </c>
      <c r="F2797" s="158"/>
      <c r="G2797" s="159"/>
      <c r="H2797" s="160">
        <f t="shared" ref="H2797:J2797" si="1578">H2759</f>
        <v>0</v>
      </c>
      <c r="I2797" s="161">
        <f t="shared" si="1578"/>
        <v>0</v>
      </c>
      <c r="J2797" s="161">
        <f t="shared" si="1578"/>
        <v>0</v>
      </c>
      <c r="K2797" s="162">
        <f t="shared" si="1552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9">B2760</f>
        <v>0</v>
      </c>
      <c r="C2798" s="287">
        <f t="shared" si="1579"/>
        <v>0</v>
      </c>
      <c r="D2798" s="288">
        <f t="shared" si="1579"/>
        <v>0</v>
      </c>
      <c r="E2798" s="289">
        <f t="shared" si="1579"/>
        <v>0</v>
      </c>
      <c r="F2798" s="158"/>
      <c r="G2798" s="159"/>
      <c r="H2798" s="160">
        <f t="shared" ref="H2798:J2798" si="1580">H2760</f>
        <v>0</v>
      </c>
      <c r="I2798" s="161">
        <f t="shared" si="1580"/>
        <v>0</v>
      </c>
      <c r="J2798" s="161">
        <f t="shared" si="1580"/>
        <v>0</v>
      </c>
      <c r="K2798" s="162">
        <f t="shared" si="1552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1">B2761</f>
        <v>0</v>
      </c>
      <c r="C2799" s="287">
        <f t="shared" si="1581"/>
        <v>0</v>
      </c>
      <c r="D2799" s="288">
        <f t="shared" si="1581"/>
        <v>0</v>
      </c>
      <c r="E2799" s="290">
        <f t="shared" si="1581"/>
        <v>0</v>
      </c>
      <c r="F2799" s="158"/>
      <c r="G2799" s="159"/>
      <c r="H2799" s="160">
        <f t="shared" ref="H2799:J2799" si="1582">H2761</f>
        <v>0</v>
      </c>
      <c r="I2799" s="161">
        <f t="shared" si="1582"/>
        <v>0</v>
      </c>
      <c r="J2799" s="161">
        <f t="shared" si="1582"/>
        <v>0</v>
      </c>
      <c r="K2799" s="162">
        <f t="shared" si="1552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23"/>
      <c r="K2801" s="324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25">
        <f>SUM(K2784:K2799)</f>
        <v>4932576</v>
      </c>
      <c r="K2802" s="326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27"/>
      <c r="K2803" s="327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24"/>
      <c r="K2805" s="324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28">
        <f>((J2802/1.11)+(K2804/1.11))*11%</f>
        <v>488813.83783783775</v>
      </c>
      <c r="K2806" s="329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24"/>
      <c r="K2807" s="324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4932576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28</v>
      </c>
      <c r="J2810" s="330" t="str">
        <f>J2772</f>
        <v>NOVI / CONDRO</v>
      </c>
      <c r="K2810" s="331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29</v>
      </c>
      <c r="J2811" s="330">
        <f>J2773</f>
        <v>0</v>
      </c>
      <c r="K2811" s="331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23090012</v>
      </c>
      <c r="F2814" s="200"/>
      <c r="G2814" s="201" t="s">
        <v>2</v>
      </c>
      <c r="H2814" s="332" t="str">
        <f>H2776</f>
        <v>CV PELITA JAYA</v>
      </c>
      <c r="I2814" s="332"/>
      <c r="J2814" s="332"/>
      <c r="K2814" s="333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36" t="s">
        <v>3</v>
      </c>
      <c r="G2815" s="207"/>
      <c r="H2815" s="334"/>
      <c r="I2815" s="334"/>
      <c r="J2815" s="334"/>
      <c r="K2815" s="335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37">
        <f>D2778</f>
        <v>45184</v>
      </c>
      <c r="E2816" s="338"/>
      <c r="F2816" s="336"/>
      <c r="G2816" s="208"/>
      <c r="H2816" s="339" t="str">
        <f>H2778</f>
        <v>(ANUGERAH SEJAHTERA)</v>
      </c>
      <c r="I2816" s="339"/>
      <c r="J2816" s="339"/>
      <c r="K2816" s="340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36"/>
      <c r="G2817" s="208"/>
      <c r="H2817" s="341" t="str">
        <f>H2779</f>
        <v>PURWOKERTO</v>
      </c>
      <c r="I2817" s="341"/>
      <c r="J2817" s="341"/>
      <c r="K2817" s="342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KO 3801</v>
      </c>
      <c r="E2818" s="199"/>
      <c r="F2818" s="210"/>
      <c r="G2818" s="211"/>
      <c r="H2818" s="343"/>
      <c r="I2818" s="343"/>
      <c r="J2818" s="343"/>
      <c r="K2818" s="344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3">B2784</f>
        <v>144</v>
      </c>
      <c r="C2822" s="292" t="str">
        <f t="shared" si="1583"/>
        <v>LSN</v>
      </c>
      <c r="D2822" s="293">
        <f t="shared" si="1583"/>
        <v>1</v>
      </c>
      <c r="E2822" s="294" t="str">
        <f t="shared" si="1583"/>
        <v>GEL PEN KENKO K-1 HITAM</v>
      </c>
      <c r="F2822" s="235"/>
      <c r="G2822" s="236"/>
      <c r="H2822" s="237">
        <f t="shared" ref="H2822:J2822" si="1584">H2784</f>
        <v>39600</v>
      </c>
      <c r="I2822" s="238">
        <f t="shared" si="1584"/>
        <v>0.13500000000000001</v>
      </c>
      <c r="J2822" s="238">
        <f t="shared" si="1584"/>
        <v>0</v>
      </c>
      <c r="K2822" s="239">
        <f t="shared" ref="K2822:K2837" si="1585">(B2822*H2822-((B2822*H2822)*I2822))-((B2822*H2822-((B2822*H2822)*I2822))*J2822)</f>
        <v>4932576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6">B2785</f>
        <v>0</v>
      </c>
      <c r="C2823" s="292">
        <f t="shared" si="1586"/>
        <v>0</v>
      </c>
      <c r="D2823" s="293">
        <f t="shared" si="1586"/>
        <v>0</v>
      </c>
      <c r="E2823" s="294">
        <f t="shared" si="1586"/>
        <v>0</v>
      </c>
      <c r="F2823" s="235"/>
      <c r="G2823" s="236"/>
      <c r="H2823" s="237">
        <f t="shared" ref="H2823:J2823" si="1587">H2785</f>
        <v>0</v>
      </c>
      <c r="I2823" s="238">
        <f t="shared" si="1587"/>
        <v>0</v>
      </c>
      <c r="J2823" s="238">
        <f t="shared" si="1587"/>
        <v>0</v>
      </c>
      <c r="K2823" s="239">
        <f t="shared" si="1585"/>
        <v>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8">B2786</f>
        <v>0</v>
      </c>
      <c r="C2824" s="292">
        <f t="shared" si="1588"/>
        <v>0</v>
      </c>
      <c r="D2824" s="293">
        <f t="shared" si="1588"/>
        <v>0</v>
      </c>
      <c r="E2824" s="294">
        <f t="shared" si="1588"/>
        <v>0</v>
      </c>
      <c r="F2824" s="235"/>
      <c r="G2824" s="236"/>
      <c r="H2824" s="237">
        <f t="shared" ref="H2824:J2824" si="1589">H2786</f>
        <v>0</v>
      </c>
      <c r="I2824" s="238">
        <f t="shared" si="1589"/>
        <v>0</v>
      </c>
      <c r="J2824" s="238">
        <f t="shared" si="1589"/>
        <v>0</v>
      </c>
      <c r="K2824" s="239">
        <f t="shared" si="1585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90">B2787</f>
        <v>0</v>
      </c>
      <c r="C2825" s="292">
        <f t="shared" si="1590"/>
        <v>0</v>
      </c>
      <c r="D2825" s="293">
        <f t="shared" si="1590"/>
        <v>0</v>
      </c>
      <c r="E2825" s="294">
        <f t="shared" si="1590"/>
        <v>0</v>
      </c>
      <c r="F2825" s="235"/>
      <c r="G2825" s="236"/>
      <c r="H2825" s="237">
        <f t="shared" ref="H2825:J2825" si="1591">H2787</f>
        <v>0</v>
      </c>
      <c r="I2825" s="238">
        <f t="shared" si="1591"/>
        <v>0</v>
      </c>
      <c r="J2825" s="238">
        <f t="shared" si="1591"/>
        <v>0</v>
      </c>
      <c r="K2825" s="239">
        <f t="shared" si="1585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2">B2788</f>
        <v>0</v>
      </c>
      <c r="C2826" s="292">
        <f t="shared" si="1592"/>
        <v>0</v>
      </c>
      <c r="D2826" s="293">
        <f t="shared" si="1592"/>
        <v>0</v>
      </c>
      <c r="E2826" s="294">
        <f t="shared" si="1592"/>
        <v>0</v>
      </c>
      <c r="F2826" s="235"/>
      <c r="G2826" s="236"/>
      <c r="H2826" s="237">
        <f t="shared" ref="H2826:J2826" si="1593">H2788</f>
        <v>0</v>
      </c>
      <c r="I2826" s="238">
        <f t="shared" si="1593"/>
        <v>0</v>
      </c>
      <c r="J2826" s="238">
        <f t="shared" si="1593"/>
        <v>0</v>
      </c>
      <c r="K2826" s="239">
        <f t="shared" si="1585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4">B2789</f>
        <v>0</v>
      </c>
      <c r="C2827" s="292">
        <f t="shared" si="1594"/>
        <v>0</v>
      </c>
      <c r="D2827" s="293">
        <f t="shared" si="1594"/>
        <v>0</v>
      </c>
      <c r="E2827" s="294">
        <f t="shared" si="1594"/>
        <v>0</v>
      </c>
      <c r="F2827" s="235"/>
      <c r="G2827" s="236"/>
      <c r="H2827" s="237">
        <f t="shared" ref="H2827:J2827" si="1595">H2789</f>
        <v>0</v>
      </c>
      <c r="I2827" s="238">
        <f t="shared" si="1595"/>
        <v>0</v>
      </c>
      <c r="J2827" s="238">
        <f t="shared" si="1595"/>
        <v>0</v>
      </c>
      <c r="K2827" s="239">
        <f t="shared" si="1585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6">B2790</f>
        <v>0</v>
      </c>
      <c r="C2828" s="292">
        <f t="shared" si="1596"/>
        <v>0</v>
      </c>
      <c r="D2828" s="293">
        <f t="shared" si="1596"/>
        <v>0</v>
      </c>
      <c r="E2828" s="294">
        <f t="shared" si="1596"/>
        <v>0</v>
      </c>
      <c r="F2828" s="235"/>
      <c r="G2828" s="236"/>
      <c r="H2828" s="237">
        <f t="shared" ref="H2828:J2828" si="1597">H2790</f>
        <v>0</v>
      </c>
      <c r="I2828" s="238">
        <f t="shared" si="1597"/>
        <v>0</v>
      </c>
      <c r="J2828" s="238">
        <f t="shared" si="1597"/>
        <v>0</v>
      </c>
      <c r="K2828" s="239">
        <f t="shared" si="1585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8">B2791</f>
        <v>0</v>
      </c>
      <c r="C2829" s="292">
        <f t="shared" si="1598"/>
        <v>0</v>
      </c>
      <c r="D2829" s="293">
        <f t="shared" si="1598"/>
        <v>0</v>
      </c>
      <c r="E2829" s="295">
        <f t="shared" si="1598"/>
        <v>0</v>
      </c>
      <c r="F2829" s="235"/>
      <c r="G2829" s="236"/>
      <c r="H2829" s="237">
        <f t="shared" ref="H2829:J2829" si="1599">H2791</f>
        <v>0</v>
      </c>
      <c r="I2829" s="238">
        <f t="shared" si="1599"/>
        <v>0</v>
      </c>
      <c r="J2829" s="238">
        <f t="shared" si="1599"/>
        <v>0</v>
      </c>
      <c r="K2829" s="239">
        <f t="shared" si="1585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600">B2792</f>
        <v>0</v>
      </c>
      <c r="C2830" s="292">
        <f t="shared" si="1600"/>
        <v>0</v>
      </c>
      <c r="D2830" s="293">
        <f t="shared" si="1600"/>
        <v>0</v>
      </c>
      <c r="E2830" s="294">
        <f t="shared" si="1600"/>
        <v>0</v>
      </c>
      <c r="F2830" s="235"/>
      <c r="G2830" s="236"/>
      <c r="H2830" s="237">
        <f t="shared" ref="H2830:J2830" si="1601">H2792</f>
        <v>0</v>
      </c>
      <c r="I2830" s="238">
        <f t="shared" si="1601"/>
        <v>0</v>
      </c>
      <c r="J2830" s="238">
        <f t="shared" si="1601"/>
        <v>0</v>
      </c>
      <c r="K2830" s="239">
        <f t="shared" si="1585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2">B2793</f>
        <v>0</v>
      </c>
      <c r="C2831" s="292">
        <f t="shared" si="1602"/>
        <v>0</v>
      </c>
      <c r="D2831" s="293">
        <f t="shared" si="1602"/>
        <v>0</v>
      </c>
      <c r="E2831" s="294">
        <f t="shared" si="1602"/>
        <v>0</v>
      </c>
      <c r="F2831" s="235"/>
      <c r="G2831" s="236"/>
      <c r="H2831" s="237">
        <f t="shared" ref="H2831:J2831" si="1603">H2793</f>
        <v>0</v>
      </c>
      <c r="I2831" s="238">
        <f t="shared" si="1603"/>
        <v>0</v>
      </c>
      <c r="J2831" s="238">
        <f t="shared" si="1603"/>
        <v>0</v>
      </c>
      <c r="K2831" s="239">
        <f t="shared" si="1585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4">B2794</f>
        <v>0</v>
      </c>
      <c r="C2832" s="292">
        <f t="shared" si="1604"/>
        <v>0</v>
      </c>
      <c r="D2832" s="293">
        <f t="shared" si="1604"/>
        <v>0</v>
      </c>
      <c r="E2832" s="294">
        <f t="shared" si="1604"/>
        <v>0</v>
      </c>
      <c r="F2832" s="235"/>
      <c r="G2832" s="236"/>
      <c r="H2832" s="237">
        <f t="shared" ref="H2832:J2832" si="1605">H2794</f>
        <v>0</v>
      </c>
      <c r="I2832" s="238">
        <f t="shared" si="1605"/>
        <v>0</v>
      </c>
      <c r="J2832" s="238">
        <f t="shared" si="1605"/>
        <v>0</v>
      </c>
      <c r="K2832" s="239">
        <f t="shared" si="1585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6">B2795</f>
        <v>0</v>
      </c>
      <c r="C2833" s="292">
        <f t="shared" si="1606"/>
        <v>0</v>
      </c>
      <c r="D2833" s="293">
        <f t="shared" si="1606"/>
        <v>0</v>
      </c>
      <c r="E2833" s="294">
        <f t="shared" si="1606"/>
        <v>0</v>
      </c>
      <c r="F2833" s="235"/>
      <c r="G2833" s="236"/>
      <c r="H2833" s="237">
        <f t="shared" ref="H2833:J2833" si="1607">H2795</f>
        <v>0</v>
      </c>
      <c r="I2833" s="238">
        <f t="shared" si="1607"/>
        <v>0</v>
      </c>
      <c r="J2833" s="238">
        <f t="shared" si="1607"/>
        <v>0</v>
      </c>
      <c r="K2833" s="239">
        <f t="shared" si="1585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8">B2796</f>
        <v>0</v>
      </c>
      <c r="C2834" s="292">
        <f t="shared" si="1608"/>
        <v>0</v>
      </c>
      <c r="D2834" s="293">
        <f t="shared" si="1608"/>
        <v>0</v>
      </c>
      <c r="E2834" s="294">
        <f t="shared" si="1608"/>
        <v>0</v>
      </c>
      <c r="F2834" s="235"/>
      <c r="G2834" s="236"/>
      <c r="H2834" s="237">
        <f t="shared" ref="H2834:J2834" si="1609">H2796</f>
        <v>0</v>
      </c>
      <c r="I2834" s="238">
        <f t="shared" si="1609"/>
        <v>0</v>
      </c>
      <c r="J2834" s="238">
        <f t="shared" si="1609"/>
        <v>0</v>
      </c>
      <c r="K2834" s="239">
        <f t="shared" si="1585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10">B2797</f>
        <v>0</v>
      </c>
      <c r="C2835" s="292">
        <f t="shared" si="1610"/>
        <v>0</v>
      </c>
      <c r="D2835" s="293">
        <f t="shared" si="1610"/>
        <v>0</v>
      </c>
      <c r="E2835" s="294">
        <f t="shared" si="1610"/>
        <v>0</v>
      </c>
      <c r="F2835" s="235"/>
      <c r="G2835" s="236"/>
      <c r="H2835" s="237">
        <f t="shared" ref="H2835:J2835" si="1611">H2797</f>
        <v>0</v>
      </c>
      <c r="I2835" s="238">
        <f t="shared" si="1611"/>
        <v>0</v>
      </c>
      <c r="J2835" s="238">
        <f t="shared" si="1611"/>
        <v>0</v>
      </c>
      <c r="K2835" s="239">
        <f t="shared" si="1585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2">B2798</f>
        <v>0</v>
      </c>
      <c r="C2836" s="292">
        <f t="shared" si="1612"/>
        <v>0</v>
      </c>
      <c r="D2836" s="293">
        <f t="shared" si="1612"/>
        <v>0</v>
      </c>
      <c r="E2836" s="294">
        <f t="shared" si="1612"/>
        <v>0</v>
      </c>
      <c r="F2836" s="235"/>
      <c r="G2836" s="236"/>
      <c r="H2836" s="237">
        <f t="shared" ref="H2836:J2836" si="1613">H2798</f>
        <v>0</v>
      </c>
      <c r="I2836" s="238">
        <f t="shared" si="1613"/>
        <v>0</v>
      </c>
      <c r="J2836" s="238">
        <f t="shared" si="1613"/>
        <v>0</v>
      </c>
      <c r="K2836" s="239">
        <f t="shared" si="1585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4">B2799</f>
        <v>0</v>
      </c>
      <c r="C2837" s="292">
        <f t="shared" si="1614"/>
        <v>0</v>
      </c>
      <c r="D2837" s="293">
        <f t="shared" si="1614"/>
        <v>0</v>
      </c>
      <c r="E2837" s="295">
        <f t="shared" si="1614"/>
        <v>0</v>
      </c>
      <c r="F2837" s="235"/>
      <c r="G2837" s="236"/>
      <c r="H2837" s="237">
        <f t="shared" ref="H2837:J2837" si="1615">H2799</f>
        <v>0</v>
      </c>
      <c r="I2837" s="238">
        <f t="shared" si="1615"/>
        <v>0</v>
      </c>
      <c r="J2837" s="238">
        <f t="shared" si="1615"/>
        <v>0</v>
      </c>
      <c r="K2837" s="239">
        <f t="shared" si="1585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05"/>
      <c r="K2839" s="306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07">
        <f>SUM(K2822:K2837)</f>
        <v>4932576</v>
      </c>
      <c r="K2840" s="308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09"/>
      <c r="K2841" s="309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06"/>
      <c r="K2843" s="306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10">
        <f>((J2840/1.11)+(K2842/1.11))*11%</f>
        <v>488813.83783783775</v>
      </c>
      <c r="K2844" s="311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06"/>
      <c r="K2845" s="306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4932576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28</v>
      </c>
      <c r="J2848" s="312" t="str">
        <f>J2810</f>
        <v>NOVI / CONDRO</v>
      </c>
      <c r="K2848" s="313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29</v>
      </c>
      <c r="J2849" s="312">
        <f>J2811</f>
        <v>0</v>
      </c>
      <c r="K2849" s="313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v>23090025</v>
      </c>
      <c r="G2852" s="11" t="s">
        <v>2</v>
      </c>
      <c r="H2852" s="358" t="s">
        <v>44</v>
      </c>
      <c r="I2852" s="358"/>
      <c r="J2852" s="358"/>
      <c r="K2852" s="359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62" t="s">
        <v>3</v>
      </c>
      <c r="G2853" s="17"/>
      <c r="H2853" s="360"/>
      <c r="I2853" s="360"/>
      <c r="J2853" s="360"/>
      <c r="K2853" s="361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63">
        <v>45199</v>
      </c>
      <c r="E2854" s="364"/>
      <c r="F2854" s="362"/>
      <c r="G2854" s="18"/>
      <c r="H2854" s="365" t="s">
        <v>45</v>
      </c>
      <c r="I2854" s="365"/>
      <c r="J2854" s="365"/>
      <c r="K2854" s="366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62"/>
      <c r="G2855" s="18"/>
      <c r="H2855" s="367" t="s">
        <v>46</v>
      </c>
      <c r="I2855" s="367"/>
      <c r="J2855" s="367"/>
      <c r="K2855" s="368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182</v>
      </c>
      <c r="E2856" s="9"/>
      <c r="F2856" s="21"/>
      <c r="G2856" s="22"/>
      <c r="H2856" s="369"/>
      <c r="I2856" s="369"/>
      <c r="J2856" s="369"/>
      <c r="K2856" s="370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576</v>
      </c>
      <c r="C2860" s="46" t="s">
        <v>52</v>
      </c>
      <c r="D2860" s="93">
        <v>2</v>
      </c>
      <c r="E2860" s="110" t="s">
        <v>183</v>
      </c>
      <c r="F2860" s="48"/>
      <c r="G2860" s="49"/>
      <c r="H2860" s="50">
        <v>6700</v>
      </c>
      <c r="I2860" s="51">
        <v>0.125</v>
      </c>
      <c r="J2860" s="51"/>
      <c r="K2860" s="52">
        <f t="shared" ref="K2860:K2875" si="1616">(B2860*H2860-((B2860*H2860)*I2860))-((B2860*H2860-((B2860*H2860)*I2860))*J2860)</f>
        <v>3376800</v>
      </c>
      <c r="L2860" s="36"/>
    </row>
    <row r="2861" spans="1:12" s="10" customFormat="1" ht="14.1" customHeight="1" x14ac:dyDescent="0.25">
      <c r="A2861" s="45">
        <v>2</v>
      </c>
      <c r="B2861" s="46">
        <v>288</v>
      </c>
      <c r="C2861" s="46" t="s">
        <v>52</v>
      </c>
      <c r="D2861" s="93">
        <v>2</v>
      </c>
      <c r="E2861" s="110" t="s">
        <v>155</v>
      </c>
      <c r="F2861" s="48"/>
      <c r="G2861" s="49"/>
      <c r="H2861" s="50">
        <v>10600</v>
      </c>
      <c r="I2861" s="51">
        <v>0.125</v>
      </c>
      <c r="J2861" s="51"/>
      <c r="K2861" s="52">
        <f t="shared" si="1616"/>
        <v>2671200</v>
      </c>
      <c r="L2861" s="36"/>
    </row>
    <row r="2862" spans="1:12" s="10" customFormat="1" ht="14.1" customHeight="1" x14ac:dyDescent="0.25">
      <c r="A2862" s="45">
        <v>3</v>
      </c>
      <c r="B2862" s="46">
        <v>144</v>
      </c>
      <c r="C2862" s="46" t="s">
        <v>52</v>
      </c>
      <c r="D2862" s="93">
        <v>2</v>
      </c>
      <c r="E2862" s="110" t="s">
        <v>132</v>
      </c>
      <c r="F2862" s="48"/>
      <c r="G2862" s="49"/>
      <c r="H2862" s="50">
        <v>21200</v>
      </c>
      <c r="I2862" s="51">
        <v>0.125</v>
      </c>
      <c r="J2862" s="51"/>
      <c r="K2862" s="52">
        <f t="shared" si="1616"/>
        <v>2671200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6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6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6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6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6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6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6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6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6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6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6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6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6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45"/>
      <c r="K2877" s="346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47">
        <f>SUM(K2860:K2875)</f>
        <v>8719200</v>
      </c>
      <c r="K2878" s="348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49"/>
      <c r="K2879" s="349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46"/>
      <c r="K2881" s="346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50">
        <f>((J2878/1.11)+(K2880/1.11))*11%</f>
        <v>864064.86486486485</v>
      </c>
      <c r="K2882" s="351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46"/>
      <c r="K2883" s="346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8719200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28</v>
      </c>
      <c r="J2886" s="352" t="s">
        <v>43</v>
      </c>
      <c r="K2886" s="353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29</v>
      </c>
      <c r="J2887" s="352"/>
      <c r="K2887" s="353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23090025</v>
      </c>
      <c r="F2890" s="123"/>
      <c r="G2890" s="124" t="s">
        <v>2</v>
      </c>
      <c r="H2890" s="354" t="str">
        <f>H2852</f>
        <v>LILY JULIAWATI</v>
      </c>
      <c r="I2890" s="354"/>
      <c r="J2890" s="354"/>
      <c r="K2890" s="355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14" t="s">
        <v>3</v>
      </c>
      <c r="G2891" s="130"/>
      <c r="H2891" s="356"/>
      <c r="I2891" s="356"/>
      <c r="J2891" s="356"/>
      <c r="K2891" s="357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15">
        <f>D2854</f>
        <v>45199</v>
      </c>
      <c r="E2892" s="316"/>
      <c r="F2892" s="314"/>
      <c r="G2892" s="131"/>
      <c r="H2892" s="317" t="str">
        <f>H2854</f>
        <v>(REJO AGUNG)</v>
      </c>
      <c r="I2892" s="317"/>
      <c r="J2892" s="317"/>
      <c r="K2892" s="318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14"/>
      <c r="G2893" s="131"/>
      <c r="H2893" s="319" t="str">
        <f>H2855</f>
        <v>JOMBANG</v>
      </c>
      <c r="I2893" s="319"/>
      <c r="J2893" s="319"/>
      <c r="K2893" s="320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 t="str">
        <f>D2856</f>
        <v>G 3962</v>
      </c>
      <c r="E2894" s="122"/>
      <c r="F2894" s="133"/>
      <c r="G2894" s="134"/>
      <c r="H2894" s="321"/>
      <c r="I2894" s="321"/>
      <c r="J2894" s="321"/>
      <c r="K2894" s="322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7">B2860</f>
        <v>576</v>
      </c>
      <c r="C2898" s="287" t="str">
        <f t="shared" si="1617"/>
        <v>PCS</v>
      </c>
      <c r="D2898" s="288">
        <f t="shared" si="1617"/>
        <v>2</v>
      </c>
      <c r="E2898" s="289" t="str">
        <f t="shared" si="1617"/>
        <v>PENSIL WARNA JOYKO CP-S12 MINI (PENDEK)</v>
      </c>
      <c r="F2898" s="158"/>
      <c r="G2898" s="159"/>
      <c r="H2898" s="160">
        <f t="shared" ref="H2898:J2898" si="1618">H2860</f>
        <v>6700</v>
      </c>
      <c r="I2898" s="161">
        <f t="shared" si="1618"/>
        <v>0.125</v>
      </c>
      <c r="J2898" s="161">
        <f t="shared" si="1618"/>
        <v>0</v>
      </c>
      <c r="K2898" s="162">
        <f t="shared" ref="K2898:K2913" si="1619">(B2898*H2898-((B2898*H2898)*I2898))-((B2898*H2898-((B2898*H2898)*I2898))*J2898)</f>
        <v>3376800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20">B2861</f>
        <v>288</v>
      </c>
      <c r="C2899" s="287" t="str">
        <f t="shared" si="1620"/>
        <v>PCS</v>
      </c>
      <c r="D2899" s="288">
        <f t="shared" si="1620"/>
        <v>2</v>
      </c>
      <c r="E2899" s="289" t="str">
        <f t="shared" si="1620"/>
        <v>PENSIL WARNA JOYKO CP-12PB (PANJANG)</v>
      </c>
      <c r="F2899" s="158"/>
      <c r="G2899" s="159"/>
      <c r="H2899" s="160">
        <f t="shared" ref="H2899:J2899" si="1621">H2861</f>
        <v>10600</v>
      </c>
      <c r="I2899" s="161">
        <f t="shared" si="1621"/>
        <v>0.125</v>
      </c>
      <c r="J2899" s="161">
        <f t="shared" si="1621"/>
        <v>0</v>
      </c>
      <c r="K2899" s="162">
        <f t="shared" si="1619"/>
        <v>2671200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2">B2862</f>
        <v>144</v>
      </c>
      <c r="C2900" s="287" t="str">
        <f t="shared" si="1622"/>
        <v>PCS</v>
      </c>
      <c r="D2900" s="288">
        <f t="shared" si="1622"/>
        <v>2</v>
      </c>
      <c r="E2900" s="289" t="str">
        <f t="shared" si="1622"/>
        <v>PENSIL WARNA JOYKO CP-24PB (PANJANG)</v>
      </c>
      <c r="F2900" s="158"/>
      <c r="G2900" s="159"/>
      <c r="H2900" s="160">
        <f t="shared" ref="H2900:J2900" si="1623">H2862</f>
        <v>21200</v>
      </c>
      <c r="I2900" s="161">
        <f t="shared" si="1623"/>
        <v>0.125</v>
      </c>
      <c r="J2900" s="161">
        <f t="shared" si="1623"/>
        <v>0</v>
      </c>
      <c r="K2900" s="162">
        <f t="shared" si="1619"/>
        <v>2671200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4">B2863</f>
        <v>0</v>
      </c>
      <c r="C2901" s="287">
        <f t="shared" si="1624"/>
        <v>0</v>
      </c>
      <c r="D2901" s="288">
        <f t="shared" si="1624"/>
        <v>0</v>
      </c>
      <c r="E2901" s="289">
        <f t="shared" si="1624"/>
        <v>0</v>
      </c>
      <c r="F2901" s="158"/>
      <c r="G2901" s="159"/>
      <c r="H2901" s="160">
        <f t="shared" ref="H2901:J2901" si="1625">H2863</f>
        <v>0</v>
      </c>
      <c r="I2901" s="161">
        <f t="shared" si="1625"/>
        <v>0</v>
      </c>
      <c r="J2901" s="161">
        <f t="shared" si="1625"/>
        <v>0</v>
      </c>
      <c r="K2901" s="162">
        <f t="shared" si="1619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6">B2864</f>
        <v>0</v>
      </c>
      <c r="C2902" s="287">
        <f t="shared" si="1626"/>
        <v>0</v>
      </c>
      <c r="D2902" s="288">
        <f t="shared" si="1626"/>
        <v>0</v>
      </c>
      <c r="E2902" s="289">
        <f t="shared" si="1626"/>
        <v>0</v>
      </c>
      <c r="F2902" s="158"/>
      <c r="G2902" s="159"/>
      <c r="H2902" s="160">
        <f t="shared" ref="H2902:J2902" si="1627">H2864</f>
        <v>0</v>
      </c>
      <c r="I2902" s="161">
        <f t="shared" si="1627"/>
        <v>0</v>
      </c>
      <c r="J2902" s="161">
        <f t="shared" si="1627"/>
        <v>0</v>
      </c>
      <c r="K2902" s="162">
        <f t="shared" si="1619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8">B2865</f>
        <v>0</v>
      </c>
      <c r="C2903" s="287">
        <f t="shared" si="1628"/>
        <v>0</v>
      </c>
      <c r="D2903" s="288">
        <f t="shared" si="1628"/>
        <v>0</v>
      </c>
      <c r="E2903" s="289">
        <f t="shared" si="1628"/>
        <v>0</v>
      </c>
      <c r="F2903" s="158"/>
      <c r="G2903" s="159"/>
      <c r="H2903" s="160">
        <f t="shared" ref="H2903:J2903" si="1629">H2865</f>
        <v>0</v>
      </c>
      <c r="I2903" s="161">
        <f t="shared" si="1629"/>
        <v>0</v>
      </c>
      <c r="J2903" s="161">
        <f t="shared" si="1629"/>
        <v>0</v>
      </c>
      <c r="K2903" s="162">
        <f t="shared" si="1619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30">B2866</f>
        <v>0</v>
      </c>
      <c r="C2904" s="287">
        <f t="shared" si="1630"/>
        <v>0</v>
      </c>
      <c r="D2904" s="288">
        <f t="shared" si="1630"/>
        <v>0</v>
      </c>
      <c r="E2904" s="289">
        <f t="shared" si="1630"/>
        <v>0</v>
      </c>
      <c r="F2904" s="158"/>
      <c r="G2904" s="159"/>
      <c r="H2904" s="160">
        <f t="shared" ref="H2904:J2904" si="1631">H2866</f>
        <v>0</v>
      </c>
      <c r="I2904" s="161">
        <f t="shared" si="1631"/>
        <v>0</v>
      </c>
      <c r="J2904" s="161">
        <f t="shared" si="1631"/>
        <v>0</v>
      </c>
      <c r="K2904" s="162">
        <f t="shared" si="1619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2">B2867</f>
        <v>0</v>
      </c>
      <c r="C2905" s="287">
        <f t="shared" si="1632"/>
        <v>0</v>
      </c>
      <c r="D2905" s="288">
        <f t="shared" si="1632"/>
        <v>0</v>
      </c>
      <c r="E2905" s="290">
        <f t="shared" si="1632"/>
        <v>0</v>
      </c>
      <c r="F2905" s="158"/>
      <c r="G2905" s="159"/>
      <c r="H2905" s="160">
        <f t="shared" ref="H2905:J2905" si="1633">H2867</f>
        <v>0</v>
      </c>
      <c r="I2905" s="161">
        <f t="shared" si="1633"/>
        <v>0</v>
      </c>
      <c r="J2905" s="161">
        <f t="shared" si="1633"/>
        <v>0</v>
      </c>
      <c r="K2905" s="162">
        <f t="shared" si="1619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4">B2868</f>
        <v>0</v>
      </c>
      <c r="C2906" s="287">
        <f t="shared" si="1634"/>
        <v>0</v>
      </c>
      <c r="D2906" s="288">
        <f t="shared" si="1634"/>
        <v>0</v>
      </c>
      <c r="E2906" s="289">
        <f t="shared" si="1634"/>
        <v>0</v>
      </c>
      <c r="F2906" s="158"/>
      <c r="G2906" s="159"/>
      <c r="H2906" s="160">
        <f t="shared" ref="H2906:J2906" si="1635">H2868</f>
        <v>0</v>
      </c>
      <c r="I2906" s="161">
        <f t="shared" si="1635"/>
        <v>0</v>
      </c>
      <c r="J2906" s="161">
        <f t="shared" si="1635"/>
        <v>0</v>
      </c>
      <c r="K2906" s="162">
        <f t="shared" si="1619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6">B2869</f>
        <v>0</v>
      </c>
      <c r="C2907" s="287">
        <f t="shared" si="1636"/>
        <v>0</v>
      </c>
      <c r="D2907" s="288">
        <f t="shared" si="1636"/>
        <v>0</v>
      </c>
      <c r="E2907" s="289">
        <f t="shared" si="1636"/>
        <v>0</v>
      </c>
      <c r="F2907" s="158"/>
      <c r="G2907" s="159"/>
      <c r="H2907" s="160">
        <f t="shared" ref="H2907:J2907" si="1637">H2869</f>
        <v>0</v>
      </c>
      <c r="I2907" s="161">
        <f t="shared" si="1637"/>
        <v>0</v>
      </c>
      <c r="J2907" s="161">
        <f t="shared" si="1637"/>
        <v>0</v>
      </c>
      <c r="K2907" s="162">
        <f t="shared" si="1619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8">B2870</f>
        <v>0</v>
      </c>
      <c r="C2908" s="287">
        <f t="shared" si="1638"/>
        <v>0</v>
      </c>
      <c r="D2908" s="288">
        <f t="shared" si="1638"/>
        <v>0</v>
      </c>
      <c r="E2908" s="289">
        <f t="shared" si="1638"/>
        <v>0</v>
      </c>
      <c r="F2908" s="158"/>
      <c r="G2908" s="159"/>
      <c r="H2908" s="160">
        <f t="shared" ref="H2908:J2908" si="1639">H2870</f>
        <v>0</v>
      </c>
      <c r="I2908" s="161">
        <f t="shared" si="1639"/>
        <v>0</v>
      </c>
      <c r="J2908" s="161">
        <f t="shared" si="1639"/>
        <v>0</v>
      </c>
      <c r="K2908" s="162">
        <f t="shared" si="1619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40">B2871</f>
        <v>0</v>
      </c>
      <c r="C2909" s="287">
        <f t="shared" si="1640"/>
        <v>0</v>
      </c>
      <c r="D2909" s="288">
        <f t="shared" si="1640"/>
        <v>0</v>
      </c>
      <c r="E2909" s="289">
        <f t="shared" si="1640"/>
        <v>0</v>
      </c>
      <c r="F2909" s="158"/>
      <c r="G2909" s="159"/>
      <c r="H2909" s="160">
        <f t="shared" ref="H2909:J2909" si="1641">H2871</f>
        <v>0</v>
      </c>
      <c r="I2909" s="161">
        <f t="shared" si="1641"/>
        <v>0</v>
      </c>
      <c r="J2909" s="161">
        <f t="shared" si="1641"/>
        <v>0</v>
      </c>
      <c r="K2909" s="162">
        <f t="shared" si="1619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2">B2872</f>
        <v>0</v>
      </c>
      <c r="C2910" s="287">
        <f t="shared" si="1642"/>
        <v>0</v>
      </c>
      <c r="D2910" s="288">
        <f t="shared" si="1642"/>
        <v>0</v>
      </c>
      <c r="E2910" s="289">
        <f t="shared" si="1642"/>
        <v>0</v>
      </c>
      <c r="F2910" s="158"/>
      <c r="G2910" s="159"/>
      <c r="H2910" s="160">
        <f t="shared" ref="H2910:J2910" si="1643">H2872</f>
        <v>0</v>
      </c>
      <c r="I2910" s="161">
        <f t="shared" si="1643"/>
        <v>0</v>
      </c>
      <c r="J2910" s="161">
        <f t="shared" si="1643"/>
        <v>0</v>
      </c>
      <c r="K2910" s="162">
        <f t="shared" si="1619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4">B2873</f>
        <v>0</v>
      </c>
      <c r="C2911" s="287">
        <f t="shared" si="1644"/>
        <v>0</v>
      </c>
      <c r="D2911" s="288">
        <f t="shared" si="1644"/>
        <v>0</v>
      </c>
      <c r="E2911" s="289">
        <f t="shared" si="1644"/>
        <v>0</v>
      </c>
      <c r="F2911" s="158"/>
      <c r="G2911" s="159"/>
      <c r="H2911" s="160">
        <f t="shared" ref="H2911:J2911" si="1645">H2873</f>
        <v>0</v>
      </c>
      <c r="I2911" s="161">
        <f t="shared" si="1645"/>
        <v>0</v>
      </c>
      <c r="J2911" s="161">
        <f t="shared" si="1645"/>
        <v>0</v>
      </c>
      <c r="K2911" s="162">
        <f t="shared" si="1619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6">B2874</f>
        <v>0</v>
      </c>
      <c r="C2912" s="287">
        <f t="shared" si="1646"/>
        <v>0</v>
      </c>
      <c r="D2912" s="288">
        <f t="shared" si="1646"/>
        <v>0</v>
      </c>
      <c r="E2912" s="289">
        <f t="shared" si="1646"/>
        <v>0</v>
      </c>
      <c r="F2912" s="158"/>
      <c r="G2912" s="159"/>
      <c r="H2912" s="160">
        <f t="shared" ref="H2912:J2912" si="1647">H2874</f>
        <v>0</v>
      </c>
      <c r="I2912" s="161">
        <f t="shared" si="1647"/>
        <v>0</v>
      </c>
      <c r="J2912" s="161">
        <f t="shared" si="1647"/>
        <v>0</v>
      </c>
      <c r="K2912" s="162">
        <f t="shared" si="1619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8">B2875</f>
        <v>0</v>
      </c>
      <c r="C2913" s="287">
        <f t="shared" si="1648"/>
        <v>0</v>
      </c>
      <c r="D2913" s="288">
        <f t="shared" si="1648"/>
        <v>0</v>
      </c>
      <c r="E2913" s="290">
        <f t="shared" si="1648"/>
        <v>0</v>
      </c>
      <c r="F2913" s="158"/>
      <c r="G2913" s="159"/>
      <c r="H2913" s="160">
        <f t="shared" ref="H2913:J2913" si="1649">H2875</f>
        <v>0</v>
      </c>
      <c r="I2913" s="161">
        <f t="shared" si="1649"/>
        <v>0</v>
      </c>
      <c r="J2913" s="161">
        <f t="shared" si="1649"/>
        <v>0</v>
      </c>
      <c r="K2913" s="162">
        <f t="shared" si="1619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23"/>
      <c r="K2915" s="324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25">
        <f>SUM(K2898:K2913)</f>
        <v>8719200</v>
      </c>
      <c r="K2916" s="326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27"/>
      <c r="K2917" s="327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24"/>
      <c r="K2919" s="324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28">
        <f>((J2916/1.11)+(K2918/1.11))*11%</f>
        <v>864064.86486486485</v>
      </c>
      <c r="K2920" s="329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24"/>
      <c r="K2921" s="324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8719200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28</v>
      </c>
      <c r="J2924" s="330" t="str">
        <f>J2886</f>
        <v>NOVI / CONDRO</v>
      </c>
      <c r="K2924" s="331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29</v>
      </c>
      <c r="J2925" s="330">
        <f>J2887</f>
        <v>0</v>
      </c>
      <c r="K2925" s="331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23090025</v>
      </c>
      <c r="F2928" s="200"/>
      <c r="G2928" s="201" t="s">
        <v>2</v>
      </c>
      <c r="H2928" s="332" t="str">
        <f>H2890</f>
        <v>LILY JULIAWATI</v>
      </c>
      <c r="I2928" s="332"/>
      <c r="J2928" s="332"/>
      <c r="K2928" s="333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36" t="s">
        <v>3</v>
      </c>
      <c r="G2929" s="207"/>
      <c r="H2929" s="334"/>
      <c r="I2929" s="334"/>
      <c r="J2929" s="334"/>
      <c r="K2929" s="335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37">
        <f>D2892</f>
        <v>45199</v>
      </c>
      <c r="E2930" s="338"/>
      <c r="F2930" s="336"/>
      <c r="G2930" s="208"/>
      <c r="H2930" s="339" t="str">
        <f>H2892</f>
        <v>(REJO AGUNG)</v>
      </c>
      <c r="I2930" s="339"/>
      <c r="J2930" s="339"/>
      <c r="K2930" s="340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36"/>
      <c r="G2931" s="208"/>
      <c r="H2931" s="341" t="str">
        <f>H2893</f>
        <v>JOMBANG</v>
      </c>
      <c r="I2931" s="341"/>
      <c r="J2931" s="341"/>
      <c r="K2931" s="342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 t="str">
        <f>D2894</f>
        <v>G 3962</v>
      </c>
      <c r="E2932" s="199"/>
      <c r="F2932" s="210"/>
      <c r="G2932" s="211"/>
      <c r="H2932" s="343"/>
      <c r="I2932" s="343"/>
      <c r="J2932" s="343"/>
      <c r="K2932" s="344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50">B2898</f>
        <v>576</v>
      </c>
      <c r="C2936" s="292" t="str">
        <f t="shared" si="1650"/>
        <v>PCS</v>
      </c>
      <c r="D2936" s="293">
        <f t="shared" si="1650"/>
        <v>2</v>
      </c>
      <c r="E2936" s="294" t="str">
        <f t="shared" si="1650"/>
        <v>PENSIL WARNA JOYKO CP-S12 MINI (PENDEK)</v>
      </c>
      <c r="F2936" s="235"/>
      <c r="G2936" s="236"/>
      <c r="H2936" s="237">
        <f t="shared" ref="H2936:J2936" si="1651">H2898</f>
        <v>6700</v>
      </c>
      <c r="I2936" s="238">
        <f t="shared" si="1651"/>
        <v>0.125</v>
      </c>
      <c r="J2936" s="238">
        <f t="shared" si="1651"/>
        <v>0</v>
      </c>
      <c r="K2936" s="239">
        <f t="shared" ref="K2936:K2951" si="1652">(B2936*H2936-((B2936*H2936)*I2936))-((B2936*H2936-((B2936*H2936)*I2936))*J2936)</f>
        <v>3376800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3">B2899</f>
        <v>288</v>
      </c>
      <c r="C2937" s="292" t="str">
        <f t="shared" si="1653"/>
        <v>PCS</v>
      </c>
      <c r="D2937" s="293">
        <f t="shared" si="1653"/>
        <v>2</v>
      </c>
      <c r="E2937" s="294" t="str">
        <f t="shared" si="1653"/>
        <v>PENSIL WARNA JOYKO CP-12PB (PANJANG)</v>
      </c>
      <c r="F2937" s="235"/>
      <c r="G2937" s="236"/>
      <c r="H2937" s="237">
        <f t="shared" ref="H2937:J2937" si="1654">H2899</f>
        <v>10600</v>
      </c>
      <c r="I2937" s="238">
        <f t="shared" si="1654"/>
        <v>0.125</v>
      </c>
      <c r="J2937" s="238">
        <f t="shared" si="1654"/>
        <v>0</v>
      </c>
      <c r="K2937" s="239">
        <f t="shared" si="1652"/>
        <v>2671200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5">B2900</f>
        <v>144</v>
      </c>
      <c r="C2938" s="292" t="str">
        <f t="shared" si="1655"/>
        <v>PCS</v>
      </c>
      <c r="D2938" s="293">
        <f t="shared" si="1655"/>
        <v>2</v>
      </c>
      <c r="E2938" s="294" t="str">
        <f t="shared" si="1655"/>
        <v>PENSIL WARNA JOYKO CP-24PB (PANJANG)</v>
      </c>
      <c r="F2938" s="235"/>
      <c r="G2938" s="236"/>
      <c r="H2938" s="237">
        <f t="shared" ref="H2938:J2938" si="1656">H2900</f>
        <v>21200</v>
      </c>
      <c r="I2938" s="238">
        <f t="shared" si="1656"/>
        <v>0.125</v>
      </c>
      <c r="J2938" s="238">
        <f t="shared" si="1656"/>
        <v>0</v>
      </c>
      <c r="K2938" s="239">
        <f t="shared" si="1652"/>
        <v>2671200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7">B2901</f>
        <v>0</v>
      </c>
      <c r="C2939" s="292">
        <f t="shared" si="1657"/>
        <v>0</v>
      </c>
      <c r="D2939" s="293">
        <f t="shared" si="1657"/>
        <v>0</v>
      </c>
      <c r="E2939" s="294">
        <f t="shared" si="1657"/>
        <v>0</v>
      </c>
      <c r="F2939" s="235"/>
      <c r="G2939" s="236"/>
      <c r="H2939" s="237">
        <f t="shared" ref="H2939:J2939" si="1658">H2901</f>
        <v>0</v>
      </c>
      <c r="I2939" s="238">
        <f t="shared" si="1658"/>
        <v>0</v>
      </c>
      <c r="J2939" s="238">
        <f t="shared" si="1658"/>
        <v>0</v>
      </c>
      <c r="K2939" s="239">
        <f t="shared" si="1652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9">B2902</f>
        <v>0</v>
      </c>
      <c r="C2940" s="292">
        <f t="shared" si="1659"/>
        <v>0</v>
      </c>
      <c r="D2940" s="293">
        <f t="shared" si="1659"/>
        <v>0</v>
      </c>
      <c r="E2940" s="294">
        <f t="shared" si="1659"/>
        <v>0</v>
      </c>
      <c r="F2940" s="235"/>
      <c r="G2940" s="236"/>
      <c r="H2940" s="237">
        <f t="shared" ref="H2940:J2940" si="1660">H2902</f>
        <v>0</v>
      </c>
      <c r="I2940" s="238">
        <f t="shared" si="1660"/>
        <v>0</v>
      </c>
      <c r="J2940" s="238">
        <f t="shared" si="1660"/>
        <v>0</v>
      </c>
      <c r="K2940" s="239">
        <f t="shared" si="1652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1">B2903</f>
        <v>0</v>
      </c>
      <c r="C2941" s="292">
        <f t="shared" si="1661"/>
        <v>0</v>
      </c>
      <c r="D2941" s="293">
        <f t="shared" si="1661"/>
        <v>0</v>
      </c>
      <c r="E2941" s="294">
        <f t="shared" si="1661"/>
        <v>0</v>
      </c>
      <c r="F2941" s="235"/>
      <c r="G2941" s="236"/>
      <c r="H2941" s="237">
        <f t="shared" ref="H2941:J2941" si="1662">H2903</f>
        <v>0</v>
      </c>
      <c r="I2941" s="238">
        <f t="shared" si="1662"/>
        <v>0</v>
      </c>
      <c r="J2941" s="238">
        <f t="shared" si="1662"/>
        <v>0</v>
      </c>
      <c r="K2941" s="239">
        <f t="shared" si="1652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3">B2904</f>
        <v>0</v>
      </c>
      <c r="C2942" s="292">
        <f t="shared" si="1663"/>
        <v>0</v>
      </c>
      <c r="D2942" s="293">
        <f t="shared" si="1663"/>
        <v>0</v>
      </c>
      <c r="E2942" s="294">
        <f t="shared" si="1663"/>
        <v>0</v>
      </c>
      <c r="F2942" s="235"/>
      <c r="G2942" s="236"/>
      <c r="H2942" s="237">
        <f t="shared" ref="H2942:J2942" si="1664">H2904</f>
        <v>0</v>
      </c>
      <c r="I2942" s="238">
        <f t="shared" si="1664"/>
        <v>0</v>
      </c>
      <c r="J2942" s="238">
        <f t="shared" si="1664"/>
        <v>0</v>
      </c>
      <c r="K2942" s="239">
        <f t="shared" si="1652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5">B2905</f>
        <v>0</v>
      </c>
      <c r="C2943" s="292">
        <f t="shared" si="1665"/>
        <v>0</v>
      </c>
      <c r="D2943" s="293">
        <f t="shared" si="1665"/>
        <v>0</v>
      </c>
      <c r="E2943" s="295">
        <f t="shared" si="1665"/>
        <v>0</v>
      </c>
      <c r="F2943" s="235"/>
      <c r="G2943" s="236"/>
      <c r="H2943" s="237">
        <f t="shared" ref="H2943:J2943" si="1666">H2905</f>
        <v>0</v>
      </c>
      <c r="I2943" s="238">
        <f t="shared" si="1666"/>
        <v>0</v>
      </c>
      <c r="J2943" s="238">
        <f t="shared" si="1666"/>
        <v>0</v>
      </c>
      <c r="K2943" s="239">
        <f t="shared" si="1652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7">B2906</f>
        <v>0</v>
      </c>
      <c r="C2944" s="292">
        <f t="shared" si="1667"/>
        <v>0</v>
      </c>
      <c r="D2944" s="293">
        <f t="shared" si="1667"/>
        <v>0</v>
      </c>
      <c r="E2944" s="294">
        <f t="shared" si="1667"/>
        <v>0</v>
      </c>
      <c r="F2944" s="235"/>
      <c r="G2944" s="236"/>
      <c r="H2944" s="237">
        <f t="shared" ref="H2944:J2944" si="1668">H2906</f>
        <v>0</v>
      </c>
      <c r="I2944" s="238">
        <f t="shared" si="1668"/>
        <v>0</v>
      </c>
      <c r="J2944" s="238">
        <f t="shared" si="1668"/>
        <v>0</v>
      </c>
      <c r="K2944" s="239">
        <f t="shared" si="1652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9">B2907</f>
        <v>0</v>
      </c>
      <c r="C2945" s="292">
        <f t="shared" si="1669"/>
        <v>0</v>
      </c>
      <c r="D2945" s="293">
        <f t="shared" si="1669"/>
        <v>0</v>
      </c>
      <c r="E2945" s="294">
        <f t="shared" si="1669"/>
        <v>0</v>
      </c>
      <c r="F2945" s="235"/>
      <c r="G2945" s="236"/>
      <c r="H2945" s="237">
        <f t="shared" ref="H2945:J2945" si="1670">H2907</f>
        <v>0</v>
      </c>
      <c r="I2945" s="238">
        <f t="shared" si="1670"/>
        <v>0</v>
      </c>
      <c r="J2945" s="238">
        <f t="shared" si="1670"/>
        <v>0</v>
      </c>
      <c r="K2945" s="239">
        <f t="shared" si="1652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1">B2908</f>
        <v>0</v>
      </c>
      <c r="C2946" s="292">
        <f t="shared" si="1671"/>
        <v>0</v>
      </c>
      <c r="D2946" s="293">
        <f t="shared" si="1671"/>
        <v>0</v>
      </c>
      <c r="E2946" s="294">
        <f t="shared" si="1671"/>
        <v>0</v>
      </c>
      <c r="F2946" s="235"/>
      <c r="G2946" s="236"/>
      <c r="H2946" s="237">
        <f t="shared" ref="H2946:J2946" si="1672">H2908</f>
        <v>0</v>
      </c>
      <c r="I2946" s="238">
        <f t="shared" si="1672"/>
        <v>0</v>
      </c>
      <c r="J2946" s="238">
        <f t="shared" si="1672"/>
        <v>0</v>
      </c>
      <c r="K2946" s="239">
        <f t="shared" si="1652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3">B2909</f>
        <v>0</v>
      </c>
      <c r="C2947" s="292">
        <f t="shared" si="1673"/>
        <v>0</v>
      </c>
      <c r="D2947" s="293">
        <f t="shared" si="1673"/>
        <v>0</v>
      </c>
      <c r="E2947" s="294">
        <f t="shared" si="1673"/>
        <v>0</v>
      </c>
      <c r="F2947" s="235"/>
      <c r="G2947" s="236"/>
      <c r="H2947" s="237">
        <f t="shared" ref="H2947:J2947" si="1674">H2909</f>
        <v>0</v>
      </c>
      <c r="I2947" s="238">
        <f t="shared" si="1674"/>
        <v>0</v>
      </c>
      <c r="J2947" s="238">
        <f t="shared" si="1674"/>
        <v>0</v>
      </c>
      <c r="K2947" s="239">
        <f t="shared" si="1652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5">B2910</f>
        <v>0</v>
      </c>
      <c r="C2948" s="292">
        <f t="shared" si="1675"/>
        <v>0</v>
      </c>
      <c r="D2948" s="293">
        <f t="shared" si="1675"/>
        <v>0</v>
      </c>
      <c r="E2948" s="294">
        <f t="shared" si="1675"/>
        <v>0</v>
      </c>
      <c r="F2948" s="235"/>
      <c r="G2948" s="236"/>
      <c r="H2948" s="237">
        <f t="shared" ref="H2948:J2948" si="1676">H2910</f>
        <v>0</v>
      </c>
      <c r="I2948" s="238">
        <f t="shared" si="1676"/>
        <v>0</v>
      </c>
      <c r="J2948" s="238">
        <f t="shared" si="1676"/>
        <v>0</v>
      </c>
      <c r="K2948" s="239">
        <f t="shared" si="1652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7">B2911</f>
        <v>0</v>
      </c>
      <c r="C2949" s="292">
        <f t="shared" si="1677"/>
        <v>0</v>
      </c>
      <c r="D2949" s="293">
        <f t="shared" si="1677"/>
        <v>0</v>
      </c>
      <c r="E2949" s="294">
        <f t="shared" si="1677"/>
        <v>0</v>
      </c>
      <c r="F2949" s="235"/>
      <c r="G2949" s="236"/>
      <c r="H2949" s="237">
        <f t="shared" ref="H2949:J2949" si="1678">H2911</f>
        <v>0</v>
      </c>
      <c r="I2949" s="238">
        <f t="shared" si="1678"/>
        <v>0</v>
      </c>
      <c r="J2949" s="238">
        <f t="shared" si="1678"/>
        <v>0</v>
      </c>
      <c r="K2949" s="239">
        <f t="shared" si="1652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9">B2912</f>
        <v>0</v>
      </c>
      <c r="C2950" s="292">
        <f t="shared" si="1679"/>
        <v>0</v>
      </c>
      <c r="D2950" s="293">
        <f t="shared" si="1679"/>
        <v>0</v>
      </c>
      <c r="E2950" s="294">
        <f t="shared" si="1679"/>
        <v>0</v>
      </c>
      <c r="F2950" s="235"/>
      <c r="G2950" s="236"/>
      <c r="H2950" s="237">
        <f t="shared" ref="H2950:J2950" si="1680">H2912</f>
        <v>0</v>
      </c>
      <c r="I2950" s="238">
        <f t="shared" si="1680"/>
        <v>0</v>
      </c>
      <c r="J2950" s="238">
        <f t="shared" si="1680"/>
        <v>0</v>
      </c>
      <c r="K2950" s="239">
        <f t="shared" si="1652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1">B2913</f>
        <v>0</v>
      </c>
      <c r="C2951" s="292">
        <f t="shared" si="1681"/>
        <v>0</v>
      </c>
      <c r="D2951" s="293">
        <f t="shared" si="1681"/>
        <v>0</v>
      </c>
      <c r="E2951" s="295">
        <f t="shared" si="1681"/>
        <v>0</v>
      </c>
      <c r="F2951" s="235"/>
      <c r="G2951" s="236"/>
      <c r="H2951" s="237">
        <f t="shared" ref="H2951:J2951" si="1682">H2913</f>
        <v>0</v>
      </c>
      <c r="I2951" s="238">
        <f t="shared" si="1682"/>
        <v>0</v>
      </c>
      <c r="J2951" s="238">
        <f t="shared" si="1682"/>
        <v>0</v>
      </c>
      <c r="K2951" s="239">
        <f t="shared" si="1652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05"/>
      <c r="K2953" s="306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07">
        <f>SUM(K2936:K2951)</f>
        <v>8719200</v>
      </c>
      <c r="K2954" s="308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09"/>
      <c r="K2955" s="309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06"/>
      <c r="K2957" s="306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10">
        <f>((J2954/1.11)+(K2956/1.11))*11%</f>
        <v>864064.86486486485</v>
      </c>
      <c r="K2958" s="311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06"/>
      <c r="K2959" s="306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8719200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28</v>
      </c>
      <c r="J2962" s="312" t="str">
        <f>J2924</f>
        <v>NOVI / CONDRO</v>
      </c>
      <c r="K2962" s="313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29</v>
      </c>
      <c r="J2963" s="312">
        <f>J2925</f>
        <v>0</v>
      </c>
      <c r="K2963" s="313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</sheetData>
  <mergeCells count="1014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Hitung FP Keluar</vt:lpstr>
      <vt:lpstr>Invoice</vt:lpstr>
      <vt:lpstr>jumlahBarang</vt:lpstr>
      <vt:lpstr>kToko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2023-09-15T09:18:28Z</cp:lastPrinted>
  <dcterms:created xsi:type="dcterms:W3CDTF">2022-01-21T06:52:44Z</dcterms:created>
  <dcterms:modified xsi:type="dcterms:W3CDTF">2023-10-03T02:19:24Z</dcterms:modified>
</cp:coreProperties>
</file>