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3\SPT PPN\09\"/>
    </mc:Choice>
  </mc:AlternateContent>
  <bookViews>
    <workbookView xWindow="0" yWindow="0" windowWidth="20700" windowHeight="8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3" i="1" l="1"/>
  <c r="J219" i="1"/>
  <c r="K219" i="1" s="1"/>
  <c r="J218" i="1"/>
  <c r="K218" i="1" s="1"/>
  <c r="L217" i="1"/>
  <c r="J217" i="1" s="1"/>
  <c r="K217" i="1" s="1"/>
  <c r="L216" i="1"/>
  <c r="J216" i="1" s="1"/>
  <c r="K216" i="1" s="1"/>
  <c r="J215" i="1"/>
  <c r="K215" i="1" s="1"/>
  <c r="L214" i="1"/>
  <c r="J214" i="1" s="1"/>
  <c r="K214" i="1" s="1"/>
  <c r="L213" i="1"/>
  <c r="J213" i="1" s="1"/>
  <c r="K213" i="1" s="1"/>
  <c r="L212" i="1"/>
  <c r="J212" i="1" s="1"/>
  <c r="K212" i="1" s="1"/>
  <c r="J211" i="1"/>
  <c r="K211" i="1" s="1"/>
  <c r="J210" i="1"/>
  <c r="K210" i="1" s="1"/>
  <c r="L209" i="1"/>
  <c r="J209" i="1" s="1"/>
  <c r="K209" i="1" s="1"/>
  <c r="L208" i="1"/>
  <c r="J208" i="1" s="1"/>
  <c r="K208" i="1" s="1"/>
  <c r="J207" i="1"/>
  <c r="K207" i="1" s="1"/>
  <c r="K206" i="1"/>
  <c r="J206" i="1"/>
  <c r="J205" i="1"/>
  <c r="K205" i="1" s="1"/>
  <c r="J204" i="1"/>
  <c r="K204" i="1" s="1"/>
  <c r="J203" i="1"/>
  <c r="K203" i="1" s="1"/>
  <c r="L202" i="1"/>
  <c r="J202" i="1" s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L196" i="1"/>
  <c r="J196" i="1" s="1"/>
  <c r="K196" i="1" s="1"/>
  <c r="J195" i="1"/>
  <c r="K195" i="1" s="1"/>
  <c r="L194" i="1"/>
  <c r="J194" i="1" s="1"/>
  <c r="K194" i="1" s="1"/>
  <c r="J193" i="1"/>
  <c r="K193" i="1" s="1"/>
  <c r="L192" i="1"/>
  <c r="J192" i="1" s="1"/>
  <c r="K192" i="1" s="1"/>
  <c r="J191" i="1"/>
  <c r="K191" i="1" s="1"/>
  <c r="J190" i="1"/>
  <c r="K190" i="1" s="1"/>
  <c r="J189" i="1"/>
  <c r="K189" i="1" s="1"/>
  <c r="L188" i="1"/>
  <c r="J188" i="1" s="1"/>
  <c r="K188" i="1" s="1"/>
  <c r="L187" i="1"/>
  <c r="J187" i="1" s="1"/>
  <c r="K187" i="1" s="1"/>
  <c r="J186" i="1"/>
  <c r="K186" i="1" s="1"/>
  <c r="J185" i="1"/>
  <c r="K185" i="1" s="1"/>
  <c r="L184" i="1"/>
  <c r="J184" i="1" s="1"/>
  <c r="K184" i="1" s="1"/>
  <c r="L183" i="1"/>
  <c r="J183" i="1"/>
  <c r="K183" i="1" s="1"/>
  <c r="J182" i="1"/>
  <c r="K182" i="1" s="1"/>
  <c r="J181" i="1"/>
  <c r="K181" i="1" s="1"/>
  <c r="L180" i="1"/>
  <c r="J180" i="1" s="1"/>
  <c r="K180" i="1" s="1"/>
  <c r="L179" i="1"/>
  <c r="J179" i="1" s="1"/>
  <c r="K179" i="1" s="1"/>
  <c r="J178" i="1"/>
  <c r="K178" i="1" s="1"/>
  <c r="L177" i="1"/>
  <c r="J177" i="1" s="1"/>
  <c r="K177" i="1" s="1"/>
  <c r="J176" i="1"/>
  <c r="K176" i="1" s="1"/>
  <c r="L175" i="1"/>
  <c r="J175" i="1" s="1"/>
  <c r="K175" i="1" s="1"/>
  <c r="J174" i="1"/>
  <c r="K174" i="1" s="1"/>
  <c r="J173" i="1"/>
  <c r="K173" i="1" s="1"/>
  <c r="L172" i="1"/>
  <c r="J172" i="1" s="1"/>
  <c r="K172" i="1" s="1"/>
  <c r="J171" i="1"/>
  <c r="K171" i="1" s="1"/>
  <c r="J170" i="1"/>
  <c r="K170" i="1" s="1"/>
  <c r="J169" i="1"/>
  <c r="K169" i="1" s="1"/>
  <c r="L168" i="1"/>
  <c r="J168" i="1" s="1"/>
  <c r="K168" i="1" s="1"/>
  <c r="J167" i="1"/>
  <c r="K167" i="1" s="1"/>
  <c r="J166" i="1"/>
  <c r="K166" i="1" s="1"/>
  <c r="L165" i="1"/>
  <c r="J165" i="1" s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L159" i="1"/>
  <c r="J159" i="1"/>
  <c r="K159" i="1" s="1"/>
  <c r="L158" i="1"/>
  <c r="J158" i="1"/>
  <c r="K158" i="1" s="1"/>
  <c r="J157" i="1"/>
  <c r="K157" i="1" s="1"/>
  <c r="L156" i="1"/>
  <c r="J156" i="1" s="1"/>
  <c r="K156" i="1" s="1"/>
  <c r="J155" i="1"/>
  <c r="K155" i="1" s="1"/>
  <c r="J154" i="1"/>
  <c r="K154" i="1" s="1"/>
  <c r="J153" i="1"/>
  <c r="K153" i="1" s="1"/>
  <c r="L152" i="1"/>
  <c r="J152" i="1" s="1"/>
  <c r="K152" i="1" s="1"/>
  <c r="L151" i="1"/>
  <c r="J151" i="1" s="1"/>
  <c r="K151" i="1" s="1"/>
  <c r="L150" i="1"/>
  <c r="J150" i="1" s="1"/>
  <c r="K150" i="1" s="1"/>
  <c r="L149" i="1"/>
  <c r="J149" i="1" s="1"/>
  <c r="K149" i="1" s="1"/>
  <c r="L148" i="1"/>
  <c r="J148" i="1" s="1"/>
  <c r="K148" i="1" s="1"/>
  <c r="L147" i="1"/>
  <c r="J147" i="1"/>
  <c r="K147" i="1" s="1"/>
  <c r="L146" i="1"/>
  <c r="J146" i="1" s="1"/>
  <c r="K146" i="1" s="1"/>
  <c r="L145" i="1"/>
  <c r="J145" i="1" s="1"/>
  <c r="K145" i="1" s="1"/>
  <c r="L144" i="1"/>
  <c r="J144" i="1" s="1"/>
  <c r="K144" i="1" s="1"/>
  <c r="L143" i="1"/>
  <c r="J143" i="1" s="1"/>
  <c r="K143" i="1" s="1"/>
  <c r="L142" i="1"/>
  <c r="J142" i="1" s="1"/>
  <c r="K142" i="1" s="1"/>
  <c r="L141" i="1"/>
  <c r="J141" i="1" s="1"/>
  <c r="K141" i="1" s="1"/>
  <c r="L140" i="1"/>
  <c r="J140" i="1" s="1"/>
  <c r="K140" i="1" s="1"/>
  <c r="L139" i="1"/>
  <c r="J139" i="1" s="1"/>
  <c r="K139" i="1" s="1"/>
  <c r="L138" i="1"/>
  <c r="J138" i="1" s="1"/>
  <c r="K138" i="1" s="1"/>
  <c r="L137" i="1"/>
  <c r="J137" i="1" s="1"/>
  <c r="K137" i="1" s="1"/>
  <c r="L136" i="1"/>
  <c r="J136" i="1" s="1"/>
  <c r="K136" i="1" s="1"/>
  <c r="L135" i="1"/>
  <c r="J135" i="1" s="1"/>
  <c r="K135" i="1" s="1"/>
  <c r="L134" i="1"/>
  <c r="J134" i="1" s="1"/>
  <c r="K134" i="1" s="1"/>
  <c r="J133" i="1"/>
  <c r="K133" i="1" s="1"/>
  <c r="L132" i="1"/>
  <c r="K132" i="1"/>
  <c r="J132" i="1"/>
  <c r="L131" i="1"/>
  <c r="J131" i="1" s="1"/>
  <c r="K131" i="1" s="1"/>
  <c r="J130" i="1"/>
  <c r="K130" i="1" s="1"/>
  <c r="L129" i="1"/>
  <c r="J129" i="1"/>
  <c r="K129" i="1" s="1"/>
  <c r="L128" i="1"/>
  <c r="J128" i="1" s="1"/>
  <c r="K128" i="1" s="1"/>
  <c r="L127" i="1"/>
  <c r="J127" i="1" s="1"/>
  <c r="K127" i="1" s="1"/>
  <c r="L126" i="1"/>
  <c r="J126" i="1" s="1"/>
  <c r="K126" i="1" s="1"/>
  <c r="L125" i="1"/>
  <c r="J125" i="1" s="1"/>
  <c r="K125" i="1" s="1"/>
  <c r="J124" i="1"/>
  <c r="K124" i="1" s="1"/>
  <c r="L123" i="1"/>
  <c r="J123" i="1" s="1"/>
  <c r="K123" i="1" s="1"/>
  <c r="J122" i="1"/>
  <c r="K122" i="1" s="1"/>
  <c r="J121" i="1"/>
  <c r="K121" i="1" s="1"/>
  <c r="J120" i="1"/>
  <c r="K120" i="1" s="1"/>
  <c r="J119" i="1"/>
  <c r="K119" i="1" s="1"/>
  <c r="L118" i="1"/>
  <c r="J118" i="1" s="1"/>
  <c r="K118" i="1" s="1"/>
  <c r="J117" i="1"/>
  <c r="K117" i="1" s="1"/>
  <c r="L116" i="1"/>
  <c r="J116" i="1" s="1"/>
  <c r="K116" i="1" s="1"/>
  <c r="L115" i="1"/>
  <c r="J115" i="1" s="1"/>
  <c r="K115" i="1" s="1"/>
  <c r="J114" i="1"/>
  <c r="K114" i="1" s="1"/>
  <c r="J113" i="1"/>
  <c r="K113" i="1" s="1"/>
  <c r="L112" i="1"/>
  <c r="J112" i="1" s="1"/>
  <c r="K112" i="1" s="1"/>
  <c r="L111" i="1"/>
  <c r="J111" i="1" s="1"/>
  <c r="K111" i="1" s="1"/>
  <c r="J110" i="1"/>
  <c r="K110" i="1" s="1"/>
  <c r="L109" i="1"/>
  <c r="J109" i="1" s="1"/>
  <c r="K109" i="1" s="1"/>
  <c r="L108" i="1"/>
  <c r="J108" i="1" s="1"/>
  <c r="K108" i="1" s="1"/>
  <c r="L107" i="1"/>
  <c r="J107" i="1" s="1"/>
  <c r="K107" i="1" s="1"/>
  <c r="L106" i="1"/>
  <c r="J106" i="1" s="1"/>
  <c r="K106" i="1" s="1"/>
  <c r="J105" i="1"/>
  <c r="K105" i="1" s="1"/>
  <c r="L104" i="1"/>
  <c r="J104" i="1" s="1"/>
  <c r="K104" i="1" s="1"/>
  <c r="J103" i="1"/>
  <c r="K103" i="1" s="1"/>
  <c r="L102" i="1"/>
  <c r="J102" i="1" s="1"/>
  <c r="K102" i="1" s="1"/>
  <c r="L101" i="1"/>
  <c r="J101" i="1" s="1"/>
  <c r="K101" i="1" s="1"/>
  <c r="J100" i="1"/>
  <c r="K100" i="1" s="1"/>
  <c r="J99" i="1"/>
  <c r="K99" i="1" s="1"/>
  <c r="L98" i="1"/>
  <c r="J98" i="1"/>
  <c r="K98" i="1" s="1"/>
  <c r="L97" i="1"/>
  <c r="J97" i="1" s="1"/>
  <c r="K97" i="1" s="1"/>
  <c r="L96" i="1"/>
  <c r="J96" i="1" s="1"/>
  <c r="K96" i="1" s="1"/>
  <c r="J95" i="1"/>
  <c r="K95" i="1" s="1"/>
  <c r="Q7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K81" i="1"/>
  <c r="J81" i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Q75" i="1" s="1"/>
  <c r="J69" i="1"/>
  <c r="K69" i="1" s="1"/>
  <c r="Q77" i="1" l="1"/>
  <c r="Q78" i="1"/>
  <c r="Q74" i="1"/>
  <c r="Q71" i="1"/>
  <c r="Q70" i="1"/>
  <c r="Q69" i="1"/>
  <c r="J220" i="1"/>
  <c r="J64" i="1" s="1"/>
  <c r="K220" i="1"/>
  <c r="K64" i="1" s="1"/>
  <c r="L220" i="1"/>
  <c r="J265" i="1" l="1"/>
  <c r="K265" i="1"/>
  <c r="L265" i="1"/>
  <c r="K61" i="1" l="1"/>
  <c r="K65" i="1" s="1"/>
  <c r="J61" i="1"/>
  <c r="J65" i="1" s="1"/>
  <c r="J66" i="1" l="1"/>
  <c r="K66" i="1" l="1"/>
</calcChain>
</file>

<file path=xl/sharedStrings.xml><?xml version="1.0" encoding="utf-8"?>
<sst xmlns="http://schemas.openxmlformats.org/spreadsheetml/2006/main" count="1325" uniqueCount="668">
  <si>
    <t>BELI</t>
  </si>
  <si>
    <t>DPP</t>
  </si>
  <si>
    <t>PPN</t>
  </si>
  <si>
    <t>80.146.833.1-047.000</t>
  </si>
  <si>
    <t>PT KENKO SINAR INDONESIA</t>
  </si>
  <si>
    <t>Normal</t>
  </si>
  <si>
    <t>Approval Sukses</t>
  </si>
  <si>
    <t>SUDIARTO</t>
  </si>
  <si>
    <t>03.040.614.4-047.000</t>
  </si>
  <si>
    <t>PT ATALI MAKMUR</t>
  </si>
  <si>
    <t>31.340.482.4-037.000</t>
  </si>
  <si>
    <t>PT MITRA GLOBAL NIAGA</t>
  </si>
  <si>
    <t>JUAL</t>
  </si>
  <si>
    <t>TOTAL</t>
  </si>
  <si>
    <t>04.021.035.3-602.000</t>
  </si>
  <si>
    <t>LILY JULIAWATI  ( TOKO REJO AGUNG )</t>
  </si>
  <si>
    <t>JOMBANG</t>
  </si>
  <si>
    <t xml:space="preserve">PENJUALAN </t>
  </si>
  <si>
    <t>01.706.181.3-521.000</t>
  </si>
  <si>
    <t>CV PELITA JAYA  ( TOKO ANUGERAH SEJAHTERA )</t>
  </si>
  <si>
    <t>PURWOKERTO</t>
  </si>
  <si>
    <t>42.884.805.5-501.000</t>
  </si>
  <si>
    <t>CV SINAR CAHAYA NIRMALA</t>
  </si>
  <si>
    <t>BREBES</t>
  </si>
  <si>
    <t>PENJUALAN FAKTUR</t>
  </si>
  <si>
    <t>02.683.580.1-542.000</t>
  </si>
  <si>
    <t>CV DWI JAYA</t>
  </si>
  <si>
    <t>YOGYAKARTA</t>
  </si>
  <si>
    <t>WONOSOBO</t>
  </si>
  <si>
    <t>PENJUALAN DI GUNGGUNG</t>
  </si>
  <si>
    <t>MALANG</t>
  </si>
  <si>
    <t>91.924.273.5-629.000</t>
  </si>
  <si>
    <t>CV UTAMA PUTRA</t>
  </si>
  <si>
    <t>TULUNGAGUNG</t>
  </si>
  <si>
    <t>04.017.931.9-502.000</t>
  </si>
  <si>
    <t>HARNOYO ( TOKO BENDAN)</t>
  </si>
  <si>
    <t>PEKALONGAN</t>
  </si>
  <si>
    <t>SAHABAT BARU</t>
  </si>
  <si>
    <t>PARAKAN</t>
  </si>
  <si>
    <t>CIREBON</t>
  </si>
  <si>
    <t>MANGGALA SAKTI</t>
  </si>
  <si>
    <t>ANEKA</t>
  </si>
  <si>
    <t>2 4</t>
  </si>
  <si>
    <t>MERPATI</t>
  </si>
  <si>
    <t>PERDANA</t>
  </si>
  <si>
    <t>SISWA</t>
  </si>
  <si>
    <t>MUNTILAN</t>
  </si>
  <si>
    <t>SUKSES</t>
  </si>
  <si>
    <t>SALATIGA</t>
  </si>
  <si>
    <t>KUDUS</t>
  </si>
  <si>
    <t>MADIUN</t>
  </si>
  <si>
    <t>BASA</t>
  </si>
  <si>
    <t>TEGAL</t>
  </si>
  <si>
    <t>RINGAN</t>
  </si>
  <si>
    <t>SASA</t>
  </si>
  <si>
    <t>BOJONEGORO</t>
  </si>
  <si>
    <t>HT JAYA</t>
  </si>
  <si>
    <t>JUWANA</t>
  </si>
  <si>
    <t>KUTOARJO</t>
  </si>
  <si>
    <t>EKARIA</t>
  </si>
  <si>
    <t>POJOK BLAURAN</t>
  </si>
  <si>
    <t>SEMARANG</t>
  </si>
  <si>
    <t>INDOFOTOCOPY</t>
  </si>
  <si>
    <t>SUMBER BUKIT</t>
  </si>
  <si>
    <t>SOLO</t>
  </si>
  <si>
    <t>SIDOARJO</t>
  </si>
  <si>
    <t>SUKSES MAKMUR</t>
  </si>
  <si>
    <t>COMAL</t>
  </si>
  <si>
    <t>TELADAN</t>
  </si>
  <si>
    <t>PUAS</t>
  </si>
  <si>
    <t>PATI</t>
  </si>
  <si>
    <t>MITRA KAMPUS</t>
  </si>
  <si>
    <t>MEDIA</t>
  </si>
  <si>
    <t>CILACAP</t>
  </si>
  <si>
    <t>ENAM</t>
  </si>
  <si>
    <t>KONDANG</t>
  </si>
  <si>
    <t>TEMANGGUNG</t>
  </si>
  <si>
    <t>BANJARNEGARA</t>
  </si>
  <si>
    <t>MANGGALAM</t>
  </si>
  <si>
    <t>SUKOHARJO</t>
  </si>
  <si>
    <t>SINKONG</t>
  </si>
  <si>
    <t>PURWOREJO</t>
  </si>
  <si>
    <t>BATANG</t>
  </si>
  <si>
    <t>PURBALINGGA</t>
  </si>
  <si>
    <t>INDOBARU</t>
  </si>
  <si>
    <t>METRO JAYA</t>
  </si>
  <si>
    <t>KROYA</t>
  </si>
  <si>
    <t>MEMORY</t>
  </si>
  <si>
    <t>MAKMUR</t>
  </si>
  <si>
    <t>PUSTAKA BARU</t>
  </si>
  <si>
    <t>TUBAN</t>
  </si>
  <si>
    <t>BAHTERA</t>
  </si>
  <si>
    <t>KLATEN</t>
  </si>
  <si>
    <t>MAGELANG</t>
  </si>
  <si>
    <t>METRO</t>
  </si>
  <si>
    <t>MUDA JAYA</t>
  </si>
  <si>
    <t>KADAR BUDHI</t>
  </si>
  <si>
    <t>SINAR KONDANG</t>
  </si>
  <si>
    <t>BLORA</t>
  </si>
  <si>
    <t>NABILA</t>
  </si>
  <si>
    <t>PURWODADI</t>
  </si>
  <si>
    <t>DUTA ILAHI</t>
  </si>
  <si>
    <t>LASEM</t>
  </si>
  <si>
    <t>KURNIA</t>
  </si>
  <si>
    <t>BANTUL</t>
  </si>
  <si>
    <t>ARTHA JAYA</t>
  </si>
  <si>
    <t>SIANA (PECINAN)</t>
  </si>
  <si>
    <t>SCORPIO</t>
  </si>
  <si>
    <t>84.906.697.2-623.000</t>
  </si>
  <si>
    <t>CV LANCAR JAYA SENTOSA</t>
  </si>
  <si>
    <t>AYP</t>
  </si>
  <si>
    <t>MITRA</t>
  </si>
  <si>
    <t>MENARA</t>
  </si>
  <si>
    <t>TRISNO</t>
  </si>
  <si>
    <t>TRIO PLAZA</t>
  </si>
  <si>
    <t>SUMBER REJO</t>
  </si>
  <si>
    <t>LESTARI ADHI</t>
  </si>
  <si>
    <t>ABC</t>
  </si>
  <si>
    <t>KEBUMEN</t>
  </si>
  <si>
    <t>INDRASARI</t>
  </si>
  <si>
    <t>MRANGGEN</t>
  </si>
  <si>
    <t>LARIS BARU</t>
  </si>
  <si>
    <t>01.848.507.8-521.000</t>
  </si>
  <si>
    <t>CV  WISUDA</t>
  </si>
  <si>
    <t>JEPARA</t>
  </si>
  <si>
    <t>SURYA</t>
  </si>
  <si>
    <t>SAHID</t>
  </si>
  <si>
    <t>SALIKAH</t>
  </si>
  <si>
    <t>SINAR DUNIA / SIDU</t>
  </si>
  <si>
    <t>BINA ILMU</t>
  </si>
  <si>
    <t>BATU</t>
  </si>
  <si>
    <t>03.262.318.3-047.000</t>
  </si>
  <si>
    <t>PT KALINDO SUKSES</t>
  </si>
  <si>
    <t>82.982.280.8-521.000</t>
  </si>
  <si>
    <t>CV TRINITY CENTRAAL</t>
  </si>
  <si>
    <t>82.986.844.7-603.000</t>
  </si>
  <si>
    <t>CV RAINBOW NUSANTARA ( PELANGI )</t>
  </si>
  <si>
    <t>14.125.069.6-542.000</t>
  </si>
  <si>
    <t>MUHAMMAD AGUS MUNADI ( TOKO SINAR BHAKTI )</t>
  </si>
  <si>
    <t>BUMIAYU</t>
  </si>
  <si>
    <t>REJEKI</t>
  </si>
  <si>
    <t>PRISMA</t>
  </si>
  <si>
    <t>MERAH 2</t>
  </si>
  <si>
    <t>AL FAIZ</t>
  </si>
  <si>
    <t>PRIMA</t>
  </si>
  <si>
    <t>DR</t>
  </si>
  <si>
    <t>A R</t>
  </si>
  <si>
    <t>PANDA</t>
  </si>
  <si>
    <t>IVONE</t>
  </si>
  <si>
    <t>AM 23090001</t>
  </si>
  <si>
    <t>KO 3630</t>
  </si>
  <si>
    <t>010.010-23.05829902</t>
  </si>
  <si>
    <t>AM 23090002</t>
  </si>
  <si>
    <t>KO 3644</t>
  </si>
  <si>
    <t>010.010-23.05829903</t>
  </si>
  <si>
    <t>AM 23090003</t>
  </si>
  <si>
    <t>G 3531</t>
  </si>
  <si>
    <t>010.010-23.05829904</t>
  </si>
  <si>
    <t>AM 23090004</t>
  </si>
  <si>
    <t>G 3530</t>
  </si>
  <si>
    <t>010.010-23.05829905</t>
  </si>
  <si>
    <t>AM 23090005</t>
  </si>
  <si>
    <t>KO 3542</t>
  </si>
  <si>
    <t>010.010-23.05829906</t>
  </si>
  <si>
    <t>AM 23090006</t>
  </si>
  <si>
    <t>KO 3544</t>
  </si>
  <si>
    <t>010.010-23.05829907</t>
  </si>
  <si>
    <t>AM 23090007</t>
  </si>
  <si>
    <t>G 3547</t>
  </si>
  <si>
    <t>010.010-23.05829908</t>
  </si>
  <si>
    <t>AM 23090008</t>
  </si>
  <si>
    <t>A 3703</t>
  </si>
  <si>
    <t>03.338.317.5-526.000</t>
  </si>
  <si>
    <t>CV TIARA</t>
  </si>
  <si>
    <t>010.010-23.05829909</t>
  </si>
  <si>
    <t>AM 23090009</t>
  </si>
  <si>
    <t>G 3525</t>
  </si>
  <si>
    <t>010.010-23.05829910</t>
  </si>
  <si>
    <t>AM 23090010</t>
  </si>
  <si>
    <t>KO 3709</t>
  </si>
  <si>
    <t>010.010-23.05829911</t>
  </si>
  <si>
    <t>AM 23090011</t>
  </si>
  <si>
    <t>G 3803</t>
  </si>
  <si>
    <t>010.010-23.05829912</t>
  </si>
  <si>
    <t>AM 23090012</t>
  </si>
  <si>
    <t>KO 1598</t>
  </si>
  <si>
    <t>010.010-23.05829913</t>
  </si>
  <si>
    <t>AM 23090013</t>
  </si>
  <si>
    <t>KO 3265</t>
  </si>
  <si>
    <t>010.010-23.05829914</t>
  </si>
  <si>
    <t>AM 23090014</t>
  </si>
  <si>
    <t>KO 3726</t>
  </si>
  <si>
    <t>010.010-23.05829915</t>
  </si>
  <si>
    <t>AM 23090015</t>
  </si>
  <si>
    <t>G 3754</t>
  </si>
  <si>
    <t>010.010-23.05829916</t>
  </si>
  <si>
    <t>AM 23090016</t>
  </si>
  <si>
    <t>G 3731</t>
  </si>
  <si>
    <t>010.010-23.05829917</t>
  </si>
  <si>
    <t>AM 23090017</t>
  </si>
  <si>
    <t>G 3733</t>
  </si>
  <si>
    <t>010.010-23.05829918</t>
  </si>
  <si>
    <t>AM 23090018</t>
  </si>
  <si>
    <t>KO 3820</t>
  </si>
  <si>
    <t>010.010-23.05829919</t>
  </si>
  <si>
    <t>AM 23090019</t>
  </si>
  <si>
    <t>G 3734</t>
  </si>
  <si>
    <t>010.010-23.05829920</t>
  </si>
  <si>
    <t>AM 23090020</t>
  </si>
  <si>
    <t>KO 3742</t>
  </si>
  <si>
    <t>010.010-23.05829926</t>
  </si>
  <si>
    <t>AM 23090021</t>
  </si>
  <si>
    <t>G 3787</t>
  </si>
  <si>
    <t>010.010-23.05829922</t>
  </si>
  <si>
    <t>AM 23090022</t>
  </si>
  <si>
    <t>KO 3828</t>
  </si>
  <si>
    <t>010.010-23.05829923</t>
  </si>
  <si>
    <t>AM 23090023</t>
  </si>
  <si>
    <t>KO 3791</t>
  </si>
  <si>
    <t>010.010-23.05829924</t>
  </si>
  <si>
    <t>AM 23090024</t>
  </si>
  <si>
    <t>KO 3780</t>
  </si>
  <si>
    <t>010.010-23.05829925</t>
  </si>
  <si>
    <t>KO 3801</t>
  </si>
  <si>
    <t>010.010-23.05829921</t>
  </si>
  <si>
    <t>AM 23090025</t>
  </si>
  <si>
    <t>G 3962</t>
  </si>
  <si>
    <t>010.010-23.05829927</t>
  </si>
  <si>
    <t>AM 23090026</t>
  </si>
  <si>
    <t>A 1988</t>
  </si>
  <si>
    <t>AM 23090027</t>
  </si>
  <si>
    <t>KO 1991 3537 3722</t>
  </si>
  <si>
    <t>AM 23090028</t>
  </si>
  <si>
    <t>KO 1992 3534 3788</t>
  </si>
  <si>
    <t>AM 23090029</t>
  </si>
  <si>
    <t>KO 1993 3714</t>
  </si>
  <si>
    <t>AM 23090030</t>
  </si>
  <si>
    <t>G 1994</t>
  </si>
  <si>
    <t>AM 23090031</t>
  </si>
  <si>
    <t>G 1995</t>
  </si>
  <si>
    <t>AM 23090032</t>
  </si>
  <si>
    <t>KO 1996 3832</t>
  </si>
  <si>
    <t>AM 23090033</t>
  </si>
  <si>
    <t>A 1997 3705</t>
  </si>
  <si>
    <t>MAHKOTA</t>
  </si>
  <si>
    <t>AM 23090034</t>
  </si>
  <si>
    <t>KO 1998</t>
  </si>
  <si>
    <t>IKA</t>
  </si>
  <si>
    <t>AM 23090035</t>
  </si>
  <si>
    <t>A 1999 3765</t>
  </si>
  <si>
    <t>DOREMI</t>
  </si>
  <si>
    <t>AM 23090036</t>
  </si>
  <si>
    <t>A 3627</t>
  </si>
  <si>
    <t>GLOBAL</t>
  </si>
  <si>
    <t>AM 23090037</t>
  </si>
  <si>
    <t>KO 3628 3533 3541</t>
  </si>
  <si>
    <t>AM 23090038</t>
  </si>
  <si>
    <t>KO 3631 3548 3707</t>
  </si>
  <si>
    <t>AM 23090039</t>
  </si>
  <si>
    <t>G 3632 3778 3779</t>
  </si>
  <si>
    <t>AM 23090040</t>
  </si>
  <si>
    <t>KO 3633 3645 3715</t>
  </si>
  <si>
    <t>AM 23090041</t>
  </si>
  <si>
    <t>G 3634</t>
  </si>
  <si>
    <t>AM 23090042</t>
  </si>
  <si>
    <t>KO 3636 3550</t>
  </si>
  <si>
    <t>AM 23090043</t>
  </si>
  <si>
    <t>KO 3637 3739</t>
  </si>
  <si>
    <t>AM 23090044</t>
  </si>
  <si>
    <t>A 3638</t>
  </si>
  <si>
    <t>HAPPY SUMPIUH</t>
  </si>
  <si>
    <t>BANYUMAS</t>
  </si>
  <si>
    <t>AM 23090045</t>
  </si>
  <si>
    <t>A 3639</t>
  </si>
  <si>
    <t>AM 23090046</t>
  </si>
  <si>
    <t>G 3640 3760 3785</t>
  </si>
  <si>
    <t>AM 23090047</t>
  </si>
  <si>
    <t>KO 3642 3763 3813</t>
  </si>
  <si>
    <t>AM 23090048</t>
  </si>
  <si>
    <t>A 3643</t>
  </si>
  <si>
    <t>AM 23090049</t>
  </si>
  <si>
    <t>KO 3646 3549 3716</t>
  </si>
  <si>
    <t>AM 23090050</t>
  </si>
  <si>
    <t>G 3647</t>
  </si>
  <si>
    <t>AM 23090051</t>
  </si>
  <si>
    <t>G 3648</t>
  </si>
  <si>
    <t>AM 23090052</t>
  </si>
  <si>
    <t>G 3649</t>
  </si>
  <si>
    <t>AM 23090053</t>
  </si>
  <si>
    <t>G 3650</t>
  </si>
  <si>
    <t>AM 23090054</t>
  </si>
  <si>
    <t>G 3522 3775</t>
  </si>
  <si>
    <t>AM 23090055</t>
  </si>
  <si>
    <t>G 3523</t>
  </si>
  <si>
    <t>AM 23090056</t>
  </si>
  <si>
    <t>G 3524 3538 3784</t>
  </si>
  <si>
    <t>AM 23090057</t>
  </si>
  <si>
    <t>KO 3526 3701 3708</t>
  </si>
  <si>
    <t>AM 23090058</t>
  </si>
  <si>
    <t>KO 3527 3540 3723</t>
  </si>
  <si>
    <t>AM 23090059</t>
  </si>
  <si>
    <t>KO 3528 3546 3789</t>
  </si>
  <si>
    <t>AM 23090060</t>
  </si>
  <si>
    <t>A 3529 3718 3721</t>
  </si>
  <si>
    <t>AM 23090061</t>
  </si>
  <si>
    <t>KO 3532</t>
  </si>
  <si>
    <t>AM 23090062</t>
  </si>
  <si>
    <t>KO 3535 3738 3743</t>
  </si>
  <si>
    <t>AM 23090063</t>
  </si>
  <si>
    <t>KO 3536 3800 3815</t>
  </si>
  <si>
    <t>AM 23090064</t>
  </si>
  <si>
    <t>G 3539</t>
  </si>
  <si>
    <t>ANEKA SISWA</t>
  </si>
  <si>
    <t>AM 23090065</t>
  </si>
  <si>
    <t>G 3543 3727 3816</t>
  </si>
  <si>
    <t>AM 23090066</t>
  </si>
  <si>
    <t>A 3545 3756</t>
  </si>
  <si>
    <t>AM 23090067</t>
  </si>
  <si>
    <t>KO 3702 3958</t>
  </si>
  <si>
    <t>AM 23090068</t>
  </si>
  <si>
    <t>KO 3704 3712 3720</t>
  </si>
  <si>
    <t>AM 23090069</t>
  </si>
  <si>
    <t>KO 3706 3747 3766</t>
  </si>
  <si>
    <t>AM 23090070</t>
  </si>
  <si>
    <t>KO 3710 3725 3736</t>
  </si>
  <si>
    <t>AM 23090071</t>
  </si>
  <si>
    <t>KO 3713 3795 3823</t>
  </si>
  <si>
    <t>AM 23090072</t>
  </si>
  <si>
    <t>KO 3717 3735 3748</t>
  </si>
  <si>
    <t>AM 23090073</t>
  </si>
  <si>
    <t>KO 3719 3732 3741</t>
  </si>
  <si>
    <t>AM 23090074</t>
  </si>
  <si>
    <t>KO 3724 3729 1599</t>
  </si>
  <si>
    <t>AM 23090075</t>
  </si>
  <si>
    <t>KO 3263 1594 3728</t>
  </si>
  <si>
    <t>AM 23090076</t>
  </si>
  <si>
    <t>KO 3730 3773 3774</t>
  </si>
  <si>
    <t>AM 23090077</t>
  </si>
  <si>
    <t>KO 3752 3737 3782</t>
  </si>
  <si>
    <t>AM 23090078</t>
  </si>
  <si>
    <t>G 3764 3740</t>
  </si>
  <si>
    <t>ATLANTIK</t>
  </si>
  <si>
    <t>PONOROGO</t>
  </si>
  <si>
    <t>AM 23090079</t>
  </si>
  <si>
    <t>A 3805 3744</t>
  </si>
  <si>
    <t>AM 23090080</t>
  </si>
  <si>
    <t>KO 3808 3745 3963</t>
  </si>
  <si>
    <t>AM 23090081</t>
  </si>
  <si>
    <t>G 3769 3746 3955</t>
  </si>
  <si>
    <t>AM 23090082</t>
  </si>
  <si>
    <t>G 3749 3964</t>
  </si>
  <si>
    <t>AF TOYS</t>
  </si>
  <si>
    <t>KENDAL</t>
  </si>
  <si>
    <t>AM 23090083</t>
  </si>
  <si>
    <t>KO 3750 3903 3951</t>
  </si>
  <si>
    <t>AM 23090084</t>
  </si>
  <si>
    <t>A 3751</t>
  </si>
  <si>
    <t>AM 23090085</t>
  </si>
  <si>
    <t>A 3753</t>
  </si>
  <si>
    <t>PRESTASI</t>
  </si>
  <si>
    <t>AJIBARANG</t>
  </si>
  <si>
    <t>AM 23090086</t>
  </si>
  <si>
    <t>G 3755</t>
  </si>
  <si>
    <t>AM 23090087</t>
  </si>
  <si>
    <t>A 3757 3806 3956</t>
  </si>
  <si>
    <t>GUNUNG JATI</t>
  </si>
  <si>
    <t>AM 23090088</t>
  </si>
  <si>
    <t>G 3759</t>
  </si>
  <si>
    <t>AM 23090089</t>
  </si>
  <si>
    <t>KO 3761 3809</t>
  </si>
  <si>
    <t>AM 23090090</t>
  </si>
  <si>
    <t>G 3762 3776 3904</t>
  </si>
  <si>
    <t>AM 23090091</t>
  </si>
  <si>
    <t>A 3767</t>
  </si>
  <si>
    <t>AM 23090092</t>
  </si>
  <si>
    <t>G 3768</t>
  </si>
  <si>
    <t>AM 23090093</t>
  </si>
  <si>
    <t>KO 3770</t>
  </si>
  <si>
    <t>AM 23090094</t>
  </si>
  <si>
    <t>G 3771</t>
  </si>
  <si>
    <t>AGUNG JAYA</t>
  </si>
  <si>
    <t>AM 23090095</t>
  </si>
  <si>
    <t>KO 3772</t>
  </si>
  <si>
    <t>AM 23090096</t>
  </si>
  <si>
    <t>G 3804 3777 3901</t>
  </si>
  <si>
    <t>AM 23090097</t>
  </si>
  <si>
    <t>KO 3781</t>
  </si>
  <si>
    <t>WIJAYA KUSUMA</t>
  </si>
  <si>
    <t>SLEMAN</t>
  </si>
  <si>
    <t>AM 23090098</t>
  </si>
  <si>
    <t>A 3783</t>
  </si>
  <si>
    <t>AM 23090099</t>
  </si>
  <si>
    <t>A 3812 3786</t>
  </si>
  <si>
    <t>EVERLYN</t>
  </si>
  <si>
    <t>REMBANG</t>
  </si>
  <si>
    <t>AM 23090100</t>
  </si>
  <si>
    <t>KO 3790</t>
  </si>
  <si>
    <t>AM 23090101</t>
  </si>
  <si>
    <t>KO 3792</t>
  </si>
  <si>
    <t>AM 23090102</t>
  </si>
  <si>
    <t>A 3793</t>
  </si>
  <si>
    <t>AM 23090103</t>
  </si>
  <si>
    <t>KO 3807 3794 3952</t>
  </si>
  <si>
    <t>AM 23090104</t>
  </si>
  <si>
    <t>KO 3796</t>
  </si>
  <si>
    <t>AM 23090105</t>
  </si>
  <si>
    <t>A 3797</t>
  </si>
  <si>
    <t>AM 23090106</t>
  </si>
  <si>
    <t>KO 3902 3798</t>
  </si>
  <si>
    <t>AM 23090107</t>
  </si>
  <si>
    <t>G 3799</t>
  </si>
  <si>
    <t>AM 23090108</t>
  </si>
  <si>
    <t>KO 3261 1592 1858</t>
  </si>
  <si>
    <t>AM 23090109</t>
  </si>
  <si>
    <t>KO 1593</t>
  </si>
  <si>
    <t>SUKSES 2</t>
  </si>
  <si>
    <t>AM 23090110</t>
  </si>
  <si>
    <t>KO 1595 3266 3267</t>
  </si>
  <si>
    <t>AM 23090111</t>
  </si>
  <si>
    <t>KO 1596 1600</t>
  </si>
  <si>
    <t>SINGOSARI</t>
  </si>
  <si>
    <t>AM 23090112</t>
  </si>
  <si>
    <t>G 3802</t>
  </si>
  <si>
    <t>AM 23090113</t>
  </si>
  <si>
    <t>A 3810</t>
  </si>
  <si>
    <t>AM 23090114</t>
  </si>
  <si>
    <t>G 3811 3819</t>
  </si>
  <si>
    <t>AULIA</t>
  </si>
  <si>
    <t>CARUBAN</t>
  </si>
  <si>
    <t>AM 23090115</t>
  </si>
  <si>
    <t>KO 3814 3906</t>
  </si>
  <si>
    <t>AM 23090116</t>
  </si>
  <si>
    <t>KO 3818</t>
  </si>
  <si>
    <t>AM 23090117</t>
  </si>
  <si>
    <t>G 3821</t>
  </si>
  <si>
    <t>AM 23090118</t>
  </si>
  <si>
    <t>G 3824 3825</t>
  </si>
  <si>
    <t>GRAFIKA</t>
  </si>
  <si>
    <t>AM 23090119</t>
  </si>
  <si>
    <t>G 3826 3827 3908</t>
  </si>
  <si>
    <t>AM 23090120</t>
  </si>
  <si>
    <t>G 3829</t>
  </si>
  <si>
    <t>PUSPITA</t>
  </si>
  <si>
    <t>KARTOSURO</t>
  </si>
  <si>
    <t>AM 23090121</t>
  </si>
  <si>
    <t>G 3830</t>
  </si>
  <si>
    <t>ISTANA KADO</t>
  </si>
  <si>
    <t>AM 23090122</t>
  </si>
  <si>
    <t>KO 3831</t>
  </si>
  <si>
    <t>AM 23090123</t>
  </si>
  <si>
    <t>G 3833 3835</t>
  </si>
  <si>
    <t>PRIMA JAYA</t>
  </si>
  <si>
    <t>UNGARAN</t>
  </si>
  <si>
    <t>AM 23090124</t>
  </si>
  <si>
    <t>G 3836</t>
  </si>
  <si>
    <t>TALENTA</t>
  </si>
  <si>
    <t>AM 23090125</t>
  </si>
  <si>
    <t>KO 3262 4501 4460</t>
  </si>
  <si>
    <t>AM 23090126</t>
  </si>
  <si>
    <t>KO 3264</t>
  </si>
  <si>
    <t>AM 23090127</t>
  </si>
  <si>
    <t>KO 3268 3270</t>
  </si>
  <si>
    <t>AM 23090128</t>
  </si>
  <si>
    <t>KO 3269</t>
  </si>
  <si>
    <t>AM 23090129</t>
  </si>
  <si>
    <t>KO 3271</t>
  </si>
  <si>
    <t>AM 23090130</t>
  </si>
  <si>
    <t>KO 3905</t>
  </si>
  <si>
    <t>AM 23090131</t>
  </si>
  <si>
    <t>KO 3907</t>
  </si>
  <si>
    <t>AM 23090132</t>
  </si>
  <si>
    <t>KO 3909</t>
  </si>
  <si>
    <t>AM 23090133</t>
  </si>
  <si>
    <t>G 3953 3954</t>
  </si>
  <si>
    <t>AM 23090134</t>
  </si>
  <si>
    <t>KO 3957</t>
  </si>
  <si>
    <t>AM 23090135</t>
  </si>
  <si>
    <t>G 3959</t>
  </si>
  <si>
    <t>AM 23090136</t>
  </si>
  <si>
    <t>KO 3960</t>
  </si>
  <si>
    <t>AM 23090137</t>
  </si>
  <si>
    <t>G 3961</t>
  </si>
  <si>
    <t>AM 23090138</t>
  </si>
  <si>
    <t>KO 4459</t>
  </si>
  <si>
    <t>AM 23090139</t>
  </si>
  <si>
    <t>N 0559 - 0574</t>
  </si>
  <si>
    <t>SULUNG JAYA</t>
  </si>
  <si>
    <t>AM 23090140</t>
  </si>
  <si>
    <t>KO 4122 4123</t>
  </si>
  <si>
    <t>AM 23090141</t>
  </si>
  <si>
    <t>KO 4124</t>
  </si>
  <si>
    <t>AM 23090142</t>
  </si>
  <si>
    <t>KO 4125</t>
  </si>
  <si>
    <t>AM 23090143</t>
  </si>
  <si>
    <t>A 0564</t>
  </si>
  <si>
    <t>COMBI</t>
  </si>
  <si>
    <t>AM 23090144</t>
  </si>
  <si>
    <t>H 0568 0578 0133</t>
  </si>
  <si>
    <t>CASH</t>
  </si>
  <si>
    <t>AM 23090145</t>
  </si>
  <si>
    <t>KO 0575</t>
  </si>
  <si>
    <t>HANSA</t>
  </si>
  <si>
    <t>AM 23090146</t>
  </si>
  <si>
    <t>G 0576</t>
  </si>
  <si>
    <t>TRIDAYA</t>
  </si>
  <si>
    <t>AM 23090147</t>
  </si>
  <si>
    <t>A 0577 0579</t>
  </si>
  <si>
    <t>AM 23090148</t>
  </si>
  <si>
    <t>A 0580 - 0587</t>
  </si>
  <si>
    <t>AM 23090149</t>
  </si>
  <si>
    <t>H 0901 - 0905</t>
  </si>
  <si>
    <t>AM 23090150</t>
  </si>
  <si>
    <t>H 0906 - 0910</t>
  </si>
  <si>
    <t>01.799.951.7-033.000</t>
  </si>
  <si>
    <t>PT DWI TUNGGAL INDAH JAYA</t>
  </si>
  <si>
    <t>010.009-23.18977716</t>
  </si>
  <si>
    <t>Tue Sep 12 00:00:00 WIB 2023</t>
  </si>
  <si>
    <t>Tue Oct 17 14:09:59 WIB 2023</t>
  </si>
  <si>
    <t>Sat Oct 14 09:14:23 WIB 2023</t>
  </si>
  <si>
    <t>31.267.219.9-614.000</t>
  </si>
  <si>
    <t>CV SAMUDERA ANGKASA JAYA</t>
  </si>
  <si>
    <t>010.011-23.39916553</t>
  </si>
  <si>
    <t>Sat Sep 16 00:00:00 WIB 2023</t>
  </si>
  <si>
    <t>Sat Oct 14 09:16:37 WIB 2023</t>
  </si>
  <si>
    <t>010.011-23.39916554</t>
  </si>
  <si>
    <t>Sat Oct 14 09:17:54 WIB 2023</t>
  </si>
  <si>
    <t>010.010-23.33241704</t>
  </si>
  <si>
    <t>Thu Sep 07 00:00:00 WIB 2023</t>
  </si>
  <si>
    <t>Sat Oct 14 09:18:56 WIB 2023</t>
  </si>
  <si>
    <t>71.003.418.2-047.000</t>
  </si>
  <si>
    <t>PT NATURAL CAHAYA LESTARI</t>
  </si>
  <si>
    <t>010.009-23.63510985</t>
  </si>
  <si>
    <t>Sat Oct 14 09:19:54 WIB 2023</t>
  </si>
  <si>
    <t>010.002-23.26050659</t>
  </si>
  <si>
    <t>Fri Sep 01 00:00:00 WIB 2023</t>
  </si>
  <si>
    <t>Sat Oct 14 09:21:14 WIB 2023</t>
  </si>
  <si>
    <t>010.002-23.26059442</t>
  </si>
  <si>
    <t>Sat Oct 14 09:22:39 WIB 2023</t>
  </si>
  <si>
    <t>010.002-23.26059527</t>
  </si>
  <si>
    <t>Tue Oct 17 14:10:00 WIB 2023</t>
  </si>
  <si>
    <t>Sat Oct 14 09:27:11 WIB 2023</t>
  </si>
  <si>
    <t>010.002-23.26059800</t>
  </si>
  <si>
    <t>Mon Sep 04 00:00:00 WIB 2023</t>
  </si>
  <si>
    <t>Sat Oct 14 09:28:00 WIB 2023</t>
  </si>
  <si>
    <t>010.002-23.26060011</t>
  </si>
  <si>
    <t>Wed Sep 06 00:00:00 WIB 2023</t>
  </si>
  <si>
    <t>Sat Oct 14 09:28:53 WIB 2023</t>
  </si>
  <si>
    <t>010.002-23.26060016</t>
  </si>
  <si>
    <t>Sat Oct 14 09:30:35 WIB 2023</t>
  </si>
  <si>
    <t>010.002-23.26060131</t>
  </si>
  <si>
    <t>Sat Oct 14 09:44:18 WIB 2023</t>
  </si>
  <si>
    <t>010.002-23.26060249</t>
  </si>
  <si>
    <t>Fri Sep 08 00:00:00 WIB 2023</t>
  </si>
  <si>
    <t>Sat Oct 14 09:45:09 WIB 2023</t>
  </si>
  <si>
    <t>010.002-23.26060295</t>
  </si>
  <si>
    <t>Sat Oct 14 09:45:53 WIB 2023</t>
  </si>
  <si>
    <t>010.002-23.26060365</t>
  </si>
  <si>
    <t>Sat Sep 09 00:00:00 WIB 2023</t>
  </si>
  <si>
    <t>Sat Oct 14 09:46:40 WIB 2023</t>
  </si>
  <si>
    <t>010.002-23.26060516</t>
  </si>
  <si>
    <t>Mon Sep 11 00:00:00 WIB 2023</t>
  </si>
  <si>
    <t>Tue Oct 17 14:10:01 WIB 2023</t>
  </si>
  <si>
    <t>Sat Oct 14 09:47:30 WIB 2023</t>
  </si>
  <si>
    <t>010.002-23.26060519</t>
  </si>
  <si>
    <t>Sat Oct 14 09:48:27 WIB 2023</t>
  </si>
  <si>
    <t>010.002-23.26060661</t>
  </si>
  <si>
    <t>Sat Oct 14 09:49:15 WIB 2023</t>
  </si>
  <si>
    <t>010.002-23.26060687</t>
  </si>
  <si>
    <t>Sat Oct 14 09:50:03 WIB 2023</t>
  </si>
  <si>
    <t>010.002-23.26060725</t>
  </si>
  <si>
    <t>Wed Sep 13 00:00:00 WIB 2023</t>
  </si>
  <si>
    <t>Sat Oct 14 09:50:50 WIB 2023</t>
  </si>
  <si>
    <t>010.002-23.26060945</t>
  </si>
  <si>
    <t>Fri Sep 15 00:00:00 WIB 2023</t>
  </si>
  <si>
    <t>Tue Oct 17 14:10:02 WIB 2023</t>
  </si>
  <si>
    <t>Sat Oct 14 09:51:36 WIB 2023</t>
  </si>
  <si>
    <t>010.002-23.26061029</t>
  </si>
  <si>
    <t>Sat Oct 14 09:52:20 WIB 2023</t>
  </si>
  <si>
    <t>010.002-23.26061112</t>
  </si>
  <si>
    <t>Mon Sep 18 00:00:00 WIB 2023</t>
  </si>
  <si>
    <t>Sat Oct 14 09:53:02 WIB 2023</t>
  </si>
  <si>
    <t>010.002-23.26061317</t>
  </si>
  <si>
    <t>Wed Sep 20 00:00:00 WIB 2023</t>
  </si>
  <si>
    <t>Sat Oct 14 09:53:54 WIB 2023</t>
  </si>
  <si>
    <t>010.002-23.26061432</t>
  </si>
  <si>
    <t>Thu Sep 21 00:00:00 WIB 2023</t>
  </si>
  <si>
    <t>Sat Oct 14 09:54:45 WIB 2023</t>
  </si>
  <si>
    <t>010.002-23.26061543</t>
  </si>
  <si>
    <t>Fri Sep 22 00:00:00 WIB 2023</t>
  </si>
  <si>
    <t>Sat Oct 14 09:55:38 WIB 2023</t>
  </si>
  <si>
    <t>010.002-23.26061556</t>
  </si>
  <si>
    <t>Sat Oct 14 09:56:21 WIB 2023</t>
  </si>
  <si>
    <t>010.002-23.26061626</t>
  </si>
  <si>
    <t>Sat Sep 23 00:00:00 WIB 2023</t>
  </si>
  <si>
    <t>Sat Oct 14 09:57:09 WIB 2023</t>
  </si>
  <si>
    <t>010.002-23.26061719</t>
  </si>
  <si>
    <t>Mon Sep 25 00:00:00 WIB 2023</t>
  </si>
  <si>
    <t>Sat Oct 14 09:58:08 WIB 2023</t>
  </si>
  <si>
    <t>010.002-23.26061762</t>
  </si>
  <si>
    <t>Tue Sep 26 00:00:00 WIB 2023</t>
  </si>
  <si>
    <t>Tue Oct 17 14:10:03 WIB 2023</t>
  </si>
  <si>
    <t>Sat Oct 14 09:58:54 WIB 2023</t>
  </si>
  <si>
    <t>010.002-23.26061859</t>
  </si>
  <si>
    <t>Wed Sep 27 00:00:00 WIB 2023</t>
  </si>
  <si>
    <t>Sat Oct 14 09:59:38 WIB 2023</t>
  </si>
  <si>
    <t>010.010-23.71222986</t>
  </si>
  <si>
    <t>Tue Sep 05 00:00:00 WIB 2023</t>
  </si>
  <si>
    <t>Sat Oct 14 10:02:08 WIB 2023</t>
  </si>
  <si>
    <t>010.010-23.71222987</t>
  </si>
  <si>
    <t>Sat Oct 14 10:03:06 WIB 2023</t>
  </si>
  <si>
    <t>010.010-23.71222988</t>
  </si>
  <si>
    <t>Sat Oct 14 10:03:59 WIB 2023</t>
  </si>
  <si>
    <t>010.010-23.71222989</t>
  </si>
  <si>
    <t>Sat Oct 14 10:04:50 WIB 2023</t>
  </si>
  <si>
    <t>010.010-23.71223003</t>
  </si>
  <si>
    <t>Sat Oct 14 10:05:43 WIB 2023</t>
  </si>
  <si>
    <t>010.010-23.71223163</t>
  </si>
  <si>
    <t>Sat Oct 14 10:06:40 WIB 2023</t>
  </si>
  <si>
    <t>010.010-23.71223164</t>
  </si>
  <si>
    <t>Tue Oct 17 14:10:04 WIB 2023</t>
  </si>
  <si>
    <t>Sat Oct 14 10:07:29 WIB 2023</t>
  </si>
  <si>
    <t>010.010-23.71224322</t>
  </si>
  <si>
    <t>Sat Oct 14 10:09:26 WIB 2023</t>
  </si>
  <si>
    <t>010.010-23.71224323</t>
  </si>
  <si>
    <t>Sat Oct 14 10:10:29 WIB 2023</t>
  </si>
  <si>
    <t>010.010-23.71224345</t>
  </si>
  <si>
    <t>Sat Oct 14 10:26:32 WIB 2023</t>
  </si>
  <si>
    <t>010.010-23.71224561</t>
  </si>
  <si>
    <t>Sat Oct 14 10:27:18 WIB 2023</t>
  </si>
  <si>
    <t>010.010-23.71224754</t>
  </si>
  <si>
    <t>Thu Sep 14 00:00:00 WIB 2023</t>
  </si>
  <si>
    <t>Sat Oct 14 10:28:06 WIB 2023</t>
  </si>
  <si>
    <t>010.010-23.71224788</t>
  </si>
  <si>
    <t>Sat Oct 14 10:28:56 WIB 2023</t>
  </si>
  <si>
    <t>010.010-23.71225031</t>
  </si>
  <si>
    <t>Tue Oct 17 14:10:05 WIB 2023</t>
  </si>
  <si>
    <t>Sat Oct 14 10:29:38 WIB 2023</t>
  </si>
  <si>
    <t>010.010-23.71225085</t>
  </si>
  <si>
    <t>Sat Oct 14 10:30:22 WIB 2023</t>
  </si>
  <si>
    <t>010.010-23.71225086</t>
  </si>
  <si>
    <t>Sat Oct 14 10:31:03 WIB 2023</t>
  </si>
  <si>
    <t>010.010-23.71225087</t>
  </si>
  <si>
    <t>Sat Oct 14 10:31:57 WIB 2023</t>
  </si>
  <si>
    <t>010.010-23.71225468</t>
  </si>
  <si>
    <t>Tue Oct 17 09:51:42 WIB 2023</t>
  </si>
  <si>
    <t>010.010-23.71225507</t>
  </si>
  <si>
    <t>Tue Oct 17 09:54:20 WIB 2023</t>
  </si>
  <si>
    <t>010.010-23.71225678</t>
  </si>
  <si>
    <t>Tue Sep 19 00:00:00 WIB 2023</t>
  </si>
  <si>
    <t>Tue Oct 17 09:55:06 WIB 2023</t>
  </si>
  <si>
    <t>010.010-23.71226112</t>
  </si>
  <si>
    <t>Tue Oct 17 09:58:55 WIB 2023</t>
  </si>
  <si>
    <t>010.010-23.71226154</t>
  </si>
  <si>
    <t>Tue Oct 17 09:59:43 WIB 2023</t>
  </si>
  <si>
    <t>010.010-23.71226318</t>
  </si>
  <si>
    <t>Tue Oct 17 10:00:36 WIB 2023</t>
  </si>
  <si>
    <t>010.010-23.71226574</t>
  </si>
  <si>
    <t>Tue Oct 17 10:01:15 WIB 2023</t>
  </si>
  <si>
    <t>010.010-23.71227094</t>
  </si>
  <si>
    <t>Tue Oct 17 10:01:54 WIB 2023</t>
  </si>
  <si>
    <t>010.010-23.71227122</t>
  </si>
  <si>
    <t>Tue Oct 17 10:02:44 WIB 2023</t>
  </si>
  <si>
    <t>010.010-23.71227382</t>
  </si>
  <si>
    <t>Fri Sep 29 00:00:00 WIB 2023</t>
  </si>
  <si>
    <t>Tue Oct 17 10:03:25 WIB 2023</t>
  </si>
  <si>
    <t>010.009-23.34456570</t>
  </si>
  <si>
    <t>Tue Oct 17 14:10:06 WIB 2023</t>
  </si>
  <si>
    <t>Tue Oct 17 10:05:07 WIB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</si>
</sst>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13809]dd/mm/yyyy;@"/>
    <numFmt numFmtId="165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2" fillId="0" borderId="1" xfId="0" applyNumberFormat="1" applyFont="1" applyBorder="1"/>
    <xf numFmtId="3" fontId="0" fillId="0" borderId="0" xfId="0" applyNumberFormat="1"/>
    <xf numFmtId="0" fontId="0" fillId="0" borderId="0" xfId="0" applyFont="1" applyFill="1" applyBorder="1" applyAlignment="1"/>
    <xf numFmtId="3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3" fontId="0" fillId="0" borderId="0" xfId="0" applyNumberFormat="1" applyFont="1" applyFill="1" applyBorder="1" applyAlignment="1"/>
    <xf numFmtId="3" fontId="2" fillId="0" borderId="2" xfId="0" applyNumberFormat="1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165" fontId="0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left"/>
    </xf>
    <xf numFmtId="4" fontId="3" fillId="0" borderId="0" xfId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vertical="center"/>
    </xf>
    <xf numFmtId="41" fontId="2" fillId="0" borderId="1" xfId="0" applyNumberFormat="1" applyFont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3" fillId="0" borderId="0" xfId="0" applyFont="1" applyFill="1" applyBorder="1"/>
    <xf numFmtId="164" fontId="0" fillId="0" borderId="0" xfId="0" applyNumberFormat="1" applyFont="1" applyBorder="1"/>
    <xf numFmtId="4" fontId="3" fillId="0" borderId="0" xfId="1" applyNumberFormat="1" applyFont="1" applyFill="1" applyBorder="1" applyAlignment="1"/>
    <xf numFmtId="0" fontId="0" fillId="0" borderId="0" xfId="0" applyFont="1" applyBorder="1" applyAlignment="1"/>
    <xf numFmtId="3" fontId="0" fillId="0" borderId="0" xfId="0" applyNumberFormat="1" applyAlignment="1">
      <alignment vertical="center"/>
    </xf>
    <xf numFmtId="3" fontId="3" fillId="0" borderId="0" xfId="1" applyNumberFormat="1" applyFont="1" applyFill="1" applyBorder="1" applyAlignment="1"/>
    <xf numFmtId="0" fontId="3" fillId="0" borderId="0" xfId="0" applyFont="1" applyFill="1" applyBorder="1" applyAlignment="1"/>
    <xf numFmtId="3" fontId="4" fillId="0" borderId="1" xfId="1" applyNumberFormat="1" applyFont="1" applyFill="1" applyBorder="1" applyAlignment="1"/>
    <xf numFmtId="4" fontId="4" fillId="0" borderId="1" xfId="1" applyNumberFormat="1" applyFont="1" applyFill="1" applyBorder="1" applyAlignment="1"/>
    <xf numFmtId="0" fontId="3" fillId="0" borderId="0" xfId="0" quotePrefix="1" applyFont="1" applyFill="1" applyBorder="1" applyAlignment="1">
      <alignment horizontal="center" vertical="center"/>
    </xf>
    <xf numFmtId="164" fontId="3" fillId="0" borderId="0" xfId="0" applyNumberFormat="1" applyFont="1" applyFill="1" applyBorder="1"/>
    <xf numFmtId="0" fontId="3" fillId="0" borderId="0" xfId="0" applyFont="1" applyFill="1" applyBorder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5"/>
  <sheetViews>
    <sheetView tabSelected="1" topLeftCell="E62" workbookViewId="0">
      <selection activeCell="Q78" sqref="Q78"/>
    </sheetView>
  </sheetViews>
  <sheetFormatPr defaultRowHeight="15" x14ac:dyDescent="0.25"/>
  <cols>
    <col min="1" max="1" width="5.7109375" style="4" customWidth="1"/>
    <col min="2" max="2" width="13.140625" customWidth="1"/>
    <col min="4" max="4" width="19.28515625" bestFit="1" customWidth="1"/>
    <col min="6" max="6" width="15.5703125" bestFit="1" customWidth="1"/>
    <col min="8" max="8" width="10.85546875" bestFit="1" customWidth="1"/>
    <col min="9" max="9" width="12.5703125" bestFit="1" customWidth="1"/>
    <col min="10" max="10" width="13.5703125" style="7" bestFit="1" customWidth="1"/>
    <col min="11" max="11" width="13.85546875" style="7" bestFit="1" customWidth="1"/>
    <col min="12" max="12" width="15.42578125" bestFit="1" customWidth="1"/>
    <col min="17" max="17" width="15.42578125" style="7" bestFit="1" customWidth="1"/>
    <col min="19" max="19" width="12.7109375" bestFit="1" customWidth="1"/>
  </cols>
  <sheetData>
    <row r="1" spans="1:19" s="2" customFormat="1" x14ac:dyDescent="0.25">
      <c r="A1" s="1" t="s">
        <v>0</v>
      </c>
      <c r="J1" s="3" t="s">
        <v>1</v>
      </c>
      <c r="K1" s="3" t="s">
        <v>2</v>
      </c>
      <c r="Q1" s="3"/>
    </row>
    <row r="2" spans="1:19" x14ac:dyDescent="0.25">
      <c r="A2" s="4">
        <v>1</v>
      </c>
      <c r="B2" s="5" t="s">
        <v>513</v>
      </c>
      <c r="C2" s="5" t="s">
        <v>514</v>
      </c>
      <c r="D2" s="5" t="s">
        <v>515</v>
      </c>
      <c r="E2" s="5" t="s">
        <v>516</v>
      </c>
      <c r="F2" s="5">
        <v>9</v>
      </c>
      <c r="G2" s="5">
        <v>2023</v>
      </c>
      <c r="H2" s="5" t="s">
        <v>5</v>
      </c>
      <c r="I2" s="5">
        <v>1</v>
      </c>
      <c r="J2" s="34">
        <v>4364027</v>
      </c>
      <c r="K2" s="34">
        <v>480042</v>
      </c>
      <c r="L2" s="5">
        <v>0</v>
      </c>
      <c r="M2" s="5" t="s">
        <v>6</v>
      </c>
      <c r="N2" s="5" t="s">
        <v>517</v>
      </c>
      <c r="O2" s="5" t="s">
        <v>6</v>
      </c>
      <c r="P2" s="5" t="s">
        <v>7</v>
      </c>
      <c r="Q2" s="5" t="s">
        <v>518</v>
      </c>
      <c r="R2" s="5" t="s">
        <v>7</v>
      </c>
      <c r="S2" s="5"/>
    </row>
    <row r="3" spans="1:19" x14ac:dyDescent="0.25">
      <c r="A3" s="4">
        <v>2</v>
      </c>
      <c r="B3" s="5" t="s">
        <v>519</v>
      </c>
      <c r="C3" s="5" t="s">
        <v>520</v>
      </c>
      <c r="D3" s="5" t="s">
        <v>521</v>
      </c>
      <c r="E3" s="5" t="s">
        <v>522</v>
      </c>
      <c r="F3" s="5">
        <v>9</v>
      </c>
      <c r="G3" s="5">
        <v>2023</v>
      </c>
      <c r="H3" s="5" t="s">
        <v>5</v>
      </c>
      <c r="I3" s="5">
        <v>1</v>
      </c>
      <c r="J3" s="34">
        <v>42697892</v>
      </c>
      <c r="K3" s="34">
        <v>4696768</v>
      </c>
      <c r="L3" s="5">
        <v>0</v>
      </c>
      <c r="M3" s="5" t="s">
        <v>6</v>
      </c>
      <c r="N3" s="5" t="s">
        <v>517</v>
      </c>
      <c r="O3" s="5" t="s">
        <v>6</v>
      </c>
      <c r="P3" s="5" t="s">
        <v>7</v>
      </c>
      <c r="Q3" s="5" t="s">
        <v>523</v>
      </c>
      <c r="R3" s="5" t="s">
        <v>7</v>
      </c>
      <c r="S3" s="5"/>
    </row>
    <row r="4" spans="1:19" x14ac:dyDescent="0.25">
      <c r="A4" s="4">
        <v>3</v>
      </c>
      <c r="B4" s="5" t="s">
        <v>519</v>
      </c>
      <c r="C4" s="5" t="s">
        <v>520</v>
      </c>
      <c r="D4" s="5" t="s">
        <v>524</v>
      </c>
      <c r="E4" s="5" t="s">
        <v>522</v>
      </c>
      <c r="F4" s="5">
        <v>9</v>
      </c>
      <c r="G4" s="5">
        <v>2023</v>
      </c>
      <c r="H4" s="5" t="s">
        <v>5</v>
      </c>
      <c r="I4" s="5">
        <v>1</v>
      </c>
      <c r="J4" s="34">
        <v>40933405</v>
      </c>
      <c r="K4" s="34">
        <v>4502675</v>
      </c>
      <c r="L4" s="5">
        <v>0</v>
      </c>
      <c r="M4" s="5" t="s">
        <v>6</v>
      </c>
      <c r="N4" s="5" t="s">
        <v>517</v>
      </c>
      <c r="O4" s="5" t="s">
        <v>6</v>
      </c>
      <c r="P4" s="5" t="s">
        <v>7</v>
      </c>
      <c r="Q4" s="5" t="s">
        <v>525</v>
      </c>
      <c r="R4" s="5" t="s">
        <v>7</v>
      </c>
      <c r="S4" s="5"/>
    </row>
    <row r="5" spans="1:19" x14ac:dyDescent="0.25">
      <c r="A5" s="4">
        <v>4</v>
      </c>
      <c r="B5" s="5" t="s">
        <v>10</v>
      </c>
      <c r="C5" s="5" t="s">
        <v>11</v>
      </c>
      <c r="D5" s="5" t="s">
        <v>526</v>
      </c>
      <c r="E5" s="5" t="s">
        <v>527</v>
      </c>
      <c r="F5" s="5">
        <v>9</v>
      </c>
      <c r="G5" s="5">
        <v>2023</v>
      </c>
      <c r="H5" s="5" t="s">
        <v>5</v>
      </c>
      <c r="I5" s="5">
        <v>1</v>
      </c>
      <c r="J5" s="34">
        <v>22702720</v>
      </c>
      <c r="K5" s="34">
        <v>2497299</v>
      </c>
      <c r="L5" s="5">
        <v>0</v>
      </c>
      <c r="M5" s="5" t="s">
        <v>6</v>
      </c>
      <c r="N5" s="5" t="s">
        <v>517</v>
      </c>
      <c r="O5" s="5" t="s">
        <v>6</v>
      </c>
      <c r="P5" s="5" t="s">
        <v>7</v>
      </c>
      <c r="Q5" s="5" t="s">
        <v>528</v>
      </c>
      <c r="R5" s="5" t="s">
        <v>7</v>
      </c>
      <c r="S5" s="5"/>
    </row>
    <row r="6" spans="1:19" x14ac:dyDescent="0.25">
      <c r="A6" s="4">
        <v>5</v>
      </c>
      <c r="B6" s="5" t="s">
        <v>529</v>
      </c>
      <c r="C6" s="5" t="s">
        <v>530</v>
      </c>
      <c r="D6" s="5" t="s">
        <v>531</v>
      </c>
      <c r="E6" s="5" t="s">
        <v>527</v>
      </c>
      <c r="F6" s="5">
        <v>9</v>
      </c>
      <c r="G6" s="5">
        <v>2023</v>
      </c>
      <c r="H6" s="5" t="s">
        <v>5</v>
      </c>
      <c r="I6" s="5">
        <v>1</v>
      </c>
      <c r="J6" s="34">
        <v>2918928</v>
      </c>
      <c r="K6" s="34">
        <v>321082</v>
      </c>
      <c r="L6" s="5">
        <v>0</v>
      </c>
      <c r="M6" s="5" t="s">
        <v>6</v>
      </c>
      <c r="N6" s="5" t="s">
        <v>517</v>
      </c>
      <c r="O6" s="5" t="s">
        <v>6</v>
      </c>
      <c r="P6" s="5" t="s">
        <v>7</v>
      </c>
      <c r="Q6" s="5" t="s">
        <v>532</v>
      </c>
      <c r="R6" s="5" t="s">
        <v>7</v>
      </c>
      <c r="S6" s="5"/>
    </row>
    <row r="7" spans="1:19" x14ac:dyDescent="0.25">
      <c r="A7" s="4">
        <v>6</v>
      </c>
      <c r="B7" s="5" t="s">
        <v>3</v>
      </c>
      <c r="C7" s="5" t="s">
        <v>4</v>
      </c>
      <c r="D7" s="5" t="s">
        <v>533</v>
      </c>
      <c r="E7" s="5" t="s">
        <v>534</v>
      </c>
      <c r="F7" s="5">
        <v>9</v>
      </c>
      <c r="G7" s="5">
        <v>2023</v>
      </c>
      <c r="H7" s="5" t="s">
        <v>5</v>
      </c>
      <c r="I7" s="5">
        <v>1</v>
      </c>
      <c r="J7" s="34">
        <v>10731675</v>
      </c>
      <c r="K7" s="34">
        <v>1180484</v>
      </c>
      <c r="L7" s="5">
        <v>0</v>
      </c>
      <c r="M7" s="5" t="s">
        <v>6</v>
      </c>
      <c r="N7" s="5" t="s">
        <v>517</v>
      </c>
      <c r="O7" s="5" t="s">
        <v>6</v>
      </c>
      <c r="P7" s="5" t="s">
        <v>7</v>
      </c>
      <c r="Q7" s="5" t="s">
        <v>535</v>
      </c>
      <c r="R7" s="5" t="s">
        <v>7</v>
      </c>
      <c r="S7" s="5"/>
    </row>
    <row r="8" spans="1:19" x14ac:dyDescent="0.25">
      <c r="A8" s="4">
        <v>7</v>
      </c>
      <c r="B8" s="5" t="s">
        <v>3</v>
      </c>
      <c r="C8" s="5" t="s">
        <v>4</v>
      </c>
      <c r="D8" s="5" t="s">
        <v>536</v>
      </c>
      <c r="E8" s="5" t="s">
        <v>534</v>
      </c>
      <c r="F8" s="5">
        <v>9</v>
      </c>
      <c r="G8" s="5">
        <v>2023</v>
      </c>
      <c r="H8" s="5" t="s">
        <v>5</v>
      </c>
      <c r="I8" s="5">
        <v>1</v>
      </c>
      <c r="J8" s="34">
        <v>19058594</v>
      </c>
      <c r="K8" s="34">
        <v>2096445</v>
      </c>
      <c r="L8" s="5">
        <v>0</v>
      </c>
      <c r="M8" s="5" t="s">
        <v>6</v>
      </c>
      <c r="N8" s="5" t="s">
        <v>517</v>
      </c>
      <c r="O8" s="5" t="s">
        <v>6</v>
      </c>
      <c r="P8" s="5" t="s">
        <v>7</v>
      </c>
      <c r="Q8" s="5" t="s">
        <v>537</v>
      </c>
      <c r="R8" s="5" t="s">
        <v>7</v>
      </c>
      <c r="S8" s="5"/>
    </row>
    <row r="9" spans="1:19" x14ac:dyDescent="0.25">
      <c r="A9" s="4">
        <v>8</v>
      </c>
      <c r="B9" s="5" t="s">
        <v>3</v>
      </c>
      <c r="C9" s="5" t="s">
        <v>4</v>
      </c>
      <c r="D9" s="5" t="s">
        <v>538</v>
      </c>
      <c r="E9" s="5" t="s">
        <v>534</v>
      </c>
      <c r="F9" s="5">
        <v>9</v>
      </c>
      <c r="G9" s="5">
        <v>2023</v>
      </c>
      <c r="H9" s="5" t="s">
        <v>5</v>
      </c>
      <c r="I9" s="5">
        <v>1</v>
      </c>
      <c r="J9" s="34">
        <v>12946205</v>
      </c>
      <c r="K9" s="34">
        <v>1424082</v>
      </c>
      <c r="L9" s="5">
        <v>0</v>
      </c>
      <c r="M9" s="5" t="s">
        <v>6</v>
      </c>
      <c r="N9" s="5" t="s">
        <v>539</v>
      </c>
      <c r="O9" s="5" t="s">
        <v>6</v>
      </c>
      <c r="P9" s="5" t="s">
        <v>7</v>
      </c>
      <c r="Q9" s="5" t="s">
        <v>540</v>
      </c>
      <c r="R9" s="5" t="s">
        <v>7</v>
      </c>
      <c r="S9" s="5"/>
    </row>
    <row r="10" spans="1:19" x14ac:dyDescent="0.25">
      <c r="A10" s="4">
        <v>9</v>
      </c>
      <c r="B10" s="5" t="s">
        <v>3</v>
      </c>
      <c r="C10" s="5" t="s">
        <v>4</v>
      </c>
      <c r="D10" s="5" t="s">
        <v>541</v>
      </c>
      <c r="E10" s="5" t="s">
        <v>542</v>
      </c>
      <c r="F10" s="5">
        <v>9</v>
      </c>
      <c r="G10" s="5">
        <v>2023</v>
      </c>
      <c r="H10" s="5" t="s">
        <v>5</v>
      </c>
      <c r="I10" s="5">
        <v>1</v>
      </c>
      <c r="J10" s="34">
        <v>16761513</v>
      </c>
      <c r="K10" s="34">
        <v>1843766</v>
      </c>
      <c r="L10" s="5">
        <v>0</v>
      </c>
      <c r="M10" s="5" t="s">
        <v>6</v>
      </c>
      <c r="N10" s="5" t="s">
        <v>539</v>
      </c>
      <c r="O10" s="5" t="s">
        <v>6</v>
      </c>
      <c r="P10" s="5" t="s">
        <v>7</v>
      </c>
      <c r="Q10" s="5" t="s">
        <v>543</v>
      </c>
      <c r="R10" s="5" t="s">
        <v>7</v>
      </c>
      <c r="S10" s="5"/>
    </row>
    <row r="11" spans="1:19" x14ac:dyDescent="0.25">
      <c r="A11" s="4">
        <v>10</v>
      </c>
      <c r="B11" s="5" t="s">
        <v>3</v>
      </c>
      <c r="C11" s="5" t="s">
        <v>4</v>
      </c>
      <c r="D11" s="5" t="s">
        <v>544</v>
      </c>
      <c r="E11" s="5" t="s">
        <v>545</v>
      </c>
      <c r="F11" s="5">
        <v>9</v>
      </c>
      <c r="G11" s="5">
        <v>2023</v>
      </c>
      <c r="H11" s="5" t="s">
        <v>5</v>
      </c>
      <c r="I11" s="5">
        <v>1</v>
      </c>
      <c r="J11" s="34">
        <v>38428551</v>
      </c>
      <c r="K11" s="34">
        <v>4227140</v>
      </c>
      <c r="L11" s="5">
        <v>0</v>
      </c>
      <c r="M11" s="5" t="s">
        <v>6</v>
      </c>
      <c r="N11" s="5" t="s">
        <v>539</v>
      </c>
      <c r="O11" s="5" t="s">
        <v>6</v>
      </c>
      <c r="P11" s="5" t="s">
        <v>7</v>
      </c>
      <c r="Q11" s="5" t="s">
        <v>546</v>
      </c>
      <c r="R11" s="5" t="s">
        <v>7</v>
      </c>
      <c r="S11" s="5"/>
    </row>
    <row r="12" spans="1:19" x14ac:dyDescent="0.25">
      <c r="A12" s="4">
        <v>11</v>
      </c>
      <c r="B12" s="5" t="s">
        <v>3</v>
      </c>
      <c r="C12" s="5" t="s">
        <v>4</v>
      </c>
      <c r="D12" s="5" t="s">
        <v>547</v>
      </c>
      <c r="E12" s="5" t="s">
        <v>545</v>
      </c>
      <c r="F12" s="5">
        <v>9</v>
      </c>
      <c r="G12" s="5">
        <v>2023</v>
      </c>
      <c r="H12" s="5" t="s">
        <v>5</v>
      </c>
      <c r="I12" s="5">
        <v>1</v>
      </c>
      <c r="J12" s="34">
        <v>36074132</v>
      </c>
      <c r="K12" s="34">
        <v>3968154</v>
      </c>
      <c r="L12" s="5">
        <v>0</v>
      </c>
      <c r="M12" s="5" t="s">
        <v>6</v>
      </c>
      <c r="N12" s="5" t="s">
        <v>539</v>
      </c>
      <c r="O12" s="5" t="s">
        <v>6</v>
      </c>
      <c r="P12" s="5" t="s">
        <v>7</v>
      </c>
      <c r="Q12" s="5" t="s">
        <v>548</v>
      </c>
      <c r="R12" s="5" t="s">
        <v>7</v>
      </c>
      <c r="S12" s="5"/>
    </row>
    <row r="13" spans="1:19" x14ac:dyDescent="0.25">
      <c r="A13" s="4">
        <v>12</v>
      </c>
      <c r="B13" s="5" t="s">
        <v>3</v>
      </c>
      <c r="C13" s="5" t="s">
        <v>4</v>
      </c>
      <c r="D13" s="5" t="s">
        <v>549</v>
      </c>
      <c r="E13" s="5" t="s">
        <v>527</v>
      </c>
      <c r="F13" s="5">
        <v>9</v>
      </c>
      <c r="G13" s="5">
        <v>2023</v>
      </c>
      <c r="H13" s="5" t="s">
        <v>5</v>
      </c>
      <c r="I13" s="5">
        <v>1</v>
      </c>
      <c r="J13" s="34">
        <v>25163805</v>
      </c>
      <c r="K13" s="34">
        <v>2768018</v>
      </c>
      <c r="L13" s="5">
        <v>0</v>
      </c>
      <c r="M13" s="5" t="s">
        <v>6</v>
      </c>
      <c r="N13" s="5" t="s">
        <v>539</v>
      </c>
      <c r="O13" s="5" t="s">
        <v>6</v>
      </c>
      <c r="P13" s="5" t="s">
        <v>7</v>
      </c>
      <c r="Q13" s="5" t="s">
        <v>550</v>
      </c>
      <c r="R13" s="5" t="s">
        <v>7</v>
      </c>
      <c r="S13" s="5"/>
    </row>
    <row r="14" spans="1:19" x14ac:dyDescent="0.25">
      <c r="A14" s="4">
        <v>13</v>
      </c>
      <c r="B14" s="5" t="s">
        <v>3</v>
      </c>
      <c r="C14" s="5" t="s">
        <v>4</v>
      </c>
      <c r="D14" s="5" t="s">
        <v>551</v>
      </c>
      <c r="E14" s="5" t="s">
        <v>552</v>
      </c>
      <c r="F14" s="5">
        <v>9</v>
      </c>
      <c r="G14" s="5">
        <v>2023</v>
      </c>
      <c r="H14" s="5" t="s">
        <v>5</v>
      </c>
      <c r="I14" s="5">
        <v>1</v>
      </c>
      <c r="J14" s="34">
        <v>51888459</v>
      </c>
      <c r="K14" s="34">
        <v>5707730</v>
      </c>
      <c r="L14" s="5">
        <v>0</v>
      </c>
      <c r="M14" s="5" t="s">
        <v>6</v>
      </c>
      <c r="N14" s="5" t="s">
        <v>539</v>
      </c>
      <c r="O14" s="5" t="s">
        <v>6</v>
      </c>
      <c r="P14" s="5" t="s">
        <v>7</v>
      </c>
      <c r="Q14" s="5" t="s">
        <v>553</v>
      </c>
      <c r="R14" s="5" t="s">
        <v>7</v>
      </c>
      <c r="S14" s="5"/>
    </row>
    <row r="15" spans="1:19" x14ac:dyDescent="0.25">
      <c r="A15" s="4">
        <v>14</v>
      </c>
      <c r="B15" s="5" t="s">
        <v>3</v>
      </c>
      <c r="C15" s="5" t="s">
        <v>4</v>
      </c>
      <c r="D15" s="5" t="s">
        <v>554</v>
      </c>
      <c r="E15" s="5" t="s">
        <v>552</v>
      </c>
      <c r="F15" s="5">
        <v>9</v>
      </c>
      <c r="G15" s="5">
        <v>2023</v>
      </c>
      <c r="H15" s="5" t="s">
        <v>5</v>
      </c>
      <c r="I15" s="5">
        <v>1</v>
      </c>
      <c r="J15" s="34">
        <v>4299549</v>
      </c>
      <c r="K15" s="34">
        <v>472950</v>
      </c>
      <c r="L15" s="5">
        <v>0</v>
      </c>
      <c r="M15" s="5" t="s">
        <v>6</v>
      </c>
      <c r="N15" s="5" t="s">
        <v>539</v>
      </c>
      <c r="O15" s="5" t="s">
        <v>6</v>
      </c>
      <c r="P15" s="5" t="s">
        <v>7</v>
      </c>
      <c r="Q15" s="5" t="s">
        <v>555</v>
      </c>
      <c r="R15" s="5" t="s">
        <v>7</v>
      </c>
      <c r="S15" s="5"/>
    </row>
    <row r="16" spans="1:19" x14ac:dyDescent="0.25">
      <c r="A16" s="4">
        <v>15</v>
      </c>
      <c r="B16" s="5" t="s">
        <v>3</v>
      </c>
      <c r="C16" s="5" t="s">
        <v>4</v>
      </c>
      <c r="D16" s="5" t="s">
        <v>556</v>
      </c>
      <c r="E16" s="5" t="s">
        <v>557</v>
      </c>
      <c r="F16" s="5">
        <v>9</v>
      </c>
      <c r="G16" s="5">
        <v>2023</v>
      </c>
      <c r="H16" s="5" t="s">
        <v>5</v>
      </c>
      <c r="I16" s="5">
        <v>1</v>
      </c>
      <c r="J16" s="34">
        <v>32281167</v>
      </c>
      <c r="K16" s="34">
        <v>3550928</v>
      </c>
      <c r="L16" s="5">
        <v>0</v>
      </c>
      <c r="M16" s="5" t="s">
        <v>6</v>
      </c>
      <c r="N16" s="5" t="s">
        <v>539</v>
      </c>
      <c r="O16" s="5" t="s">
        <v>6</v>
      </c>
      <c r="P16" s="5" t="s">
        <v>7</v>
      </c>
      <c r="Q16" s="5" t="s">
        <v>558</v>
      </c>
      <c r="R16" s="5" t="s">
        <v>7</v>
      </c>
      <c r="S16" s="5"/>
    </row>
    <row r="17" spans="1:19" x14ac:dyDescent="0.25">
      <c r="A17" s="4">
        <v>16</v>
      </c>
      <c r="B17" s="5" t="s">
        <v>3</v>
      </c>
      <c r="C17" s="5" t="s">
        <v>4</v>
      </c>
      <c r="D17" s="5" t="s">
        <v>559</v>
      </c>
      <c r="E17" s="5" t="s">
        <v>560</v>
      </c>
      <c r="F17" s="5">
        <v>9</v>
      </c>
      <c r="G17" s="5">
        <v>2023</v>
      </c>
      <c r="H17" s="5" t="s">
        <v>5</v>
      </c>
      <c r="I17" s="5">
        <v>1</v>
      </c>
      <c r="J17" s="34">
        <v>36385405</v>
      </c>
      <c r="K17" s="34">
        <v>4002394</v>
      </c>
      <c r="L17" s="5">
        <v>0</v>
      </c>
      <c r="M17" s="5" t="s">
        <v>6</v>
      </c>
      <c r="N17" s="5" t="s">
        <v>561</v>
      </c>
      <c r="O17" s="5" t="s">
        <v>6</v>
      </c>
      <c r="P17" s="5" t="s">
        <v>7</v>
      </c>
      <c r="Q17" s="5" t="s">
        <v>562</v>
      </c>
      <c r="R17" s="5" t="s">
        <v>7</v>
      </c>
      <c r="S17" s="5"/>
    </row>
    <row r="18" spans="1:19" x14ac:dyDescent="0.25">
      <c r="A18" s="4">
        <v>17</v>
      </c>
      <c r="B18" s="5" t="s">
        <v>3</v>
      </c>
      <c r="C18" s="5" t="s">
        <v>4</v>
      </c>
      <c r="D18" s="5" t="s">
        <v>563</v>
      </c>
      <c r="E18" s="5" t="s">
        <v>560</v>
      </c>
      <c r="F18" s="5">
        <v>9</v>
      </c>
      <c r="G18" s="5">
        <v>2023</v>
      </c>
      <c r="H18" s="5" t="s">
        <v>5</v>
      </c>
      <c r="I18" s="5">
        <v>1</v>
      </c>
      <c r="J18" s="34">
        <v>9726702</v>
      </c>
      <c r="K18" s="34">
        <v>1069937</v>
      </c>
      <c r="L18" s="5">
        <v>0</v>
      </c>
      <c r="M18" s="5" t="s">
        <v>6</v>
      </c>
      <c r="N18" s="5" t="s">
        <v>561</v>
      </c>
      <c r="O18" s="5" t="s">
        <v>6</v>
      </c>
      <c r="P18" s="5" t="s">
        <v>7</v>
      </c>
      <c r="Q18" s="5" t="s">
        <v>564</v>
      </c>
      <c r="R18" s="5" t="s">
        <v>7</v>
      </c>
      <c r="S18" s="5"/>
    </row>
    <row r="19" spans="1:19" x14ac:dyDescent="0.25">
      <c r="A19" s="4">
        <v>18</v>
      </c>
      <c r="B19" s="5" t="s">
        <v>3</v>
      </c>
      <c r="C19" s="5" t="s">
        <v>4</v>
      </c>
      <c r="D19" s="5" t="s">
        <v>565</v>
      </c>
      <c r="E19" s="5" t="s">
        <v>516</v>
      </c>
      <c r="F19" s="5">
        <v>9</v>
      </c>
      <c r="G19" s="5">
        <v>2023</v>
      </c>
      <c r="H19" s="5" t="s">
        <v>5</v>
      </c>
      <c r="I19" s="5">
        <v>1</v>
      </c>
      <c r="J19" s="34">
        <v>11224890</v>
      </c>
      <c r="K19" s="34">
        <v>1234737</v>
      </c>
      <c r="L19" s="5">
        <v>0</v>
      </c>
      <c r="M19" s="5" t="s">
        <v>6</v>
      </c>
      <c r="N19" s="5" t="s">
        <v>561</v>
      </c>
      <c r="O19" s="5" t="s">
        <v>6</v>
      </c>
      <c r="P19" s="5" t="s">
        <v>7</v>
      </c>
      <c r="Q19" s="5" t="s">
        <v>566</v>
      </c>
      <c r="R19" s="5" t="s">
        <v>7</v>
      </c>
      <c r="S19" s="5"/>
    </row>
    <row r="20" spans="1:19" x14ac:dyDescent="0.25">
      <c r="A20" s="4">
        <v>19</v>
      </c>
      <c r="B20" s="5" t="s">
        <v>3</v>
      </c>
      <c r="C20" s="5" t="s">
        <v>4</v>
      </c>
      <c r="D20" s="5" t="s">
        <v>567</v>
      </c>
      <c r="E20" s="5" t="s">
        <v>516</v>
      </c>
      <c r="F20" s="5">
        <v>9</v>
      </c>
      <c r="G20" s="5">
        <v>2023</v>
      </c>
      <c r="H20" s="5" t="s">
        <v>5</v>
      </c>
      <c r="I20" s="5">
        <v>1</v>
      </c>
      <c r="J20" s="34">
        <v>19937646</v>
      </c>
      <c r="K20" s="34">
        <v>2193141</v>
      </c>
      <c r="L20" s="5">
        <v>0</v>
      </c>
      <c r="M20" s="5" t="s">
        <v>6</v>
      </c>
      <c r="N20" s="5" t="s">
        <v>561</v>
      </c>
      <c r="O20" s="5" t="s">
        <v>6</v>
      </c>
      <c r="P20" s="5" t="s">
        <v>7</v>
      </c>
      <c r="Q20" s="5" t="s">
        <v>568</v>
      </c>
      <c r="R20" s="5" t="s">
        <v>7</v>
      </c>
      <c r="S20" s="5"/>
    </row>
    <row r="21" spans="1:19" x14ac:dyDescent="0.25">
      <c r="A21" s="4">
        <v>20</v>
      </c>
      <c r="B21" s="5" t="s">
        <v>3</v>
      </c>
      <c r="C21" s="5" t="s">
        <v>4</v>
      </c>
      <c r="D21" s="5" t="s">
        <v>569</v>
      </c>
      <c r="E21" s="5" t="s">
        <v>570</v>
      </c>
      <c r="F21" s="5">
        <v>9</v>
      </c>
      <c r="G21" s="5">
        <v>2023</v>
      </c>
      <c r="H21" s="5" t="s">
        <v>5</v>
      </c>
      <c r="I21" s="5">
        <v>1</v>
      </c>
      <c r="J21" s="34">
        <v>9318731</v>
      </c>
      <c r="K21" s="34">
        <v>1025060</v>
      </c>
      <c r="L21" s="5">
        <v>0</v>
      </c>
      <c r="M21" s="5" t="s">
        <v>6</v>
      </c>
      <c r="N21" s="5" t="s">
        <v>561</v>
      </c>
      <c r="O21" s="5" t="s">
        <v>6</v>
      </c>
      <c r="P21" s="5" t="s">
        <v>7</v>
      </c>
      <c r="Q21" s="5" t="s">
        <v>571</v>
      </c>
      <c r="R21" s="5" t="s">
        <v>7</v>
      </c>
      <c r="S21" s="5"/>
    </row>
    <row r="22" spans="1:19" x14ac:dyDescent="0.25">
      <c r="A22" s="4">
        <v>21</v>
      </c>
      <c r="B22" s="5" t="s">
        <v>3</v>
      </c>
      <c r="C22" s="5" t="s">
        <v>4</v>
      </c>
      <c r="D22" s="5" t="s">
        <v>572</v>
      </c>
      <c r="E22" s="5" t="s">
        <v>573</v>
      </c>
      <c r="F22" s="5">
        <v>9</v>
      </c>
      <c r="G22" s="5">
        <v>2023</v>
      </c>
      <c r="H22" s="5" t="s">
        <v>5</v>
      </c>
      <c r="I22" s="5">
        <v>1</v>
      </c>
      <c r="J22" s="34">
        <v>6716569</v>
      </c>
      <c r="K22" s="34">
        <v>738822</v>
      </c>
      <c r="L22" s="5">
        <v>0</v>
      </c>
      <c r="M22" s="5" t="s">
        <v>6</v>
      </c>
      <c r="N22" s="5" t="s">
        <v>574</v>
      </c>
      <c r="O22" s="5" t="s">
        <v>6</v>
      </c>
      <c r="P22" s="5" t="s">
        <v>7</v>
      </c>
      <c r="Q22" s="5" t="s">
        <v>575</v>
      </c>
      <c r="R22" s="5" t="s">
        <v>7</v>
      </c>
      <c r="S22" s="5"/>
    </row>
    <row r="23" spans="1:19" x14ac:dyDescent="0.25">
      <c r="A23" s="4">
        <v>22</v>
      </c>
      <c r="B23" s="5" t="s">
        <v>3</v>
      </c>
      <c r="C23" s="5" t="s">
        <v>4</v>
      </c>
      <c r="D23" s="5" t="s">
        <v>576</v>
      </c>
      <c r="E23" s="5" t="s">
        <v>522</v>
      </c>
      <c r="F23" s="5">
        <v>9</v>
      </c>
      <c r="G23" s="5">
        <v>2023</v>
      </c>
      <c r="H23" s="5" t="s">
        <v>5</v>
      </c>
      <c r="I23" s="5">
        <v>1</v>
      </c>
      <c r="J23" s="34">
        <v>15615216</v>
      </c>
      <c r="K23" s="34">
        <v>1717673</v>
      </c>
      <c r="L23" s="5">
        <v>0</v>
      </c>
      <c r="M23" s="5" t="s">
        <v>6</v>
      </c>
      <c r="N23" s="5" t="s">
        <v>574</v>
      </c>
      <c r="O23" s="5" t="s">
        <v>6</v>
      </c>
      <c r="P23" s="5" t="s">
        <v>7</v>
      </c>
      <c r="Q23" s="5" t="s">
        <v>577</v>
      </c>
      <c r="R23" s="5" t="s">
        <v>7</v>
      </c>
      <c r="S23" s="5"/>
    </row>
    <row r="24" spans="1:19" x14ac:dyDescent="0.25">
      <c r="A24" s="4">
        <v>23</v>
      </c>
      <c r="B24" s="5" t="s">
        <v>3</v>
      </c>
      <c r="C24" s="5" t="s">
        <v>4</v>
      </c>
      <c r="D24" s="5" t="s">
        <v>578</v>
      </c>
      <c r="E24" s="5" t="s">
        <v>579</v>
      </c>
      <c r="F24" s="5">
        <v>9</v>
      </c>
      <c r="G24" s="5">
        <v>2023</v>
      </c>
      <c r="H24" s="5" t="s">
        <v>5</v>
      </c>
      <c r="I24" s="5">
        <v>1</v>
      </c>
      <c r="J24" s="34">
        <v>9198194</v>
      </c>
      <c r="K24" s="34">
        <v>1011801</v>
      </c>
      <c r="L24" s="5">
        <v>0</v>
      </c>
      <c r="M24" s="5" t="s">
        <v>6</v>
      </c>
      <c r="N24" s="5" t="s">
        <v>561</v>
      </c>
      <c r="O24" s="5" t="s">
        <v>6</v>
      </c>
      <c r="P24" s="5" t="s">
        <v>7</v>
      </c>
      <c r="Q24" s="5" t="s">
        <v>580</v>
      </c>
      <c r="R24" s="5" t="s">
        <v>7</v>
      </c>
      <c r="S24" s="5"/>
    </row>
    <row r="25" spans="1:19" x14ac:dyDescent="0.25">
      <c r="A25" s="4">
        <v>24</v>
      </c>
      <c r="B25" s="5" t="s">
        <v>3</v>
      </c>
      <c r="C25" s="5" t="s">
        <v>4</v>
      </c>
      <c r="D25" s="5" t="s">
        <v>581</v>
      </c>
      <c r="E25" s="5" t="s">
        <v>582</v>
      </c>
      <c r="F25" s="5">
        <v>9</v>
      </c>
      <c r="G25" s="5">
        <v>2023</v>
      </c>
      <c r="H25" s="5" t="s">
        <v>5</v>
      </c>
      <c r="I25" s="5">
        <v>1</v>
      </c>
      <c r="J25" s="34">
        <v>5541708</v>
      </c>
      <c r="K25" s="34">
        <v>609587</v>
      </c>
      <c r="L25" s="5">
        <v>0</v>
      </c>
      <c r="M25" s="5" t="s">
        <v>6</v>
      </c>
      <c r="N25" s="5" t="s">
        <v>574</v>
      </c>
      <c r="O25" s="5" t="s">
        <v>6</v>
      </c>
      <c r="P25" s="5" t="s">
        <v>7</v>
      </c>
      <c r="Q25" s="5" t="s">
        <v>583</v>
      </c>
      <c r="R25" s="5" t="s">
        <v>7</v>
      </c>
      <c r="S25" s="5"/>
    </row>
    <row r="26" spans="1:19" x14ac:dyDescent="0.25">
      <c r="A26" s="4">
        <v>25</v>
      </c>
      <c r="B26" s="5" t="s">
        <v>3</v>
      </c>
      <c r="C26" s="5" t="s">
        <v>4</v>
      </c>
      <c r="D26" s="5" t="s">
        <v>584</v>
      </c>
      <c r="E26" s="5" t="s">
        <v>585</v>
      </c>
      <c r="F26" s="5">
        <v>9</v>
      </c>
      <c r="G26" s="5">
        <v>2023</v>
      </c>
      <c r="H26" s="5" t="s">
        <v>5</v>
      </c>
      <c r="I26" s="5">
        <v>1</v>
      </c>
      <c r="J26" s="34">
        <v>11526681</v>
      </c>
      <c r="K26" s="34">
        <v>1267934</v>
      </c>
      <c r="L26" s="5">
        <v>0</v>
      </c>
      <c r="M26" s="5" t="s">
        <v>6</v>
      </c>
      <c r="N26" s="5" t="s">
        <v>574</v>
      </c>
      <c r="O26" s="5" t="s">
        <v>6</v>
      </c>
      <c r="P26" s="5" t="s">
        <v>7</v>
      </c>
      <c r="Q26" s="5" t="s">
        <v>586</v>
      </c>
      <c r="R26" s="5" t="s">
        <v>7</v>
      </c>
      <c r="S26" s="5"/>
    </row>
    <row r="27" spans="1:19" x14ac:dyDescent="0.25">
      <c r="A27" s="4">
        <v>26</v>
      </c>
      <c r="B27" s="5" t="s">
        <v>3</v>
      </c>
      <c r="C27" s="5" t="s">
        <v>4</v>
      </c>
      <c r="D27" s="5" t="s">
        <v>587</v>
      </c>
      <c r="E27" s="5" t="s">
        <v>588</v>
      </c>
      <c r="F27" s="5">
        <v>9</v>
      </c>
      <c r="G27" s="5">
        <v>2023</v>
      </c>
      <c r="H27" s="5" t="s">
        <v>5</v>
      </c>
      <c r="I27" s="5">
        <v>1</v>
      </c>
      <c r="J27" s="34">
        <v>11656789</v>
      </c>
      <c r="K27" s="34">
        <v>1282246</v>
      </c>
      <c r="L27" s="5">
        <v>0</v>
      </c>
      <c r="M27" s="5" t="s">
        <v>6</v>
      </c>
      <c r="N27" s="5" t="s">
        <v>574</v>
      </c>
      <c r="O27" s="5" t="s">
        <v>6</v>
      </c>
      <c r="P27" s="5" t="s">
        <v>7</v>
      </c>
      <c r="Q27" s="5" t="s">
        <v>589</v>
      </c>
      <c r="R27" s="5" t="s">
        <v>7</v>
      </c>
      <c r="S27" s="5"/>
    </row>
    <row r="28" spans="1:19" x14ac:dyDescent="0.25">
      <c r="A28" s="4">
        <v>27</v>
      </c>
      <c r="B28" s="5" t="s">
        <v>3</v>
      </c>
      <c r="C28" s="5" t="s">
        <v>4</v>
      </c>
      <c r="D28" s="5" t="s">
        <v>590</v>
      </c>
      <c r="E28" s="5" t="s">
        <v>588</v>
      </c>
      <c r="F28" s="5">
        <v>9</v>
      </c>
      <c r="G28" s="5">
        <v>2023</v>
      </c>
      <c r="H28" s="5" t="s">
        <v>5</v>
      </c>
      <c r="I28" s="5">
        <v>1</v>
      </c>
      <c r="J28" s="34">
        <v>8527913</v>
      </c>
      <c r="K28" s="34">
        <v>938070</v>
      </c>
      <c r="L28" s="5">
        <v>0</v>
      </c>
      <c r="M28" s="5" t="s">
        <v>6</v>
      </c>
      <c r="N28" s="5" t="s">
        <v>574</v>
      </c>
      <c r="O28" s="5" t="s">
        <v>6</v>
      </c>
      <c r="P28" s="5" t="s">
        <v>7</v>
      </c>
      <c r="Q28" s="5" t="s">
        <v>591</v>
      </c>
      <c r="R28" s="5" t="s">
        <v>7</v>
      </c>
      <c r="S28" s="5"/>
    </row>
    <row r="29" spans="1:19" x14ac:dyDescent="0.25">
      <c r="A29" s="4">
        <v>28</v>
      </c>
      <c r="B29" s="5" t="s">
        <v>3</v>
      </c>
      <c r="C29" s="5" t="s">
        <v>4</v>
      </c>
      <c r="D29" s="5" t="s">
        <v>592</v>
      </c>
      <c r="E29" s="5" t="s">
        <v>593</v>
      </c>
      <c r="F29" s="5">
        <v>9</v>
      </c>
      <c r="G29" s="5">
        <v>2023</v>
      </c>
      <c r="H29" s="5" t="s">
        <v>5</v>
      </c>
      <c r="I29" s="5">
        <v>1</v>
      </c>
      <c r="J29" s="34">
        <v>23414075</v>
      </c>
      <c r="K29" s="34">
        <v>2575548</v>
      </c>
      <c r="L29" s="5">
        <v>0</v>
      </c>
      <c r="M29" s="5" t="s">
        <v>6</v>
      </c>
      <c r="N29" s="5" t="s">
        <v>574</v>
      </c>
      <c r="O29" s="5" t="s">
        <v>6</v>
      </c>
      <c r="P29" s="5" t="s">
        <v>7</v>
      </c>
      <c r="Q29" s="5" t="s">
        <v>594</v>
      </c>
      <c r="R29" s="5" t="s">
        <v>7</v>
      </c>
      <c r="S29" s="5"/>
    </row>
    <row r="30" spans="1:19" x14ac:dyDescent="0.25">
      <c r="A30" s="4">
        <v>29</v>
      </c>
      <c r="B30" s="5" t="s">
        <v>3</v>
      </c>
      <c r="C30" s="5" t="s">
        <v>4</v>
      </c>
      <c r="D30" s="5" t="s">
        <v>595</v>
      </c>
      <c r="E30" s="5" t="s">
        <v>596</v>
      </c>
      <c r="F30" s="5">
        <v>9</v>
      </c>
      <c r="G30" s="5">
        <v>2023</v>
      </c>
      <c r="H30" s="5" t="s">
        <v>5</v>
      </c>
      <c r="I30" s="5">
        <v>1</v>
      </c>
      <c r="J30" s="34">
        <v>89165329</v>
      </c>
      <c r="K30" s="34">
        <v>9808186</v>
      </c>
      <c r="L30" s="5">
        <v>0</v>
      </c>
      <c r="M30" s="5" t="s">
        <v>6</v>
      </c>
      <c r="N30" s="5" t="s">
        <v>574</v>
      </c>
      <c r="O30" s="5" t="s">
        <v>6</v>
      </c>
      <c r="P30" s="5" t="s">
        <v>7</v>
      </c>
      <c r="Q30" s="5" t="s">
        <v>597</v>
      </c>
      <c r="R30" s="5" t="s">
        <v>7</v>
      </c>
      <c r="S30" s="5"/>
    </row>
    <row r="31" spans="1:19" x14ac:dyDescent="0.25">
      <c r="A31" s="4">
        <v>30</v>
      </c>
      <c r="B31" s="5" t="s">
        <v>3</v>
      </c>
      <c r="C31" s="5" t="s">
        <v>4</v>
      </c>
      <c r="D31" s="5" t="s">
        <v>598</v>
      </c>
      <c r="E31" s="5" t="s">
        <v>599</v>
      </c>
      <c r="F31" s="5">
        <v>9</v>
      </c>
      <c r="G31" s="5">
        <v>2023</v>
      </c>
      <c r="H31" s="5" t="s">
        <v>5</v>
      </c>
      <c r="I31" s="5">
        <v>1</v>
      </c>
      <c r="J31" s="34">
        <v>5152281</v>
      </c>
      <c r="K31" s="34">
        <v>566750</v>
      </c>
      <c r="L31" s="5">
        <v>0</v>
      </c>
      <c r="M31" s="5" t="s">
        <v>6</v>
      </c>
      <c r="N31" s="5" t="s">
        <v>600</v>
      </c>
      <c r="O31" s="5" t="s">
        <v>6</v>
      </c>
      <c r="P31" s="5" t="s">
        <v>7</v>
      </c>
      <c r="Q31" s="5" t="s">
        <v>601</v>
      </c>
      <c r="R31" s="5" t="s">
        <v>7</v>
      </c>
      <c r="S31" s="5"/>
    </row>
    <row r="32" spans="1:19" x14ac:dyDescent="0.25">
      <c r="A32" s="4">
        <v>31</v>
      </c>
      <c r="B32" s="5" t="s">
        <v>3</v>
      </c>
      <c r="C32" s="5" t="s">
        <v>4</v>
      </c>
      <c r="D32" s="5" t="s">
        <v>602</v>
      </c>
      <c r="E32" s="5" t="s">
        <v>603</v>
      </c>
      <c r="F32" s="5">
        <v>9</v>
      </c>
      <c r="G32" s="5">
        <v>2023</v>
      </c>
      <c r="H32" s="5" t="s">
        <v>5</v>
      </c>
      <c r="I32" s="5">
        <v>1</v>
      </c>
      <c r="J32" s="34">
        <v>5782183</v>
      </c>
      <c r="K32" s="34">
        <v>636040</v>
      </c>
      <c r="L32" s="5">
        <v>0</v>
      </c>
      <c r="M32" s="5" t="s">
        <v>6</v>
      </c>
      <c r="N32" s="5" t="s">
        <v>600</v>
      </c>
      <c r="O32" s="5" t="s">
        <v>6</v>
      </c>
      <c r="P32" s="5" t="s">
        <v>7</v>
      </c>
      <c r="Q32" s="5" t="s">
        <v>604</v>
      </c>
      <c r="R32" s="5" t="s">
        <v>7</v>
      </c>
      <c r="S32" s="5"/>
    </row>
    <row r="33" spans="1:19" x14ac:dyDescent="0.25">
      <c r="A33" s="4">
        <v>32</v>
      </c>
      <c r="B33" s="5" t="s">
        <v>8</v>
      </c>
      <c r="C33" s="5" t="s">
        <v>9</v>
      </c>
      <c r="D33" s="5" t="s">
        <v>605</v>
      </c>
      <c r="E33" s="5" t="s">
        <v>606</v>
      </c>
      <c r="F33" s="5">
        <v>9</v>
      </c>
      <c r="G33" s="5">
        <v>2023</v>
      </c>
      <c r="H33" s="5" t="s">
        <v>5</v>
      </c>
      <c r="I33" s="5">
        <v>1</v>
      </c>
      <c r="J33" s="34">
        <v>29012721</v>
      </c>
      <c r="K33" s="34">
        <v>3191399</v>
      </c>
      <c r="L33" s="5">
        <v>0</v>
      </c>
      <c r="M33" s="5" t="s">
        <v>6</v>
      </c>
      <c r="N33" s="5" t="s">
        <v>600</v>
      </c>
      <c r="O33" s="5" t="s">
        <v>6</v>
      </c>
      <c r="P33" s="5" t="s">
        <v>7</v>
      </c>
      <c r="Q33" s="5" t="s">
        <v>607</v>
      </c>
      <c r="R33" s="5" t="s">
        <v>7</v>
      </c>
      <c r="S33" s="5"/>
    </row>
    <row r="34" spans="1:19" x14ac:dyDescent="0.25">
      <c r="A34" s="4">
        <v>33</v>
      </c>
      <c r="B34" s="5" t="s">
        <v>8</v>
      </c>
      <c r="C34" s="5" t="s">
        <v>9</v>
      </c>
      <c r="D34" s="5" t="s">
        <v>608</v>
      </c>
      <c r="E34" s="5" t="s">
        <v>606</v>
      </c>
      <c r="F34" s="5">
        <v>9</v>
      </c>
      <c r="G34" s="5">
        <v>2023</v>
      </c>
      <c r="H34" s="5" t="s">
        <v>5</v>
      </c>
      <c r="I34" s="5">
        <v>1</v>
      </c>
      <c r="J34" s="34">
        <v>29203085</v>
      </c>
      <c r="K34" s="34">
        <v>3212339</v>
      </c>
      <c r="L34" s="5">
        <v>0</v>
      </c>
      <c r="M34" s="5" t="s">
        <v>6</v>
      </c>
      <c r="N34" s="5" t="s">
        <v>600</v>
      </c>
      <c r="O34" s="5" t="s">
        <v>6</v>
      </c>
      <c r="P34" s="5" t="s">
        <v>7</v>
      </c>
      <c r="Q34" s="5" t="s">
        <v>609</v>
      </c>
      <c r="R34" s="5" t="s">
        <v>7</v>
      </c>
      <c r="S34" s="5"/>
    </row>
    <row r="35" spans="1:19" x14ac:dyDescent="0.25">
      <c r="A35" s="4">
        <v>34</v>
      </c>
      <c r="B35" s="5" t="s">
        <v>8</v>
      </c>
      <c r="C35" s="5" t="s">
        <v>9</v>
      </c>
      <c r="D35" s="5" t="s">
        <v>610</v>
      </c>
      <c r="E35" s="5" t="s">
        <v>606</v>
      </c>
      <c r="F35" s="5">
        <v>9</v>
      </c>
      <c r="G35" s="5">
        <v>2023</v>
      </c>
      <c r="H35" s="5" t="s">
        <v>5</v>
      </c>
      <c r="I35" s="5">
        <v>1</v>
      </c>
      <c r="J35" s="34">
        <v>13046581</v>
      </c>
      <c r="K35" s="34">
        <v>1435123</v>
      </c>
      <c r="L35" s="5">
        <v>0</v>
      </c>
      <c r="M35" s="5" t="s">
        <v>6</v>
      </c>
      <c r="N35" s="5" t="s">
        <v>600</v>
      </c>
      <c r="O35" s="5" t="s">
        <v>6</v>
      </c>
      <c r="P35" s="5" t="s">
        <v>7</v>
      </c>
      <c r="Q35" s="5" t="s">
        <v>611</v>
      </c>
      <c r="R35" s="5" t="s">
        <v>7</v>
      </c>
      <c r="S35" s="5"/>
    </row>
    <row r="36" spans="1:19" x14ac:dyDescent="0.25">
      <c r="A36" s="4">
        <v>35</v>
      </c>
      <c r="B36" s="5" t="s">
        <v>8</v>
      </c>
      <c r="C36" s="5" t="s">
        <v>9</v>
      </c>
      <c r="D36" s="5" t="s">
        <v>612</v>
      </c>
      <c r="E36" s="5" t="s">
        <v>606</v>
      </c>
      <c r="F36" s="5">
        <v>9</v>
      </c>
      <c r="G36" s="5">
        <v>2023</v>
      </c>
      <c r="H36" s="5" t="s">
        <v>5</v>
      </c>
      <c r="I36" s="5">
        <v>1</v>
      </c>
      <c r="J36" s="34">
        <v>3557750</v>
      </c>
      <c r="K36" s="34">
        <v>391352</v>
      </c>
      <c r="L36" s="5">
        <v>0</v>
      </c>
      <c r="M36" s="5" t="s">
        <v>6</v>
      </c>
      <c r="N36" s="5" t="s">
        <v>600</v>
      </c>
      <c r="O36" s="5" t="s">
        <v>6</v>
      </c>
      <c r="P36" s="5" t="s">
        <v>7</v>
      </c>
      <c r="Q36" s="5" t="s">
        <v>613</v>
      </c>
      <c r="R36" s="5" t="s">
        <v>7</v>
      </c>
      <c r="S36" s="5"/>
    </row>
    <row r="37" spans="1:19" x14ac:dyDescent="0.25">
      <c r="A37" s="4">
        <v>36</v>
      </c>
      <c r="B37" s="5" t="s">
        <v>8</v>
      </c>
      <c r="C37" s="5" t="s">
        <v>9</v>
      </c>
      <c r="D37" s="5" t="s">
        <v>614</v>
      </c>
      <c r="E37" s="5" t="s">
        <v>606</v>
      </c>
      <c r="F37" s="5">
        <v>9</v>
      </c>
      <c r="G37" s="5">
        <v>2023</v>
      </c>
      <c r="H37" s="5" t="s">
        <v>5</v>
      </c>
      <c r="I37" s="5">
        <v>1</v>
      </c>
      <c r="J37" s="34">
        <v>9166216</v>
      </c>
      <c r="K37" s="34">
        <v>1008283</v>
      </c>
      <c r="L37" s="5">
        <v>0</v>
      </c>
      <c r="M37" s="5" t="s">
        <v>6</v>
      </c>
      <c r="N37" s="5" t="s">
        <v>600</v>
      </c>
      <c r="O37" s="5" t="s">
        <v>6</v>
      </c>
      <c r="P37" s="5" t="s">
        <v>7</v>
      </c>
      <c r="Q37" s="5" t="s">
        <v>615</v>
      </c>
      <c r="R37" s="5" t="s">
        <v>7</v>
      </c>
      <c r="S37" s="5"/>
    </row>
    <row r="38" spans="1:19" x14ac:dyDescent="0.25">
      <c r="A38" s="4">
        <v>37</v>
      </c>
      <c r="B38" s="5" t="s">
        <v>8</v>
      </c>
      <c r="C38" s="5" t="s">
        <v>9</v>
      </c>
      <c r="D38" s="5" t="s">
        <v>616</v>
      </c>
      <c r="E38" s="5" t="s">
        <v>545</v>
      </c>
      <c r="F38" s="5">
        <v>9</v>
      </c>
      <c r="G38" s="5">
        <v>2023</v>
      </c>
      <c r="H38" s="5" t="s">
        <v>5</v>
      </c>
      <c r="I38" s="5">
        <v>1</v>
      </c>
      <c r="J38" s="34">
        <v>20699472</v>
      </c>
      <c r="K38" s="34">
        <v>2276942</v>
      </c>
      <c r="L38" s="5">
        <v>0</v>
      </c>
      <c r="M38" s="5" t="s">
        <v>6</v>
      </c>
      <c r="N38" s="5" t="s">
        <v>600</v>
      </c>
      <c r="O38" s="5" t="s">
        <v>6</v>
      </c>
      <c r="P38" s="5" t="s">
        <v>7</v>
      </c>
      <c r="Q38" s="5" t="s">
        <v>617</v>
      </c>
      <c r="R38" s="5" t="s">
        <v>7</v>
      </c>
      <c r="S38" s="5"/>
    </row>
    <row r="39" spans="1:19" x14ac:dyDescent="0.25">
      <c r="A39" s="4">
        <v>38</v>
      </c>
      <c r="B39" s="5" t="s">
        <v>8</v>
      </c>
      <c r="C39" s="5" t="s">
        <v>9</v>
      </c>
      <c r="D39" s="5" t="s">
        <v>618</v>
      </c>
      <c r="E39" s="5" t="s">
        <v>545</v>
      </c>
      <c r="F39" s="5">
        <v>9</v>
      </c>
      <c r="G39" s="5">
        <v>2023</v>
      </c>
      <c r="H39" s="5" t="s">
        <v>5</v>
      </c>
      <c r="I39" s="5">
        <v>1</v>
      </c>
      <c r="J39" s="34">
        <v>6815351</v>
      </c>
      <c r="K39" s="34">
        <v>749688</v>
      </c>
      <c r="L39" s="5">
        <v>0</v>
      </c>
      <c r="M39" s="5" t="s">
        <v>6</v>
      </c>
      <c r="N39" s="5" t="s">
        <v>619</v>
      </c>
      <c r="O39" s="5" t="s">
        <v>6</v>
      </c>
      <c r="P39" s="5" t="s">
        <v>7</v>
      </c>
      <c r="Q39" s="5" t="s">
        <v>620</v>
      </c>
      <c r="R39" s="5" t="s">
        <v>7</v>
      </c>
      <c r="S39" s="5"/>
    </row>
    <row r="40" spans="1:19" x14ac:dyDescent="0.25">
      <c r="A40" s="4">
        <v>39</v>
      </c>
      <c r="B40" s="5" t="s">
        <v>8</v>
      </c>
      <c r="C40" s="5" t="s">
        <v>9</v>
      </c>
      <c r="D40" s="5" t="s">
        <v>621</v>
      </c>
      <c r="E40" s="5" t="s">
        <v>516</v>
      </c>
      <c r="F40" s="5">
        <v>9</v>
      </c>
      <c r="G40" s="5">
        <v>2023</v>
      </c>
      <c r="H40" s="5" t="s">
        <v>5</v>
      </c>
      <c r="I40" s="5">
        <v>1</v>
      </c>
      <c r="J40" s="34">
        <v>28213373</v>
      </c>
      <c r="K40" s="34">
        <v>3103471</v>
      </c>
      <c r="L40" s="5">
        <v>0</v>
      </c>
      <c r="M40" s="5" t="s">
        <v>6</v>
      </c>
      <c r="N40" s="5" t="s">
        <v>619</v>
      </c>
      <c r="O40" s="5" t="s">
        <v>6</v>
      </c>
      <c r="P40" s="5" t="s">
        <v>7</v>
      </c>
      <c r="Q40" s="5" t="s">
        <v>622</v>
      </c>
      <c r="R40" s="5" t="s">
        <v>7</v>
      </c>
      <c r="S40" s="5"/>
    </row>
    <row r="41" spans="1:19" x14ac:dyDescent="0.25">
      <c r="A41" s="4">
        <v>40</v>
      </c>
      <c r="B41" s="5" t="s">
        <v>8</v>
      </c>
      <c r="C41" s="5" t="s">
        <v>9</v>
      </c>
      <c r="D41" s="5" t="s">
        <v>623</v>
      </c>
      <c r="E41" s="5" t="s">
        <v>516</v>
      </c>
      <c r="F41" s="5">
        <v>9</v>
      </c>
      <c r="G41" s="5">
        <v>2023</v>
      </c>
      <c r="H41" s="5" t="s">
        <v>5</v>
      </c>
      <c r="I41" s="5">
        <v>1</v>
      </c>
      <c r="J41" s="34">
        <v>9293824</v>
      </c>
      <c r="K41" s="34">
        <v>1022320</v>
      </c>
      <c r="L41" s="5">
        <v>0</v>
      </c>
      <c r="M41" s="5" t="s">
        <v>6</v>
      </c>
      <c r="N41" s="5" t="s">
        <v>619</v>
      </c>
      <c r="O41" s="5" t="s">
        <v>6</v>
      </c>
      <c r="P41" s="5" t="s">
        <v>7</v>
      </c>
      <c r="Q41" s="5" t="s">
        <v>624</v>
      </c>
      <c r="R41" s="5" t="s">
        <v>7</v>
      </c>
      <c r="S41" s="5"/>
    </row>
    <row r="42" spans="1:19" x14ac:dyDescent="0.25">
      <c r="A42" s="4">
        <v>41</v>
      </c>
      <c r="B42" s="5" t="s">
        <v>8</v>
      </c>
      <c r="C42" s="5" t="s">
        <v>9</v>
      </c>
      <c r="D42" s="5" t="s">
        <v>625</v>
      </c>
      <c r="E42" s="5" t="s">
        <v>516</v>
      </c>
      <c r="F42" s="5">
        <v>9</v>
      </c>
      <c r="G42" s="5">
        <v>2023</v>
      </c>
      <c r="H42" s="5" t="s">
        <v>5</v>
      </c>
      <c r="I42" s="5">
        <v>1</v>
      </c>
      <c r="J42" s="34">
        <v>23709556</v>
      </c>
      <c r="K42" s="34">
        <v>2608051</v>
      </c>
      <c r="L42" s="5">
        <v>0</v>
      </c>
      <c r="M42" s="5" t="s">
        <v>6</v>
      </c>
      <c r="N42" s="5" t="s">
        <v>619</v>
      </c>
      <c r="O42" s="5" t="s">
        <v>6</v>
      </c>
      <c r="P42" s="5" t="s">
        <v>7</v>
      </c>
      <c r="Q42" s="5" t="s">
        <v>626</v>
      </c>
      <c r="R42" s="5" t="s">
        <v>7</v>
      </c>
      <c r="S42" s="5"/>
    </row>
    <row r="43" spans="1:19" x14ac:dyDescent="0.25">
      <c r="A43" s="4">
        <v>42</v>
      </c>
      <c r="B43" s="5" t="s">
        <v>8</v>
      </c>
      <c r="C43" s="5" t="s">
        <v>9</v>
      </c>
      <c r="D43" s="5" t="s">
        <v>627</v>
      </c>
      <c r="E43" s="5" t="s">
        <v>570</v>
      </c>
      <c r="F43" s="5">
        <v>9</v>
      </c>
      <c r="G43" s="5">
        <v>2023</v>
      </c>
      <c r="H43" s="5" t="s">
        <v>5</v>
      </c>
      <c r="I43" s="5">
        <v>1</v>
      </c>
      <c r="J43" s="34">
        <v>6038918</v>
      </c>
      <c r="K43" s="34">
        <v>664281</v>
      </c>
      <c r="L43" s="5">
        <v>0</v>
      </c>
      <c r="M43" s="5" t="s">
        <v>6</v>
      </c>
      <c r="N43" s="5" t="s">
        <v>619</v>
      </c>
      <c r="O43" s="5" t="s">
        <v>6</v>
      </c>
      <c r="P43" s="5" t="s">
        <v>7</v>
      </c>
      <c r="Q43" s="5" t="s">
        <v>628</v>
      </c>
      <c r="R43" s="5" t="s">
        <v>7</v>
      </c>
      <c r="S43" s="5"/>
    </row>
    <row r="44" spans="1:19" x14ac:dyDescent="0.25">
      <c r="A44" s="4">
        <v>43</v>
      </c>
      <c r="B44" s="5" t="s">
        <v>8</v>
      </c>
      <c r="C44" s="5" t="s">
        <v>9</v>
      </c>
      <c r="D44" s="5" t="s">
        <v>629</v>
      </c>
      <c r="E44" s="5" t="s">
        <v>630</v>
      </c>
      <c r="F44" s="5">
        <v>9</v>
      </c>
      <c r="G44" s="5">
        <v>2023</v>
      </c>
      <c r="H44" s="5" t="s">
        <v>5</v>
      </c>
      <c r="I44" s="5">
        <v>1</v>
      </c>
      <c r="J44" s="34">
        <v>12336349</v>
      </c>
      <c r="K44" s="34">
        <v>1356998</v>
      </c>
      <c r="L44" s="5">
        <v>0</v>
      </c>
      <c r="M44" s="5" t="s">
        <v>6</v>
      </c>
      <c r="N44" s="5" t="s">
        <v>619</v>
      </c>
      <c r="O44" s="5" t="s">
        <v>6</v>
      </c>
      <c r="P44" s="5" t="s">
        <v>7</v>
      </c>
      <c r="Q44" s="5" t="s">
        <v>631</v>
      </c>
      <c r="R44" s="5" t="s">
        <v>7</v>
      </c>
      <c r="S44" s="5"/>
    </row>
    <row r="45" spans="1:19" x14ac:dyDescent="0.25">
      <c r="A45" s="4">
        <v>44</v>
      </c>
      <c r="B45" s="5" t="s">
        <v>8</v>
      </c>
      <c r="C45" s="5" t="s">
        <v>9</v>
      </c>
      <c r="D45" s="5" t="s">
        <v>632</v>
      </c>
      <c r="E45" s="5" t="s">
        <v>630</v>
      </c>
      <c r="F45" s="5">
        <v>9</v>
      </c>
      <c r="G45" s="5">
        <v>2023</v>
      </c>
      <c r="H45" s="5" t="s">
        <v>5</v>
      </c>
      <c r="I45" s="5">
        <v>1</v>
      </c>
      <c r="J45" s="34">
        <v>17455800</v>
      </c>
      <c r="K45" s="34">
        <v>1920138</v>
      </c>
      <c r="L45" s="5">
        <v>0</v>
      </c>
      <c r="M45" s="5" t="s">
        <v>6</v>
      </c>
      <c r="N45" s="5" t="s">
        <v>619</v>
      </c>
      <c r="O45" s="5" t="s">
        <v>6</v>
      </c>
      <c r="P45" s="5" t="s">
        <v>7</v>
      </c>
      <c r="Q45" s="5" t="s">
        <v>633</v>
      </c>
      <c r="R45" s="5" t="s">
        <v>7</v>
      </c>
      <c r="S45" s="5"/>
    </row>
    <row r="46" spans="1:19" x14ac:dyDescent="0.25">
      <c r="A46" s="4">
        <v>45</v>
      </c>
      <c r="B46" s="5" t="s">
        <v>8</v>
      </c>
      <c r="C46" s="5" t="s">
        <v>9</v>
      </c>
      <c r="D46" s="5" t="s">
        <v>634</v>
      </c>
      <c r="E46" s="5" t="s">
        <v>573</v>
      </c>
      <c r="F46" s="5">
        <v>9</v>
      </c>
      <c r="G46" s="5">
        <v>2023</v>
      </c>
      <c r="H46" s="5" t="s">
        <v>5</v>
      </c>
      <c r="I46" s="5">
        <v>1</v>
      </c>
      <c r="J46" s="34">
        <v>8423333</v>
      </c>
      <c r="K46" s="34">
        <v>926566</v>
      </c>
      <c r="L46" s="5">
        <v>0</v>
      </c>
      <c r="M46" s="5" t="s">
        <v>6</v>
      </c>
      <c r="N46" s="5" t="s">
        <v>635</v>
      </c>
      <c r="O46" s="5" t="s">
        <v>6</v>
      </c>
      <c r="P46" s="5" t="s">
        <v>7</v>
      </c>
      <c r="Q46" s="5" t="s">
        <v>636</v>
      </c>
      <c r="R46" s="5" t="s">
        <v>7</v>
      </c>
      <c r="S46" s="5"/>
    </row>
    <row r="47" spans="1:19" x14ac:dyDescent="0.25">
      <c r="A47" s="4">
        <v>46</v>
      </c>
      <c r="B47" s="5" t="s">
        <v>8</v>
      </c>
      <c r="C47" s="5" t="s">
        <v>9</v>
      </c>
      <c r="D47" s="5" t="s">
        <v>637</v>
      </c>
      <c r="E47" s="5" t="s">
        <v>573</v>
      </c>
      <c r="F47" s="5">
        <v>9</v>
      </c>
      <c r="G47" s="5">
        <v>2023</v>
      </c>
      <c r="H47" s="5" t="s">
        <v>5</v>
      </c>
      <c r="I47" s="5">
        <v>1</v>
      </c>
      <c r="J47" s="34">
        <v>31042769</v>
      </c>
      <c r="K47" s="34">
        <v>3414704</v>
      </c>
      <c r="L47" s="5">
        <v>0</v>
      </c>
      <c r="M47" s="5" t="s">
        <v>6</v>
      </c>
      <c r="N47" s="5" t="s">
        <v>635</v>
      </c>
      <c r="O47" s="5" t="s">
        <v>6</v>
      </c>
      <c r="P47" s="5" t="s">
        <v>7</v>
      </c>
      <c r="Q47" s="5" t="s">
        <v>638</v>
      </c>
      <c r="R47" s="5" t="s">
        <v>7</v>
      </c>
      <c r="S47" s="5"/>
    </row>
    <row r="48" spans="1:19" x14ac:dyDescent="0.25">
      <c r="A48" s="4">
        <v>47</v>
      </c>
      <c r="B48" s="5" t="s">
        <v>8</v>
      </c>
      <c r="C48" s="5" t="s">
        <v>9</v>
      </c>
      <c r="D48" s="5" t="s">
        <v>639</v>
      </c>
      <c r="E48" s="5" t="s">
        <v>573</v>
      </c>
      <c r="F48" s="5">
        <v>9</v>
      </c>
      <c r="G48" s="5">
        <v>2023</v>
      </c>
      <c r="H48" s="5" t="s">
        <v>5</v>
      </c>
      <c r="I48" s="5">
        <v>1</v>
      </c>
      <c r="J48" s="34">
        <v>36739902</v>
      </c>
      <c r="K48" s="34">
        <v>4041389</v>
      </c>
      <c r="L48" s="5">
        <v>0</v>
      </c>
      <c r="M48" s="5" t="s">
        <v>6</v>
      </c>
      <c r="N48" s="5" t="s">
        <v>635</v>
      </c>
      <c r="O48" s="5" t="s">
        <v>6</v>
      </c>
      <c r="P48" s="5" t="s">
        <v>7</v>
      </c>
      <c r="Q48" s="5" t="s">
        <v>640</v>
      </c>
      <c r="R48" s="5" t="s">
        <v>7</v>
      </c>
      <c r="S48" s="5"/>
    </row>
    <row r="49" spans="1:19" x14ac:dyDescent="0.25">
      <c r="A49" s="4">
        <v>48</v>
      </c>
      <c r="B49" s="5" t="s">
        <v>8</v>
      </c>
      <c r="C49" s="5" t="s">
        <v>9</v>
      </c>
      <c r="D49" s="5" t="s">
        <v>641</v>
      </c>
      <c r="E49" s="5" t="s">
        <v>573</v>
      </c>
      <c r="F49" s="5">
        <v>9</v>
      </c>
      <c r="G49" s="5">
        <v>2023</v>
      </c>
      <c r="H49" s="5" t="s">
        <v>5</v>
      </c>
      <c r="I49" s="5">
        <v>1</v>
      </c>
      <c r="J49" s="34">
        <v>10217635</v>
      </c>
      <c r="K49" s="34">
        <v>1123939</v>
      </c>
      <c r="L49" s="5">
        <v>0</v>
      </c>
      <c r="M49" s="5" t="s">
        <v>6</v>
      </c>
      <c r="N49" s="5" t="s">
        <v>635</v>
      </c>
      <c r="O49" s="5" t="s">
        <v>6</v>
      </c>
      <c r="P49" s="5" t="s">
        <v>7</v>
      </c>
      <c r="Q49" s="5" t="s">
        <v>642</v>
      </c>
      <c r="R49" s="5" t="s">
        <v>7</v>
      </c>
      <c r="S49" s="5"/>
    </row>
    <row r="50" spans="1:19" x14ac:dyDescent="0.25">
      <c r="A50" s="4">
        <v>49</v>
      </c>
      <c r="B50" s="5" t="s">
        <v>8</v>
      </c>
      <c r="C50" s="5" t="s">
        <v>9</v>
      </c>
      <c r="D50" s="5" t="s">
        <v>643</v>
      </c>
      <c r="E50" s="5" t="s">
        <v>579</v>
      </c>
      <c r="F50" s="5">
        <v>9</v>
      </c>
      <c r="G50" s="5">
        <v>2023</v>
      </c>
      <c r="H50" s="5" t="s">
        <v>5</v>
      </c>
      <c r="I50" s="5">
        <v>1</v>
      </c>
      <c r="J50" s="34">
        <v>8607706</v>
      </c>
      <c r="K50" s="34">
        <v>946847</v>
      </c>
      <c r="L50" s="5">
        <v>0</v>
      </c>
      <c r="M50" s="5" t="s">
        <v>6</v>
      </c>
      <c r="N50" s="5" t="s">
        <v>635</v>
      </c>
      <c r="O50" s="5" t="s">
        <v>6</v>
      </c>
      <c r="P50" s="5" t="s">
        <v>7</v>
      </c>
      <c r="Q50" s="5" t="s">
        <v>644</v>
      </c>
      <c r="R50" s="5" t="s">
        <v>7</v>
      </c>
      <c r="S50" s="5"/>
    </row>
    <row r="51" spans="1:19" x14ac:dyDescent="0.25">
      <c r="A51" s="4">
        <v>50</v>
      </c>
      <c r="B51" s="5" t="s">
        <v>8</v>
      </c>
      <c r="C51" s="5" t="s">
        <v>9</v>
      </c>
      <c r="D51" s="5" t="s">
        <v>645</v>
      </c>
      <c r="E51" s="5" t="s">
        <v>579</v>
      </c>
      <c r="F51" s="5">
        <v>9</v>
      </c>
      <c r="G51" s="5">
        <v>2023</v>
      </c>
      <c r="H51" s="5" t="s">
        <v>5</v>
      </c>
      <c r="I51" s="5">
        <v>1</v>
      </c>
      <c r="J51" s="34">
        <v>6055094</v>
      </c>
      <c r="K51" s="34">
        <v>666060</v>
      </c>
      <c r="L51" s="5">
        <v>0</v>
      </c>
      <c r="M51" s="5" t="s">
        <v>6</v>
      </c>
      <c r="N51" s="5" t="s">
        <v>635</v>
      </c>
      <c r="O51" s="5" t="s">
        <v>6</v>
      </c>
      <c r="P51" s="5" t="s">
        <v>7</v>
      </c>
      <c r="Q51" s="5" t="s">
        <v>646</v>
      </c>
      <c r="R51" s="5" t="s">
        <v>7</v>
      </c>
      <c r="S51" s="5"/>
    </row>
    <row r="52" spans="1:19" x14ac:dyDescent="0.25">
      <c r="A52" s="4">
        <v>51</v>
      </c>
      <c r="B52" s="5" t="s">
        <v>8</v>
      </c>
      <c r="C52" s="5" t="s">
        <v>9</v>
      </c>
      <c r="D52" s="5" t="s">
        <v>647</v>
      </c>
      <c r="E52" s="5" t="s">
        <v>648</v>
      </c>
      <c r="F52" s="5">
        <v>9</v>
      </c>
      <c r="G52" s="5">
        <v>2023</v>
      </c>
      <c r="H52" s="5" t="s">
        <v>5</v>
      </c>
      <c r="I52" s="5">
        <v>1</v>
      </c>
      <c r="J52" s="34">
        <v>16119959</v>
      </c>
      <c r="K52" s="34">
        <v>1773195</v>
      </c>
      <c r="L52" s="5">
        <v>0</v>
      </c>
      <c r="M52" s="5" t="s">
        <v>6</v>
      </c>
      <c r="N52" s="5" t="s">
        <v>635</v>
      </c>
      <c r="O52" s="5" t="s">
        <v>6</v>
      </c>
      <c r="P52" s="5" t="s">
        <v>7</v>
      </c>
      <c r="Q52" s="5" t="s">
        <v>649</v>
      </c>
      <c r="R52" s="5" t="s">
        <v>7</v>
      </c>
      <c r="S52" s="5"/>
    </row>
    <row r="53" spans="1:19" x14ac:dyDescent="0.25">
      <c r="A53" s="4">
        <v>52</v>
      </c>
      <c r="B53" s="5" t="s">
        <v>8</v>
      </c>
      <c r="C53" s="5" t="s">
        <v>9</v>
      </c>
      <c r="D53" s="5" t="s">
        <v>650</v>
      </c>
      <c r="E53" s="5" t="s">
        <v>585</v>
      </c>
      <c r="F53" s="5">
        <v>9</v>
      </c>
      <c r="G53" s="5">
        <v>2023</v>
      </c>
      <c r="H53" s="5" t="s">
        <v>5</v>
      </c>
      <c r="I53" s="5">
        <v>1</v>
      </c>
      <c r="J53" s="34">
        <v>3489302</v>
      </c>
      <c r="K53" s="34">
        <v>383823</v>
      </c>
      <c r="L53" s="5">
        <v>0</v>
      </c>
      <c r="M53" s="5" t="s">
        <v>6</v>
      </c>
      <c r="N53" s="5" t="s">
        <v>635</v>
      </c>
      <c r="O53" s="5" t="s">
        <v>6</v>
      </c>
      <c r="P53" s="5" t="s">
        <v>7</v>
      </c>
      <c r="Q53" s="5" t="s">
        <v>651</v>
      </c>
      <c r="R53" s="5" t="s">
        <v>7</v>
      </c>
      <c r="S53" s="5"/>
    </row>
    <row r="54" spans="1:19" x14ac:dyDescent="0.25">
      <c r="A54" s="4">
        <v>53</v>
      </c>
      <c r="B54" s="5" t="s">
        <v>8</v>
      </c>
      <c r="C54" s="5" t="s">
        <v>9</v>
      </c>
      <c r="D54" s="5" t="s">
        <v>652</v>
      </c>
      <c r="E54" s="5" t="s">
        <v>585</v>
      </c>
      <c r="F54" s="5">
        <v>9</v>
      </c>
      <c r="G54" s="5">
        <v>2023</v>
      </c>
      <c r="H54" s="5" t="s">
        <v>5</v>
      </c>
      <c r="I54" s="5">
        <v>1</v>
      </c>
      <c r="J54" s="34">
        <v>1926702</v>
      </c>
      <c r="K54" s="34">
        <v>211937</v>
      </c>
      <c r="L54" s="5">
        <v>0</v>
      </c>
      <c r="M54" s="5" t="s">
        <v>6</v>
      </c>
      <c r="N54" s="5" t="s">
        <v>635</v>
      </c>
      <c r="O54" s="5" t="s">
        <v>6</v>
      </c>
      <c r="P54" s="5" t="s">
        <v>7</v>
      </c>
      <c r="Q54" s="5" t="s">
        <v>653</v>
      </c>
      <c r="R54" s="5" t="s">
        <v>7</v>
      </c>
      <c r="S54" s="5"/>
    </row>
    <row r="55" spans="1:19" x14ac:dyDescent="0.25">
      <c r="A55" s="4">
        <v>54</v>
      </c>
      <c r="B55" s="5" t="s">
        <v>8</v>
      </c>
      <c r="C55" s="5" t="s">
        <v>9</v>
      </c>
      <c r="D55" s="5" t="s">
        <v>654</v>
      </c>
      <c r="E55" s="5" t="s">
        <v>588</v>
      </c>
      <c r="F55" s="5">
        <v>9</v>
      </c>
      <c r="G55" s="5">
        <v>2023</v>
      </c>
      <c r="H55" s="5" t="s">
        <v>5</v>
      </c>
      <c r="I55" s="5">
        <v>1</v>
      </c>
      <c r="J55" s="34">
        <v>5226540</v>
      </c>
      <c r="K55" s="34">
        <v>574919</v>
      </c>
      <c r="L55" s="5">
        <v>0</v>
      </c>
      <c r="M55" s="5" t="s">
        <v>6</v>
      </c>
      <c r="N55" s="5" t="s">
        <v>635</v>
      </c>
      <c r="O55" s="5" t="s">
        <v>6</v>
      </c>
      <c r="P55" s="5" t="s">
        <v>7</v>
      </c>
      <c r="Q55" s="5" t="s">
        <v>655</v>
      </c>
      <c r="R55" s="5" t="s">
        <v>7</v>
      </c>
      <c r="S55" s="5"/>
    </row>
    <row r="56" spans="1:19" x14ac:dyDescent="0.25">
      <c r="A56" s="4">
        <v>55</v>
      </c>
      <c r="B56" s="5" t="s">
        <v>8</v>
      </c>
      <c r="C56" s="5" t="s">
        <v>9</v>
      </c>
      <c r="D56" s="5" t="s">
        <v>656</v>
      </c>
      <c r="E56" s="5" t="s">
        <v>593</v>
      </c>
      <c r="F56" s="5">
        <v>9</v>
      </c>
      <c r="G56" s="5">
        <v>2023</v>
      </c>
      <c r="H56" s="5" t="s">
        <v>5</v>
      </c>
      <c r="I56" s="5">
        <v>1</v>
      </c>
      <c r="J56" s="34">
        <v>14342432</v>
      </c>
      <c r="K56" s="34">
        <v>1577667</v>
      </c>
      <c r="L56" s="5">
        <v>0</v>
      </c>
      <c r="M56" s="5" t="s">
        <v>6</v>
      </c>
      <c r="N56" s="5" t="s">
        <v>635</v>
      </c>
      <c r="O56" s="5" t="s">
        <v>6</v>
      </c>
      <c r="P56" s="5" t="s">
        <v>7</v>
      </c>
      <c r="Q56" s="5" t="s">
        <v>657</v>
      </c>
      <c r="R56" s="5" t="s">
        <v>7</v>
      </c>
      <c r="S56" s="5"/>
    </row>
    <row r="57" spans="1:19" x14ac:dyDescent="0.25">
      <c r="A57" s="4">
        <v>56</v>
      </c>
      <c r="B57" s="5" t="s">
        <v>8</v>
      </c>
      <c r="C57" s="5" t="s">
        <v>9</v>
      </c>
      <c r="D57" s="5" t="s">
        <v>658</v>
      </c>
      <c r="E57" s="5" t="s">
        <v>603</v>
      </c>
      <c r="F57" s="5">
        <v>9</v>
      </c>
      <c r="G57" s="5">
        <v>2023</v>
      </c>
      <c r="H57" s="5" t="s">
        <v>5</v>
      </c>
      <c r="I57" s="5">
        <v>1</v>
      </c>
      <c r="J57" s="34">
        <v>5176216</v>
      </c>
      <c r="K57" s="34">
        <v>569383</v>
      </c>
      <c r="L57" s="5">
        <v>0</v>
      </c>
      <c r="M57" s="5" t="s">
        <v>6</v>
      </c>
      <c r="N57" s="5" t="s">
        <v>635</v>
      </c>
      <c r="O57" s="5" t="s">
        <v>6</v>
      </c>
      <c r="P57" s="5" t="s">
        <v>7</v>
      </c>
      <c r="Q57" s="5" t="s">
        <v>659</v>
      </c>
      <c r="R57" s="5" t="s">
        <v>7</v>
      </c>
      <c r="S57" s="5"/>
    </row>
    <row r="58" spans="1:19" x14ac:dyDescent="0.25">
      <c r="A58" s="4">
        <v>57</v>
      </c>
      <c r="B58" s="5" t="s">
        <v>8</v>
      </c>
      <c r="C58" s="5" t="s">
        <v>9</v>
      </c>
      <c r="D58" s="5" t="s">
        <v>660</v>
      </c>
      <c r="E58" s="5" t="s">
        <v>603</v>
      </c>
      <c r="F58" s="5">
        <v>9</v>
      </c>
      <c r="G58" s="5">
        <v>2023</v>
      </c>
      <c r="H58" s="5" t="s">
        <v>5</v>
      </c>
      <c r="I58" s="5">
        <v>1</v>
      </c>
      <c r="J58" s="34">
        <v>12546033</v>
      </c>
      <c r="K58" s="34">
        <v>1380063</v>
      </c>
      <c r="L58" s="5">
        <v>0</v>
      </c>
      <c r="M58" s="5" t="s">
        <v>6</v>
      </c>
      <c r="N58" s="5" t="s">
        <v>635</v>
      </c>
      <c r="O58" s="5" t="s">
        <v>6</v>
      </c>
      <c r="P58" s="5" t="s">
        <v>7</v>
      </c>
      <c r="Q58" s="5" t="s">
        <v>661</v>
      </c>
      <c r="R58" s="5" t="s">
        <v>7</v>
      </c>
      <c r="S58" s="5"/>
    </row>
    <row r="59" spans="1:19" x14ac:dyDescent="0.25">
      <c r="A59" s="4">
        <v>58</v>
      </c>
      <c r="B59" s="5" t="s">
        <v>8</v>
      </c>
      <c r="C59" s="5" t="s">
        <v>9</v>
      </c>
      <c r="D59" s="5" t="s">
        <v>662</v>
      </c>
      <c r="E59" s="5" t="s">
        <v>663</v>
      </c>
      <c r="F59" s="5">
        <v>9</v>
      </c>
      <c r="G59" s="5">
        <v>2023</v>
      </c>
      <c r="H59" s="5" t="s">
        <v>5</v>
      </c>
      <c r="I59" s="5">
        <v>1</v>
      </c>
      <c r="J59" s="34">
        <v>8458081</v>
      </c>
      <c r="K59" s="34">
        <v>930388</v>
      </c>
      <c r="L59" s="5">
        <v>0</v>
      </c>
      <c r="M59" s="5" t="s">
        <v>6</v>
      </c>
      <c r="N59" s="5" t="s">
        <v>635</v>
      </c>
      <c r="O59" s="5" t="s">
        <v>6</v>
      </c>
      <c r="P59" s="5" t="s">
        <v>7</v>
      </c>
      <c r="Q59" s="5" t="s">
        <v>664</v>
      </c>
      <c r="R59" s="5" t="s">
        <v>7</v>
      </c>
      <c r="S59" s="5"/>
    </row>
    <row r="60" spans="1:19" x14ac:dyDescent="0.25">
      <c r="A60" s="4">
        <v>59</v>
      </c>
      <c r="B60" s="5" t="s">
        <v>131</v>
      </c>
      <c r="C60" s="5" t="s">
        <v>132</v>
      </c>
      <c r="D60" s="5" t="s">
        <v>665</v>
      </c>
      <c r="E60" s="5" t="s">
        <v>582</v>
      </c>
      <c r="F60" s="5">
        <v>9</v>
      </c>
      <c r="G60" s="5">
        <v>2023</v>
      </c>
      <c r="H60" s="5" t="s">
        <v>5</v>
      </c>
      <c r="I60" s="5">
        <v>1</v>
      </c>
      <c r="J60" s="34">
        <v>29882234</v>
      </c>
      <c r="K60" s="34">
        <v>3287045</v>
      </c>
      <c r="L60" s="5">
        <v>0</v>
      </c>
      <c r="M60" s="5" t="s">
        <v>6</v>
      </c>
      <c r="N60" s="5" t="s">
        <v>666</v>
      </c>
      <c r="O60" s="5" t="s">
        <v>6</v>
      </c>
      <c r="P60" s="5" t="s">
        <v>7</v>
      </c>
      <c r="Q60" s="5" t="s">
        <v>667</v>
      </c>
      <c r="R60" s="5" t="s">
        <v>7</v>
      </c>
      <c r="S60" s="5"/>
    </row>
    <row r="61" spans="1:19" x14ac:dyDescent="0.25">
      <c r="J61" s="6">
        <f>SUM(J2:J60)</f>
        <v>1046943868</v>
      </c>
      <c r="K61" s="6">
        <f>SUM(K2:K60)</f>
        <v>115163799</v>
      </c>
    </row>
    <row r="63" spans="1:19" x14ac:dyDescent="0.25">
      <c r="I63" s="8"/>
      <c r="J63" s="9" t="s">
        <v>1</v>
      </c>
      <c r="K63" s="9" t="s">
        <v>2</v>
      </c>
    </row>
    <row r="64" spans="1:19" x14ac:dyDescent="0.25">
      <c r="I64" s="10" t="s">
        <v>12</v>
      </c>
      <c r="J64" s="11">
        <f>J220</f>
        <v>1097867290.09009</v>
      </c>
      <c r="K64" s="11">
        <f>K220</f>
        <v>120765401.90990986</v>
      </c>
    </row>
    <row r="65" spans="1:19" ht="15.75" thickBot="1" x14ac:dyDescent="0.3">
      <c r="I65" s="10" t="s">
        <v>0</v>
      </c>
      <c r="J65" s="11">
        <f>J61</f>
        <v>1046943868</v>
      </c>
      <c r="K65" s="11">
        <f>K61</f>
        <v>115163799</v>
      </c>
    </row>
    <row r="66" spans="1:19" x14ac:dyDescent="0.25">
      <c r="I66" s="8"/>
      <c r="J66" s="12">
        <f>J64-J65</f>
        <v>50923422.090090036</v>
      </c>
      <c r="K66" s="12">
        <f>K64-K65</f>
        <v>5601602.9099098593</v>
      </c>
    </row>
    <row r="68" spans="1:19" s="2" customFormat="1" x14ac:dyDescent="0.25">
      <c r="A68" s="1" t="s">
        <v>12</v>
      </c>
      <c r="J68" s="3" t="s">
        <v>1</v>
      </c>
      <c r="K68" s="3" t="s">
        <v>2</v>
      </c>
      <c r="L68" s="2" t="s">
        <v>13</v>
      </c>
      <c r="Q68" s="3"/>
    </row>
    <row r="69" spans="1:19" x14ac:dyDescent="0.25">
      <c r="A69" s="13">
        <v>1</v>
      </c>
      <c r="B69" s="14" t="s">
        <v>149</v>
      </c>
      <c r="C69" s="15" t="s">
        <v>150</v>
      </c>
      <c r="D69" s="16" t="s">
        <v>133</v>
      </c>
      <c r="E69" s="17" t="s">
        <v>134</v>
      </c>
      <c r="F69" s="28" t="s">
        <v>20</v>
      </c>
      <c r="G69" s="18" t="s">
        <v>151</v>
      </c>
      <c r="I69" s="29">
        <v>45175</v>
      </c>
      <c r="J69" s="35">
        <f>L69/1.11</f>
        <v>1337387.3873873872</v>
      </c>
      <c r="K69" s="35">
        <f>J69*11%</f>
        <v>147112.6126126126</v>
      </c>
      <c r="L69" s="32">
        <v>1484500</v>
      </c>
      <c r="N69" s="19" t="s">
        <v>17</v>
      </c>
      <c r="Q69" s="7">
        <f>SUM(L69:L219)</f>
        <v>1218632692</v>
      </c>
    </row>
    <row r="70" spans="1:19" x14ac:dyDescent="0.25">
      <c r="A70" s="13">
        <v>2</v>
      </c>
      <c r="B70" s="14" t="s">
        <v>152</v>
      </c>
      <c r="C70" s="18" t="s">
        <v>153</v>
      </c>
      <c r="D70" s="16" t="s">
        <v>122</v>
      </c>
      <c r="E70" s="8" t="s">
        <v>123</v>
      </c>
      <c r="F70" s="8" t="s">
        <v>20</v>
      </c>
      <c r="G70" s="18" t="s">
        <v>154</v>
      </c>
      <c r="I70" s="29">
        <v>45178</v>
      </c>
      <c r="J70" s="35">
        <f>L70/1.11</f>
        <v>377027.02702702698</v>
      </c>
      <c r="K70" s="35">
        <f>J70*11%</f>
        <v>41472.972972972966</v>
      </c>
      <c r="L70" s="32">
        <v>418500</v>
      </c>
      <c r="N70" s="19" t="s">
        <v>1</v>
      </c>
      <c r="Q70" s="7">
        <f>SUM(J69:J219)</f>
        <v>1097867290.09009</v>
      </c>
    </row>
    <row r="71" spans="1:19" x14ac:dyDescent="0.25">
      <c r="A71" s="13">
        <v>3</v>
      </c>
      <c r="B71" s="14" t="s">
        <v>155</v>
      </c>
      <c r="C71" s="15" t="s">
        <v>156</v>
      </c>
      <c r="D71" s="16" t="s">
        <v>14</v>
      </c>
      <c r="E71" s="17" t="s">
        <v>15</v>
      </c>
      <c r="F71" s="28" t="s">
        <v>16</v>
      </c>
      <c r="G71" s="18" t="s">
        <v>157</v>
      </c>
      <c r="I71" s="29">
        <v>45178</v>
      </c>
      <c r="J71" s="35">
        <f t="shared" ref="J71:J134" si="0">L71/1.11</f>
        <v>13621621.62162162</v>
      </c>
      <c r="K71" s="35">
        <f t="shared" ref="K71:K134" si="1">J71*11%</f>
        <v>1498378.3783783782</v>
      </c>
      <c r="L71" s="32">
        <v>15120000</v>
      </c>
      <c r="N71" s="19" t="s">
        <v>2</v>
      </c>
      <c r="Q71" s="7">
        <f>SUM(K69:K219)</f>
        <v>120765401.90990986</v>
      </c>
    </row>
    <row r="72" spans="1:19" x14ac:dyDescent="0.25">
      <c r="A72" s="13">
        <v>4</v>
      </c>
      <c r="B72" s="14" t="s">
        <v>158</v>
      </c>
      <c r="C72" s="15" t="s">
        <v>159</v>
      </c>
      <c r="D72" s="16" t="s">
        <v>14</v>
      </c>
      <c r="E72" s="17" t="s">
        <v>15</v>
      </c>
      <c r="F72" s="28" t="s">
        <v>16</v>
      </c>
      <c r="G72" s="18" t="s">
        <v>160</v>
      </c>
      <c r="I72" s="29">
        <v>45178</v>
      </c>
      <c r="J72" s="35">
        <f t="shared" si="0"/>
        <v>16146666.666666666</v>
      </c>
      <c r="K72" s="35">
        <f t="shared" si="1"/>
        <v>1776133.3333333333</v>
      </c>
      <c r="L72" s="32">
        <v>17922800</v>
      </c>
      <c r="N72" s="19"/>
    </row>
    <row r="73" spans="1:19" x14ac:dyDescent="0.25">
      <c r="A73" s="13">
        <v>5</v>
      </c>
      <c r="B73" s="14" t="s">
        <v>161</v>
      </c>
      <c r="C73" s="15" t="s">
        <v>162</v>
      </c>
      <c r="D73" s="16" t="s">
        <v>34</v>
      </c>
      <c r="E73" s="17" t="s">
        <v>35</v>
      </c>
      <c r="F73" s="28" t="s">
        <v>36</v>
      </c>
      <c r="G73" s="18" t="s">
        <v>163</v>
      </c>
      <c r="I73" s="29">
        <v>45180</v>
      </c>
      <c r="J73" s="35">
        <f t="shared" si="0"/>
        <v>1589837.8378378376</v>
      </c>
      <c r="K73" s="35">
        <f t="shared" si="1"/>
        <v>174882.16216216213</v>
      </c>
      <c r="L73" s="32">
        <v>1764720</v>
      </c>
      <c r="N73" s="19" t="s">
        <v>24</v>
      </c>
      <c r="Q73" s="7">
        <f>SUM(L69:L94)</f>
        <v>187347024</v>
      </c>
    </row>
    <row r="74" spans="1:19" x14ac:dyDescent="0.25">
      <c r="A74" s="13">
        <v>6</v>
      </c>
      <c r="B74" s="14" t="s">
        <v>164</v>
      </c>
      <c r="C74" s="15" t="s">
        <v>165</v>
      </c>
      <c r="D74" s="16" t="s">
        <v>18</v>
      </c>
      <c r="E74" s="20" t="s">
        <v>19</v>
      </c>
      <c r="F74" s="28" t="s">
        <v>20</v>
      </c>
      <c r="G74" s="18" t="s">
        <v>166</v>
      </c>
      <c r="I74" s="29">
        <v>45180</v>
      </c>
      <c r="J74" s="35">
        <f t="shared" si="0"/>
        <v>5027286.4864864862</v>
      </c>
      <c r="K74" s="35">
        <f t="shared" si="1"/>
        <v>553001.51351351349</v>
      </c>
      <c r="L74" s="32">
        <v>5580288</v>
      </c>
      <c r="N74" s="19" t="s">
        <v>1</v>
      </c>
      <c r="Q74" s="7">
        <f>SUM(J69:J94)</f>
        <v>168781102.70270276</v>
      </c>
    </row>
    <row r="75" spans="1:19" x14ac:dyDescent="0.25">
      <c r="A75" s="13">
        <v>7</v>
      </c>
      <c r="B75" s="14" t="s">
        <v>167</v>
      </c>
      <c r="C75" s="15" t="s">
        <v>168</v>
      </c>
      <c r="D75" s="16" t="s">
        <v>14</v>
      </c>
      <c r="E75" s="17" t="s">
        <v>15</v>
      </c>
      <c r="F75" s="28" t="s">
        <v>16</v>
      </c>
      <c r="G75" s="18" t="s">
        <v>169</v>
      </c>
      <c r="I75" s="29">
        <v>45180</v>
      </c>
      <c r="J75" s="35">
        <f t="shared" si="0"/>
        <v>6163783.7837837832</v>
      </c>
      <c r="K75" s="35">
        <f t="shared" si="1"/>
        <v>678016.21621621621</v>
      </c>
      <c r="L75" s="32">
        <v>6841800</v>
      </c>
      <c r="N75" s="19" t="s">
        <v>2</v>
      </c>
      <c r="Q75" s="7">
        <f>SUM(K69:K94)</f>
        <v>18565921.297297291</v>
      </c>
    </row>
    <row r="76" spans="1:19" x14ac:dyDescent="0.25">
      <c r="A76" s="13">
        <v>8</v>
      </c>
      <c r="B76" s="14" t="s">
        <v>170</v>
      </c>
      <c r="C76" s="15" t="s">
        <v>171</v>
      </c>
      <c r="D76" s="16" t="s">
        <v>172</v>
      </c>
      <c r="E76" s="17" t="s">
        <v>173</v>
      </c>
      <c r="F76" s="28" t="s">
        <v>64</v>
      </c>
      <c r="G76" s="18" t="s">
        <v>174</v>
      </c>
      <c r="I76" s="29">
        <v>45180</v>
      </c>
      <c r="J76" s="35">
        <f t="shared" si="0"/>
        <v>3101351.351351351</v>
      </c>
      <c r="K76" s="35">
        <f t="shared" si="1"/>
        <v>341148.64864864864</v>
      </c>
      <c r="L76" s="32">
        <v>3442500</v>
      </c>
      <c r="N76" s="19"/>
    </row>
    <row r="77" spans="1:19" x14ac:dyDescent="0.25">
      <c r="A77" s="13">
        <v>9</v>
      </c>
      <c r="B77" s="14" t="s">
        <v>175</v>
      </c>
      <c r="C77" s="15" t="s">
        <v>176</v>
      </c>
      <c r="D77" s="16" t="s">
        <v>31</v>
      </c>
      <c r="E77" s="17" t="s">
        <v>32</v>
      </c>
      <c r="F77" s="28" t="s">
        <v>33</v>
      </c>
      <c r="G77" s="18" t="s">
        <v>177</v>
      </c>
      <c r="I77" s="29">
        <v>45173</v>
      </c>
      <c r="J77" s="35">
        <f t="shared" si="0"/>
        <v>2860540.5405405401</v>
      </c>
      <c r="K77" s="35">
        <f t="shared" si="1"/>
        <v>314659.45945945941</v>
      </c>
      <c r="L77" s="32">
        <v>3175200</v>
      </c>
      <c r="N77" s="19" t="s">
        <v>29</v>
      </c>
      <c r="Q77" s="7">
        <f>SUM(L95:L219)</f>
        <v>1031285668</v>
      </c>
    </row>
    <row r="78" spans="1:19" x14ac:dyDescent="0.25">
      <c r="A78" s="13">
        <v>10</v>
      </c>
      <c r="B78" s="14" t="s">
        <v>178</v>
      </c>
      <c r="C78" s="15" t="s">
        <v>179</v>
      </c>
      <c r="D78" s="16" t="s">
        <v>18</v>
      </c>
      <c r="E78" s="20" t="s">
        <v>19</v>
      </c>
      <c r="F78" s="28" t="s">
        <v>20</v>
      </c>
      <c r="G78" s="18" t="s">
        <v>180</v>
      </c>
      <c r="I78" s="29">
        <v>45181</v>
      </c>
      <c r="J78" s="35">
        <f t="shared" si="0"/>
        <v>15192205.405405404</v>
      </c>
      <c r="K78" s="35">
        <f t="shared" si="1"/>
        <v>1671142.5945945946</v>
      </c>
      <c r="L78" s="32">
        <v>16863348</v>
      </c>
      <c r="N78" s="19" t="s">
        <v>1</v>
      </c>
      <c r="Q78" s="7">
        <f>SUM(J95:J219)</f>
        <v>929086187.38738751</v>
      </c>
      <c r="S78" s="7"/>
    </row>
    <row r="79" spans="1:19" x14ac:dyDescent="0.25">
      <c r="A79" s="13">
        <v>11</v>
      </c>
      <c r="B79" s="39" t="s">
        <v>181</v>
      </c>
      <c r="C79" s="15" t="s">
        <v>182</v>
      </c>
      <c r="D79" s="21" t="s">
        <v>14</v>
      </c>
      <c r="E79" s="20" t="s">
        <v>15</v>
      </c>
      <c r="F79" s="30" t="s">
        <v>16</v>
      </c>
      <c r="G79" s="41" t="s">
        <v>183</v>
      </c>
      <c r="I79" s="40">
        <v>45183</v>
      </c>
      <c r="J79" s="35">
        <f t="shared" si="0"/>
        <v>3297567.5675675673</v>
      </c>
      <c r="K79" s="35">
        <f t="shared" si="1"/>
        <v>362732.43243243243</v>
      </c>
      <c r="L79" s="32">
        <v>3660300</v>
      </c>
      <c r="N79" s="19" t="s">
        <v>2</v>
      </c>
      <c r="Q79" s="7">
        <f>SUM(K95:K219)</f>
        <v>102199480.61261259</v>
      </c>
      <c r="S79" s="7"/>
    </row>
    <row r="80" spans="1:19" x14ac:dyDescent="0.25">
      <c r="A80" s="13">
        <v>12</v>
      </c>
      <c r="B80" s="14" t="s">
        <v>184</v>
      </c>
      <c r="C80" s="15" t="s">
        <v>185</v>
      </c>
      <c r="D80" s="21" t="s">
        <v>135</v>
      </c>
      <c r="E80" s="20" t="s">
        <v>136</v>
      </c>
      <c r="F80" s="36" t="s">
        <v>65</v>
      </c>
      <c r="G80" s="18" t="s">
        <v>186</v>
      </c>
      <c r="I80" s="29">
        <v>45184</v>
      </c>
      <c r="J80" s="35">
        <f t="shared" si="0"/>
        <v>7226213.5135135129</v>
      </c>
      <c r="K80" s="35">
        <f t="shared" si="1"/>
        <v>794883.48648648639</v>
      </c>
      <c r="L80" s="32">
        <v>8021097</v>
      </c>
    </row>
    <row r="81" spans="1:12" x14ac:dyDescent="0.25">
      <c r="A81" s="13">
        <v>13</v>
      </c>
      <c r="B81" s="14" t="s">
        <v>187</v>
      </c>
      <c r="C81" s="15" t="s">
        <v>188</v>
      </c>
      <c r="D81" s="16" t="s">
        <v>108</v>
      </c>
      <c r="E81" s="8" t="s">
        <v>109</v>
      </c>
      <c r="F81" s="8" t="s">
        <v>30</v>
      </c>
      <c r="G81" s="18" t="s">
        <v>189</v>
      </c>
      <c r="I81" s="29">
        <v>45185</v>
      </c>
      <c r="J81" s="35">
        <f t="shared" si="0"/>
        <v>8172972.9729729723</v>
      </c>
      <c r="K81" s="35">
        <f t="shared" si="1"/>
        <v>899027.02702702698</v>
      </c>
      <c r="L81" s="32">
        <v>9072000</v>
      </c>
    </row>
    <row r="82" spans="1:12" x14ac:dyDescent="0.25">
      <c r="A82" s="13">
        <v>14</v>
      </c>
      <c r="B82" s="14" t="s">
        <v>190</v>
      </c>
      <c r="C82" s="15" t="s">
        <v>191</v>
      </c>
      <c r="D82" s="16" t="s">
        <v>18</v>
      </c>
      <c r="E82" s="20" t="s">
        <v>19</v>
      </c>
      <c r="F82" s="28" t="s">
        <v>20</v>
      </c>
      <c r="G82" s="18" t="s">
        <v>192</v>
      </c>
      <c r="I82" s="29">
        <v>45185</v>
      </c>
      <c r="J82" s="35">
        <f t="shared" si="0"/>
        <v>6538153.1531531522</v>
      </c>
      <c r="K82" s="35">
        <f t="shared" si="1"/>
        <v>719196.84684684675</v>
      </c>
      <c r="L82" s="32">
        <v>7257350</v>
      </c>
    </row>
    <row r="83" spans="1:12" x14ac:dyDescent="0.25">
      <c r="A83" s="13">
        <v>15</v>
      </c>
      <c r="B83" s="14" t="s">
        <v>193</v>
      </c>
      <c r="C83" s="15" t="s">
        <v>194</v>
      </c>
      <c r="D83" s="16" t="s">
        <v>137</v>
      </c>
      <c r="E83" s="17" t="s">
        <v>138</v>
      </c>
      <c r="F83" s="28" t="s">
        <v>27</v>
      </c>
      <c r="G83" s="18" t="s">
        <v>195</v>
      </c>
      <c r="I83" s="29">
        <v>45183</v>
      </c>
      <c r="J83" s="35">
        <f t="shared" si="0"/>
        <v>867891.89189189184</v>
      </c>
      <c r="K83" s="35">
        <f t="shared" si="1"/>
        <v>95468.108108108107</v>
      </c>
      <c r="L83" s="32">
        <v>963360</v>
      </c>
    </row>
    <row r="84" spans="1:12" x14ac:dyDescent="0.25">
      <c r="A84" s="13">
        <v>16</v>
      </c>
      <c r="B84" s="14" t="s">
        <v>196</v>
      </c>
      <c r="C84" s="15" t="s">
        <v>197</v>
      </c>
      <c r="D84" s="16" t="s">
        <v>14</v>
      </c>
      <c r="E84" s="17" t="s">
        <v>15</v>
      </c>
      <c r="F84" s="28" t="s">
        <v>16</v>
      </c>
      <c r="G84" s="18" t="s">
        <v>198</v>
      </c>
      <c r="I84" s="29">
        <v>45187</v>
      </c>
      <c r="J84" s="35">
        <f t="shared" si="0"/>
        <v>16832162.162162162</v>
      </c>
      <c r="K84" s="35">
        <f t="shared" si="1"/>
        <v>1851537.8378378379</v>
      </c>
      <c r="L84" s="32">
        <v>18683700</v>
      </c>
    </row>
    <row r="85" spans="1:12" x14ac:dyDescent="0.25">
      <c r="A85" s="13">
        <v>17</v>
      </c>
      <c r="B85" s="14" t="s">
        <v>199</v>
      </c>
      <c r="C85" s="15" t="s">
        <v>200</v>
      </c>
      <c r="D85" s="16" t="s">
        <v>122</v>
      </c>
      <c r="E85" s="8" t="s">
        <v>123</v>
      </c>
      <c r="F85" s="8" t="s">
        <v>20</v>
      </c>
      <c r="G85" s="18" t="s">
        <v>201</v>
      </c>
      <c r="I85" s="29">
        <v>45187</v>
      </c>
      <c r="J85" s="35">
        <f t="shared" si="0"/>
        <v>1919189.1891891891</v>
      </c>
      <c r="K85" s="35">
        <f t="shared" si="1"/>
        <v>211110.8108108108</v>
      </c>
      <c r="L85" s="32">
        <v>2130300</v>
      </c>
    </row>
    <row r="86" spans="1:12" x14ac:dyDescent="0.25">
      <c r="A86" s="13">
        <v>18</v>
      </c>
      <c r="B86" s="14" t="s">
        <v>202</v>
      </c>
      <c r="C86" s="15" t="s">
        <v>203</v>
      </c>
      <c r="D86" s="16" t="s">
        <v>34</v>
      </c>
      <c r="E86" s="17" t="s">
        <v>35</v>
      </c>
      <c r="F86" s="28" t="s">
        <v>36</v>
      </c>
      <c r="G86" s="18" t="s">
        <v>204</v>
      </c>
      <c r="I86" s="29">
        <v>45192</v>
      </c>
      <c r="J86" s="35">
        <f t="shared" si="0"/>
        <v>306306.30630630627</v>
      </c>
      <c r="K86" s="35">
        <f t="shared" si="1"/>
        <v>33693.693693693691</v>
      </c>
      <c r="L86" s="32">
        <v>340000</v>
      </c>
    </row>
    <row r="87" spans="1:12" x14ac:dyDescent="0.25">
      <c r="A87" s="13">
        <v>19</v>
      </c>
      <c r="B87" s="14" t="s">
        <v>205</v>
      </c>
      <c r="C87" s="15" t="s">
        <v>206</v>
      </c>
      <c r="D87" s="16" t="s">
        <v>14</v>
      </c>
      <c r="E87" s="17" t="s">
        <v>15</v>
      </c>
      <c r="F87" s="28" t="s">
        <v>16</v>
      </c>
      <c r="G87" s="18" t="s">
        <v>207</v>
      </c>
      <c r="I87" s="29">
        <v>45192</v>
      </c>
      <c r="J87" s="35">
        <f t="shared" si="0"/>
        <v>31957207.207207203</v>
      </c>
      <c r="K87" s="35">
        <f t="shared" si="1"/>
        <v>3515292.7927927924</v>
      </c>
      <c r="L87" s="32">
        <v>35472500</v>
      </c>
    </row>
    <row r="88" spans="1:12" x14ac:dyDescent="0.25">
      <c r="A88" s="13">
        <v>20</v>
      </c>
      <c r="B88" s="14" t="s">
        <v>208</v>
      </c>
      <c r="C88" s="15" t="s">
        <v>209</v>
      </c>
      <c r="D88" s="16" t="s">
        <v>18</v>
      </c>
      <c r="E88" s="20" t="s">
        <v>19</v>
      </c>
      <c r="F88" s="28" t="s">
        <v>20</v>
      </c>
      <c r="G88" s="18" t="s">
        <v>210</v>
      </c>
      <c r="I88" s="29">
        <v>45192</v>
      </c>
      <c r="J88" s="35">
        <f>L88/1.11</f>
        <v>5741729.7297297288</v>
      </c>
      <c r="K88" s="35">
        <f>J88*11%</f>
        <v>631590.27027027018</v>
      </c>
      <c r="L88" s="32">
        <v>6373320</v>
      </c>
    </row>
    <row r="89" spans="1:12" x14ac:dyDescent="0.25">
      <c r="A89" s="13">
        <v>21</v>
      </c>
      <c r="B89" s="14" t="s">
        <v>211</v>
      </c>
      <c r="C89" s="15" t="s">
        <v>212</v>
      </c>
      <c r="D89" s="16" t="s">
        <v>14</v>
      </c>
      <c r="E89" s="17" t="s">
        <v>15</v>
      </c>
      <c r="F89" s="28" t="s">
        <v>16</v>
      </c>
      <c r="G89" s="18" t="s">
        <v>213</v>
      </c>
      <c r="I89" s="29">
        <v>45195</v>
      </c>
      <c r="J89" s="35">
        <f t="shared" si="0"/>
        <v>3609729.7297297292</v>
      </c>
      <c r="K89" s="35">
        <f t="shared" si="1"/>
        <v>397070.27027027024</v>
      </c>
      <c r="L89" s="32">
        <v>4006800</v>
      </c>
    </row>
    <row r="90" spans="1:12" x14ac:dyDescent="0.25">
      <c r="A90" s="13">
        <v>22</v>
      </c>
      <c r="B90" s="14" t="s">
        <v>214</v>
      </c>
      <c r="C90" s="15" t="s">
        <v>215</v>
      </c>
      <c r="D90" s="16" t="s">
        <v>21</v>
      </c>
      <c r="E90" s="8" t="s">
        <v>22</v>
      </c>
      <c r="F90" s="8" t="s">
        <v>23</v>
      </c>
      <c r="G90" s="18" t="s">
        <v>216</v>
      </c>
      <c r="I90" s="29">
        <v>45195</v>
      </c>
      <c r="J90" s="35">
        <f t="shared" si="0"/>
        <v>1554085.5855855856</v>
      </c>
      <c r="K90" s="35">
        <f t="shared" si="1"/>
        <v>170949.41441441441</v>
      </c>
      <c r="L90" s="32">
        <v>1725035</v>
      </c>
    </row>
    <row r="91" spans="1:12" x14ac:dyDescent="0.25">
      <c r="A91" s="13">
        <v>23</v>
      </c>
      <c r="B91" s="14" t="s">
        <v>217</v>
      </c>
      <c r="C91" s="15" t="s">
        <v>218</v>
      </c>
      <c r="D91" s="16" t="s">
        <v>34</v>
      </c>
      <c r="E91" s="17" t="s">
        <v>35</v>
      </c>
      <c r="F91" s="28" t="s">
        <v>36</v>
      </c>
      <c r="G91" s="18" t="s">
        <v>219</v>
      </c>
      <c r="I91" s="29">
        <v>45196</v>
      </c>
      <c r="J91" s="35">
        <f t="shared" si="0"/>
        <v>968855.85585585574</v>
      </c>
      <c r="K91" s="35">
        <f t="shared" si="1"/>
        <v>106574.14414414413</v>
      </c>
      <c r="L91" s="32">
        <v>1075430</v>
      </c>
    </row>
    <row r="92" spans="1:12" x14ac:dyDescent="0.25">
      <c r="A92" s="13">
        <v>24</v>
      </c>
      <c r="B92" s="14" t="s">
        <v>220</v>
      </c>
      <c r="C92" s="15" t="s">
        <v>221</v>
      </c>
      <c r="D92" s="21" t="s">
        <v>25</v>
      </c>
      <c r="E92" s="20" t="s">
        <v>26</v>
      </c>
      <c r="F92" s="30" t="s">
        <v>27</v>
      </c>
      <c r="G92" s="18" t="s">
        <v>222</v>
      </c>
      <c r="I92" s="29">
        <v>45196</v>
      </c>
      <c r="J92" s="35">
        <f t="shared" si="0"/>
        <v>2072432.4324324322</v>
      </c>
      <c r="K92" s="35">
        <f t="shared" si="1"/>
        <v>227967.56756756754</v>
      </c>
      <c r="L92" s="32">
        <v>2300400</v>
      </c>
    </row>
    <row r="93" spans="1:12" x14ac:dyDescent="0.25">
      <c r="A93" s="13">
        <v>25</v>
      </c>
      <c r="B93" s="14" t="s">
        <v>184</v>
      </c>
      <c r="C93" s="15" t="s">
        <v>223</v>
      </c>
      <c r="D93" s="16" t="s">
        <v>18</v>
      </c>
      <c r="E93" s="20" t="s">
        <v>19</v>
      </c>
      <c r="F93" s="28" t="s">
        <v>20</v>
      </c>
      <c r="G93" s="18" t="s">
        <v>224</v>
      </c>
      <c r="I93" s="29">
        <v>45184</v>
      </c>
      <c r="J93" s="35">
        <f t="shared" si="0"/>
        <v>4443762.1621621614</v>
      </c>
      <c r="K93" s="35">
        <f>J93*11%</f>
        <v>488813.83783783775</v>
      </c>
      <c r="L93" s="32">
        <v>4932576</v>
      </c>
    </row>
    <row r="94" spans="1:12" x14ac:dyDescent="0.25">
      <c r="A94" s="13">
        <v>26</v>
      </c>
      <c r="B94" s="14" t="s">
        <v>225</v>
      </c>
      <c r="C94" s="15" t="s">
        <v>226</v>
      </c>
      <c r="D94" s="16" t="s">
        <v>14</v>
      </c>
      <c r="E94" s="17" t="s">
        <v>15</v>
      </c>
      <c r="F94" s="28" t="s">
        <v>16</v>
      </c>
      <c r="G94" s="18" t="s">
        <v>227</v>
      </c>
      <c r="I94" s="29">
        <v>45199</v>
      </c>
      <c r="J94" s="35">
        <f t="shared" si="0"/>
        <v>7855135.1351351347</v>
      </c>
      <c r="K94" s="35">
        <f t="shared" si="1"/>
        <v>864064.86486486485</v>
      </c>
      <c r="L94" s="32">
        <v>8719200</v>
      </c>
    </row>
    <row r="95" spans="1:12" x14ac:dyDescent="0.25">
      <c r="A95" s="13">
        <v>27</v>
      </c>
      <c r="B95" s="14" t="s">
        <v>228</v>
      </c>
      <c r="C95" s="15" t="s">
        <v>229</v>
      </c>
      <c r="D95" s="16"/>
      <c r="E95" s="8" t="s">
        <v>60</v>
      </c>
      <c r="F95" s="8" t="s">
        <v>48</v>
      </c>
      <c r="G95" s="8"/>
      <c r="I95" s="29">
        <v>45173</v>
      </c>
      <c r="J95" s="35">
        <f t="shared" si="0"/>
        <v>1811675.6756756755</v>
      </c>
      <c r="K95" s="35">
        <f t="shared" si="1"/>
        <v>199284.32432432432</v>
      </c>
      <c r="L95" s="32">
        <v>2010960</v>
      </c>
    </row>
    <row r="96" spans="1:12" x14ac:dyDescent="0.25">
      <c r="A96" s="13">
        <v>28</v>
      </c>
      <c r="B96" s="14" t="s">
        <v>230</v>
      </c>
      <c r="C96" s="15" t="s">
        <v>231</v>
      </c>
      <c r="D96" s="16"/>
      <c r="E96" s="17" t="s">
        <v>45</v>
      </c>
      <c r="F96" s="28" t="s">
        <v>46</v>
      </c>
      <c r="G96" s="8"/>
      <c r="I96" s="29">
        <v>45174</v>
      </c>
      <c r="J96" s="35">
        <f t="shared" si="0"/>
        <v>6547915.3153153146</v>
      </c>
      <c r="K96" s="35">
        <f t="shared" si="1"/>
        <v>720270.68468468462</v>
      </c>
      <c r="L96" s="32">
        <f>395010+4721312+2151864</f>
        <v>7268186</v>
      </c>
    </row>
    <row r="97" spans="1:12" x14ac:dyDescent="0.25">
      <c r="A97" s="13">
        <v>29</v>
      </c>
      <c r="B97" s="14" t="s">
        <v>232</v>
      </c>
      <c r="C97" s="15" t="s">
        <v>233</v>
      </c>
      <c r="D97" s="16"/>
      <c r="E97" s="17" t="s">
        <v>68</v>
      </c>
      <c r="F97" s="28" t="s">
        <v>52</v>
      </c>
      <c r="G97" s="8"/>
      <c r="I97" s="29">
        <v>45174</v>
      </c>
      <c r="J97" s="35">
        <f t="shared" si="0"/>
        <v>7846589.1891891882</v>
      </c>
      <c r="K97" s="35">
        <f t="shared" si="1"/>
        <v>863124.81081081065</v>
      </c>
      <c r="L97" s="32">
        <f>2781144+4688820+1239750</f>
        <v>8709714</v>
      </c>
    </row>
    <row r="98" spans="1:12" x14ac:dyDescent="0.25">
      <c r="A98" s="13">
        <v>30</v>
      </c>
      <c r="B98" s="14" t="s">
        <v>234</v>
      </c>
      <c r="C98" s="15" t="s">
        <v>235</v>
      </c>
      <c r="D98" s="16"/>
      <c r="E98" s="17" t="s">
        <v>84</v>
      </c>
      <c r="F98" s="28" t="s">
        <v>76</v>
      </c>
      <c r="G98" s="8"/>
      <c r="I98" s="29">
        <v>45175</v>
      </c>
      <c r="J98" s="35">
        <f t="shared" si="0"/>
        <v>1058813.5135135134</v>
      </c>
      <c r="K98" s="35">
        <f t="shared" si="1"/>
        <v>116469.48648648646</v>
      </c>
      <c r="L98" s="32">
        <f>137484+1037799</f>
        <v>1175283</v>
      </c>
    </row>
    <row r="99" spans="1:12" x14ac:dyDescent="0.25">
      <c r="A99" s="13">
        <v>31</v>
      </c>
      <c r="B99" s="14" t="s">
        <v>236</v>
      </c>
      <c r="C99" s="15" t="s">
        <v>237</v>
      </c>
      <c r="D99" s="16"/>
      <c r="E99" s="8" t="s">
        <v>121</v>
      </c>
      <c r="F99" s="8" t="s">
        <v>46</v>
      </c>
      <c r="G99" s="8"/>
      <c r="I99" s="29">
        <v>45175</v>
      </c>
      <c r="J99" s="35">
        <f t="shared" si="0"/>
        <v>539189.18918918911</v>
      </c>
      <c r="K99" s="35">
        <f t="shared" si="1"/>
        <v>59310.810810810806</v>
      </c>
      <c r="L99" s="32">
        <v>598500</v>
      </c>
    </row>
    <row r="100" spans="1:12" x14ac:dyDescent="0.25">
      <c r="A100" s="13">
        <v>32</v>
      </c>
      <c r="B100" s="14" t="s">
        <v>238</v>
      </c>
      <c r="C100" s="15" t="s">
        <v>239</v>
      </c>
      <c r="D100" s="16"/>
      <c r="E100" s="17" t="s">
        <v>91</v>
      </c>
      <c r="F100" s="28" t="s">
        <v>27</v>
      </c>
      <c r="G100" s="8"/>
      <c r="I100" s="29">
        <v>45176</v>
      </c>
      <c r="J100" s="35">
        <f t="shared" si="0"/>
        <v>4600310.81081081</v>
      </c>
      <c r="K100" s="35">
        <f t="shared" si="1"/>
        <v>506034.18918918911</v>
      </c>
      <c r="L100" s="32">
        <v>5106345</v>
      </c>
    </row>
    <row r="101" spans="1:12" x14ac:dyDescent="0.25">
      <c r="A101" s="13">
        <v>33</v>
      </c>
      <c r="B101" s="14" t="s">
        <v>240</v>
      </c>
      <c r="C101" s="15" t="s">
        <v>241</v>
      </c>
      <c r="D101" s="16"/>
      <c r="E101" s="17" t="s">
        <v>59</v>
      </c>
      <c r="F101" s="28" t="s">
        <v>20</v>
      </c>
      <c r="G101" s="8"/>
      <c r="I101" s="29">
        <v>45177</v>
      </c>
      <c r="J101" s="35">
        <f t="shared" si="0"/>
        <v>491278.37837837834</v>
      </c>
      <c r="K101" s="35">
        <f t="shared" si="1"/>
        <v>54040.62162162162</v>
      </c>
      <c r="L101" s="32">
        <f>332424+212895</f>
        <v>545319</v>
      </c>
    </row>
    <row r="102" spans="1:12" x14ac:dyDescent="0.25">
      <c r="A102" s="13">
        <v>34</v>
      </c>
      <c r="B102" s="14" t="s">
        <v>242</v>
      </c>
      <c r="C102" s="15" t="s">
        <v>243</v>
      </c>
      <c r="D102" s="16"/>
      <c r="E102" s="8" t="s">
        <v>244</v>
      </c>
      <c r="F102" s="8" t="s">
        <v>76</v>
      </c>
      <c r="G102" s="8"/>
      <c r="I102" s="29">
        <v>45177</v>
      </c>
      <c r="J102" s="35">
        <f t="shared" si="0"/>
        <v>6322378.3783783782</v>
      </c>
      <c r="K102" s="35">
        <f t="shared" si="1"/>
        <v>695461.62162162166</v>
      </c>
      <c r="L102" s="32">
        <f>2437776+4580064</f>
        <v>7017840</v>
      </c>
    </row>
    <row r="103" spans="1:12" x14ac:dyDescent="0.25">
      <c r="A103" s="13">
        <v>35</v>
      </c>
      <c r="B103" s="14" t="s">
        <v>245</v>
      </c>
      <c r="C103" s="15" t="s">
        <v>246</v>
      </c>
      <c r="D103" s="16"/>
      <c r="E103" s="17" t="s">
        <v>247</v>
      </c>
      <c r="F103" s="28" t="s">
        <v>83</v>
      </c>
      <c r="G103" s="8"/>
      <c r="I103" s="29">
        <v>45178</v>
      </c>
      <c r="J103" s="35">
        <f t="shared" si="0"/>
        <v>1747117.1171171169</v>
      </c>
      <c r="K103" s="35">
        <f t="shared" si="1"/>
        <v>192182.88288288287</v>
      </c>
      <c r="L103" s="32">
        <v>1939300</v>
      </c>
    </row>
    <row r="104" spans="1:12" x14ac:dyDescent="0.25">
      <c r="A104" s="13">
        <v>36</v>
      </c>
      <c r="B104" s="14" t="s">
        <v>248</v>
      </c>
      <c r="C104" s="15" t="s">
        <v>249</v>
      </c>
      <c r="D104" s="16"/>
      <c r="E104" s="17" t="s">
        <v>250</v>
      </c>
      <c r="F104" s="28" t="s">
        <v>76</v>
      </c>
      <c r="G104" s="8"/>
      <c r="I104" s="29">
        <v>45182</v>
      </c>
      <c r="J104" s="35">
        <f t="shared" si="0"/>
        <v>1661010.8108108107</v>
      </c>
      <c r="K104" s="35">
        <f t="shared" si="1"/>
        <v>182711.18918918917</v>
      </c>
      <c r="L104" s="32">
        <f>800280+1043442</f>
        <v>1843722</v>
      </c>
    </row>
    <row r="105" spans="1:12" x14ac:dyDescent="0.25">
      <c r="A105" s="13">
        <v>37</v>
      </c>
      <c r="B105" s="14" t="s">
        <v>251</v>
      </c>
      <c r="C105" s="15" t="s">
        <v>252</v>
      </c>
      <c r="D105" s="16"/>
      <c r="E105" s="8" t="s">
        <v>253</v>
      </c>
      <c r="F105" s="8" t="s">
        <v>20</v>
      </c>
      <c r="G105" s="8"/>
      <c r="I105" s="29">
        <v>45175</v>
      </c>
      <c r="J105" s="35">
        <f t="shared" si="0"/>
        <v>9210810.81081081</v>
      </c>
      <c r="K105" s="35">
        <f t="shared" si="1"/>
        <v>1013189.1891891891</v>
      </c>
      <c r="L105" s="32">
        <v>10224000</v>
      </c>
    </row>
    <row r="106" spans="1:12" x14ac:dyDescent="0.25">
      <c r="A106" s="13">
        <v>38</v>
      </c>
      <c r="B106" s="14" t="s">
        <v>254</v>
      </c>
      <c r="C106" s="15" t="s">
        <v>255</v>
      </c>
      <c r="D106" s="16"/>
      <c r="E106" s="17" t="s">
        <v>80</v>
      </c>
      <c r="F106" s="28" t="s">
        <v>81</v>
      </c>
      <c r="G106" s="8"/>
      <c r="I106" s="29">
        <v>45175</v>
      </c>
      <c r="J106" s="35">
        <f t="shared" si="0"/>
        <v>5405910.81081081</v>
      </c>
      <c r="K106" s="35">
        <f t="shared" si="1"/>
        <v>594650.18918918911</v>
      </c>
      <c r="L106" s="32">
        <f>2659392+2605869+735300</f>
        <v>6000561</v>
      </c>
    </row>
    <row r="107" spans="1:12" x14ac:dyDescent="0.25">
      <c r="A107" s="13">
        <v>39</v>
      </c>
      <c r="B107" s="14" t="s">
        <v>256</v>
      </c>
      <c r="C107" s="15" t="s">
        <v>257</v>
      </c>
      <c r="D107" s="16"/>
      <c r="E107" s="17" t="s">
        <v>45</v>
      </c>
      <c r="F107" s="28" t="s">
        <v>28</v>
      </c>
      <c r="G107" s="8"/>
      <c r="I107" s="29">
        <v>45175</v>
      </c>
      <c r="J107" s="35">
        <f t="shared" si="0"/>
        <v>12174891.891891891</v>
      </c>
      <c r="K107" s="35">
        <f t="shared" si="1"/>
        <v>1339238.1081081079</v>
      </c>
      <c r="L107" s="32">
        <f>5336910+3313980+4863240</f>
        <v>13514130</v>
      </c>
    </row>
    <row r="108" spans="1:12" x14ac:dyDescent="0.25">
      <c r="A108" s="13">
        <v>40</v>
      </c>
      <c r="B108" s="14" t="s">
        <v>258</v>
      </c>
      <c r="C108" s="15" t="s">
        <v>259</v>
      </c>
      <c r="D108" s="16"/>
      <c r="E108" s="8" t="s">
        <v>99</v>
      </c>
      <c r="F108" s="8" t="s">
        <v>90</v>
      </c>
      <c r="G108" s="8"/>
      <c r="I108" s="29">
        <v>45178</v>
      </c>
      <c r="J108" s="35">
        <f t="shared" si="0"/>
        <v>9957742.3423423413</v>
      </c>
      <c r="K108" s="35">
        <f t="shared" si="1"/>
        <v>1095351.6576576575</v>
      </c>
      <c r="L108" s="32">
        <f>1378944+9047750+626400</f>
        <v>11053094</v>
      </c>
    </row>
    <row r="109" spans="1:12" x14ac:dyDescent="0.25">
      <c r="A109" s="13">
        <v>41</v>
      </c>
      <c r="B109" s="14" t="s">
        <v>260</v>
      </c>
      <c r="C109" s="15" t="s">
        <v>261</v>
      </c>
      <c r="D109" s="16"/>
      <c r="E109" s="17" t="s">
        <v>62</v>
      </c>
      <c r="F109" s="28" t="s">
        <v>38</v>
      </c>
      <c r="G109" s="8"/>
      <c r="I109" s="29">
        <v>45176</v>
      </c>
      <c r="J109" s="35">
        <f t="shared" si="0"/>
        <v>5369476.5765765766</v>
      </c>
      <c r="K109" s="35">
        <f t="shared" si="1"/>
        <v>590642.42342342343</v>
      </c>
      <c r="L109" s="32">
        <f>1372788+939816+3647515</f>
        <v>5960119</v>
      </c>
    </row>
    <row r="110" spans="1:12" x14ac:dyDescent="0.25">
      <c r="A110" s="13">
        <v>42</v>
      </c>
      <c r="B110" s="14" t="s">
        <v>262</v>
      </c>
      <c r="C110" s="15" t="s">
        <v>263</v>
      </c>
      <c r="D110" s="16"/>
      <c r="E110" s="17" t="s">
        <v>114</v>
      </c>
      <c r="F110" s="28" t="s">
        <v>93</v>
      </c>
      <c r="G110" s="8"/>
      <c r="I110" s="29">
        <v>45175</v>
      </c>
      <c r="J110" s="35">
        <f t="shared" si="0"/>
        <v>809999.99999999988</v>
      </c>
      <c r="K110" s="35">
        <f t="shared" si="1"/>
        <v>89099.999999999985</v>
      </c>
      <c r="L110" s="32">
        <v>899100</v>
      </c>
    </row>
    <row r="111" spans="1:12" x14ac:dyDescent="0.25">
      <c r="A111" s="13">
        <v>43</v>
      </c>
      <c r="B111" s="14" t="s">
        <v>264</v>
      </c>
      <c r="C111" s="15" t="s">
        <v>265</v>
      </c>
      <c r="D111" s="16"/>
      <c r="E111" s="17" t="s">
        <v>96</v>
      </c>
      <c r="F111" s="28" t="s">
        <v>86</v>
      </c>
      <c r="G111" s="33"/>
      <c r="I111" s="29">
        <v>45176</v>
      </c>
      <c r="J111" s="35">
        <f t="shared" si="0"/>
        <v>4467721.6216216208</v>
      </c>
      <c r="K111" s="35">
        <f t="shared" si="1"/>
        <v>491449.37837837829</v>
      </c>
      <c r="L111" s="32">
        <f>2410587+2548584</f>
        <v>4959171</v>
      </c>
    </row>
    <row r="112" spans="1:12" x14ac:dyDescent="0.25">
      <c r="A112" s="13">
        <v>44</v>
      </c>
      <c r="B112" s="14" t="s">
        <v>266</v>
      </c>
      <c r="C112" s="15" t="s">
        <v>267</v>
      </c>
      <c r="D112" s="16"/>
      <c r="E112" s="17" t="s">
        <v>85</v>
      </c>
      <c r="F112" s="28" t="s">
        <v>86</v>
      </c>
      <c r="G112" s="33"/>
      <c r="I112" s="29">
        <v>45176</v>
      </c>
      <c r="J112" s="35">
        <f t="shared" si="0"/>
        <v>1511270.2702702701</v>
      </c>
      <c r="K112" s="35">
        <f t="shared" si="1"/>
        <v>166239.7297297297</v>
      </c>
      <c r="L112" s="32">
        <f>763344+914166</f>
        <v>1677510</v>
      </c>
    </row>
    <row r="113" spans="1:12" x14ac:dyDescent="0.25">
      <c r="A113" s="13">
        <v>45</v>
      </c>
      <c r="B113" s="14" t="s">
        <v>268</v>
      </c>
      <c r="C113" s="15" t="s">
        <v>269</v>
      </c>
      <c r="D113" s="16"/>
      <c r="E113" s="17" t="s">
        <v>270</v>
      </c>
      <c r="F113" s="28" t="s">
        <v>271</v>
      </c>
      <c r="G113" s="33"/>
      <c r="I113" s="29">
        <v>45177</v>
      </c>
      <c r="J113" s="35">
        <f t="shared" si="0"/>
        <v>716351.35135135124</v>
      </c>
      <c r="K113" s="35">
        <f t="shared" si="1"/>
        <v>78798.648648648639</v>
      </c>
      <c r="L113" s="32">
        <v>795150</v>
      </c>
    </row>
    <row r="114" spans="1:12" x14ac:dyDescent="0.25">
      <c r="A114" s="13">
        <v>46</v>
      </c>
      <c r="B114" s="14" t="s">
        <v>272</v>
      </c>
      <c r="C114" s="15" t="s">
        <v>273</v>
      </c>
      <c r="D114" s="16"/>
      <c r="E114" s="17" t="s">
        <v>117</v>
      </c>
      <c r="F114" s="28" t="s">
        <v>118</v>
      </c>
      <c r="G114" s="33"/>
      <c r="I114" s="29">
        <v>45177</v>
      </c>
      <c r="J114" s="35">
        <f t="shared" si="0"/>
        <v>1092672.9729729728</v>
      </c>
      <c r="K114" s="35">
        <f t="shared" si="1"/>
        <v>120194.02702702701</v>
      </c>
      <c r="L114" s="32">
        <v>1212867</v>
      </c>
    </row>
    <row r="115" spans="1:12" x14ac:dyDescent="0.25">
      <c r="A115" s="13">
        <v>47</v>
      </c>
      <c r="B115" s="14" t="s">
        <v>274</v>
      </c>
      <c r="C115" s="15" t="s">
        <v>275</v>
      </c>
      <c r="D115" s="16"/>
      <c r="E115" s="17" t="s">
        <v>113</v>
      </c>
      <c r="F115" s="28" t="s">
        <v>100</v>
      </c>
      <c r="G115" s="33"/>
      <c r="I115" s="29">
        <v>45178</v>
      </c>
      <c r="J115" s="35">
        <f t="shared" si="0"/>
        <v>6221472.9729729723</v>
      </c>
      <c r="K115" s="35">
        <f t="shared" si="1"/>
        <v>684362.02702702698</v>
      </c>
      <c r="L115" s="32">
        <f>2165715+1415880+3324240</f>
        <v>6905835</v>
      </c>
    </row>
    <row r="116" spans="1:12" x14ac:dyDescent="0.25">
      <c r="A116" s="13">
        <v>48</v>
      </c>
      <c r="B116" s="14" t="s">
        <v>276</v>
      </c>
      <c r="C116" s="15" t="s">
        <v>277</v>
      </c>
      <c r="D116" s="16"/>
      <c r="E116" s="17" t="s">
        <v>94</v>
      </c>
      <c r="F116" s="28" t="s">
        <v>20</v>
      </c>
      <c r="G116" s="33"/>
      <c r="I116" s="29">
        <v>45177</v>
      </c>
      <c r="J116" s="35">
        <f t="shared" si="0"/>
        <v>4933783.7837837832</v>
      </c>
      <c r="K116" s="35">
        <f t="shared" si="1"/>
        <v>542716.21621621621</v>
      </c>
      <c r="L116" s="32">
        <f>4212500+184000+1080000</f>
        <v>5476500</v>
      </c>
    </row>
    <row r="117" spans="1:12" x14ac:dyDescent="0.25">
      <c r="A117" s="13">
        <v>49</v>
      </c>
      <c r="B117" s="14" t="s">
        <v>278</v>
      </c>
      <c r="C117" s="15" t="s">
        <v>279</v>
      </c>
      <c r="D117" s="16"/>
      <c r="E117" s="17" t="s">
        <v>111</v>
      </c>
      <c r="F117" s="28" t="s">
        <v>83</v>
      </c>
      <c r="G117" s="33"/>
      <c r="I117" s="29">
        <v>45178</v>
      </c>
      <c r="J117" s="35">
        <f t="shared" si="0"/>
        <v>855630.63063063053</v>
      </c>
      <c r="K117" s="35">
        <f t="shared" si="1"/>
        <v>94119.369369369364</v>
      </c>
      <c r="L117" s="32">
        <v>949750</v>
      </c>
    </row>
    <row r="118" spans="1:12" x14ac:dyDescent="0.25">
      <c r="A118" s="13">
        <v>50</v>
      </c>
      <c r="B118" s="14" t="s">
        <v>280</v>
      </c>
      <c r="C118" s="15" t="s">
        <v>281</v>
      </c>
      <c r="D118" s="16"/>
      <c r="E118" s="17" t="s">
        <v>72</v>
      </c>
      <c r="F118" s="28" t="s">
        <v>73</v>
      </c>
      <c r="G118" s="33"/>
      <c r="I118" s="29">
        <v>45180</v>
      </c>
      <c r="J118" s="35">
        <f t="shared" si="0"/>
        <v>5179897.297297297</v>
      </c>
      <c r="K118" s="35">
        <f t="shared" si="1"/>
        <v>569788.70270270272</v>
      </c>
      <c r="L118" s="32">
        <f>785556+2031480+2932650</f>
        <v>5749686</v>
      </c>
    </row>
    <row r="119" spans="1:12" x14ac:dyDescent="0.25">
      <c r="A119" s="13">
        <v>51</v>
      </c>
      <c r="B119" s="14" t="s">
        <v>282</v>
      </c>
      <c r="C119" s="15" t="s">
        <v>283</v>
      </c>
      <c r="D119" s="16"/>
      <c r="E119" s="17" t="s">
        <v>142</v>
      </c>
      <c r="F119" s="28" t="s">
        <v>27</v>
      </c>
      <c r="G119" s="33"/>
      <c r="I119" s="29">
        <v>45178</v>
      </c>
      <c r="J119" s="35">
        <f t="shared" si="0"/>
        <v>515454.05405405402</v>
      </c>
      <c r="K119" s="35">
        <f t="shared" si="1"/>
        <v>56699.945945945939</v>
      </c>
      <c r="L119" s="32">
        <v>572154</v>
      </c>
    </row>
    <row r="120" spans="1:12" x14ac:dyDescent="0.25">
      <c r="A120" s="13">
        <v>52</v>
      </c>
      <c r="B120" s="14" t="s">
        <v>284</v>
      </c>
      <c r="C120" s="15" t="s">
        <v>285</v>
      </c>
      <c r="D120" s="16"/>
      <c r="E120" s="8" t="s">
        <v>140</v>
      </c>
      <c r="F120" s="8" t="s">
        <v>27</v>
      </c>
      <c r="G120" s="33"/>
      <c r="I120" s="31">
        <v>45180</v>
      </c>
      <c r="J120" s="35">
        <f t="shared" si="0"/>
        <v>191335.13513513512</v>
      </c>
      <c r="K120" s="35">
        <f t="shared" si="1"/>
        <v>21046.864864864863</v>
      </c>
      <c r="L120" s="32">
        <v>212382</v>
      </c>
    </row>
    <row r="121" spans="1:12" x14ac:dyDescent="0.25">
      <c r="A121" s="13">
        <v>53</v>
      </c>
      <c r="B121" s="14" t="s">
        <v>286</v>
      </c>
      <c r="C121" s="15" t="s">
        <v>287</v>
      </c>
      <c r="D121" s="16"/>
      <c r="E121" s="17" t="s">
        <v>141</v>
      </c>
      <c r="F121" s="28" t="s">
        <v>27</v>
      </c>
      <c r="G121" s="33"/>
      <c r="I121" s="29">
        <v>45180</v>
      </c>
      <c r="J121" s="35">
        <f t="shared" si="0"/>
        <v>1414608.1081081079</v>
      </c>
      <c r="K121" s="35">
        <f t="shared" si="1"/>
        <v>155606.89189189186</v>
      </c>
      <c r="L121" s="32">
        <v>1570215</v>
      </c>
    </row>
    <row r="122" spans="1:12" x14ac:dyDescent="0.25">
      <c r="A122" s="13">
        <v>54</v>
      </c>
      <c r="B122" s="14" t="s">
        <v>288</v>
      </c>
      <c r="C122" s="15" t="s">
        <v>289</v>
      </c>
      <c r="D122" s="16"/>
      <c r="E122" s="17" t="s">
        <v>115</v>
      </c>
      <c r="F122" s="28" t="s">
        <v>93</v>
      </c>
      <c r="G122" s="33"/>
      <c r="I122" s="29">
        <v>45180</v>
      </c>
      <c r="J122" s="35">
        <f t="shared" si="0"/>
        <v>1200000</v>
      </c>
      <c r="K122" s="35">
        <f t="shared" si="1"/>
        <v>132000</v>
      </c>
      <c r="L122" s="32">
        <v>1332000</v>
      </c>
    </row>
    <row r="123" spans="1:12" x14ac:dyDescent="0.25">
      <c r="A123" s="13">
        <v>55</v>
      </c>
      <c r="B123" s="14" t="s">
        <v>290</v>
      </c>
      <c r="C123" s="15" t="s">
        <v>291</v>
      </c>
      <c r="D123" s="16"/>
      <c r="E123" s="23" t="s">
        <v>126</v>
      </c>
      <c r="F123" s="28" t="s">
        <v>49</v>
      </c>
      <c r="G123" s="33"/>
      <c r="I123" s="29">
        <v>45173</v>
      </c>
      <c r="J123" s="35">
        <f t="shared" si="0"/>
        <v>11409705.405405404</v>
      </c>
      <c r="K123" s="35">
        <f t="shared" si="1"/>
        <v>1255067.5945945946</v>
      </c>
      <c r="L123" s="32">
        <f>3213432+9451341</f>
        <v>12664773</v>
      </c>
    </row>
    <row r="124" spans="1:12" x14ac:dyDescent="0.25">
      <c r="A124" s="13">
        <v>56</v>
      </c>
      <c r="B124" s="14" t="s">
        <v>292</v>
      </c>
      <c r="C124" s="15" t="s">
        <v>293</v>
      </c>
      <c r="D124" s="16"/>
      <c r="E124" s="17" t="s">
        <v>146</v>
      </c>
      <c r="F124" s="28" t="s">
        <v>49</v>
      </c>
      <c r="G124" s="33"/>
      <c r="I124" s="29">
        <v>45173</v>
      </c>
      <c r="J124" s="35">
        <f t="shared" si="0"/>
        <v>2894983.7837837837</v>
      </c>
      <c r="K124" s="35">
        <f t="shared" si="1"/>
        <v>318448.21621621621</v>
      </c>
      <c r="L124" s="32">
        <v>3213432</v>
      </c>
    </row>
    <row r="125" spans="1:12" x14ac:dyDescent="0.25">
      <c r="A125" s="13">
        <v>57</v>
      </c>
      <c r="B125" s="14" t="s">
        <v>294</v>
      </c>
      <c r="C125" s="15" t="s">
        <v>295</v>
      </c>
      <c r="D125" s="16"/>
      <c r="E125" s="17" t="s">
        <v>69</v>
      </c>
      <c r="F125" s="28" t="s">
        <v>70</v>
      </c>
      <c r="G125" s="33"/>
      <c r="I125" s="29">
        <v>45173</v>
      </c>
      <c r="J125" s="35">
        <f t="shared" si="0"/>
        <v>9248789.1891891882</v>
      </c>
      <c r="K125" s="35">
        <f t="shared" si="1"/>
        <v>1017366.8108108107</v>
      </c>
      <c r="L125" s="32">
        <f>4432320+2557818+3276018</f>
        <v>10266156</v>
      </c>
    </row>
    <row r="126" spans="1:12" x14ac:dyDescent="0.25">
      <c r="A126" s="13">
        <v>58</v>
      </c>
      <c r="B126" s="14" t="s">
        <v>296</v>
      </c>
      <c r="C126" s="15" t="s">
        <v>297</v>
      </c>
      <c r="D126" s="16"/>
      <c r="E126" s="17" t="s">
        <v>127</v>
      </c>
      <c r="F126" s="28" t="s">
        <v>82</v>
      </c>
      <c r="G126" s="33"/>
      <c r="I126" s="29">
        <v>45174</v>
      </c>
      <c r="J126" s="35">
        <f t="shared" si="0"/>
        <v>4046691.8918918916</v>
      </c>
      <c r="K126" s="35">
        <f t="shared" si="1"/>
        <v>445136.10810810811</v>
      </c>
      <c r="L126" s="32">
        <f>1214784+2548584+728460</f>
        <v>4491828</v>
      </c>
    </row>
    <row r="127" spans="1:12" x14ac:dyDescent="0.25">
      <c r="A127" s="13">
        <v>59</v>
      </c>
      <c r="B127" s="14" t="s">
        <v>298</v>
      </c>
      <c r="C127" s="15" t="s">
        <v>299</v>
      </c>
      <c r="D127" s="16"/>
      <c r="E127" s="17" t="s">
        <v>87</v>
      </c>
      <c r="F127" s="28" t="s">
        <v>82</v>
      </c>
      <c r="G127" s="33"/>
      <c r="I127" s="29">
        <v>45174</v>
      </c>
      <c r="J127" s="35">
        <f t="shared" si="0"/>
        <v>8507018.9189189188</v>
      </c>
      <c r="K127" s="35">
        <f t="shared" si="1"/>
        <v>935772.08108108107</v>
      </c>
      <c r="L127" s="32">
        <f>2093040+1428705+5921046</f>
        <v>9442791</v>
      </c>
    </row>
    <row r="128" spans="1:12" x14ac:dyDescent="0.25">
      <c r="A128" s="13">
        <v>60</v>
      </c>
      <c r="B128" s="14" t="s">
        <v>300</v>
      </c>
      <c r="C128" s="15" t="s">
        <v>301</v>
      </c>
      <c r="D128" s="16"/>
      <c r="E128" s="17" t="s">
        <v>66</v>
      </c>
      <c r="F128" s="28" t="s">
        <v>67</v>
      </c>
      <c r="G128" s="33"/>
      <c r="I128" s="29">
        <v>45174</v>
      </c>
      <c r="J128" s="35">
        <f t="shared" si="0"/>
        <v>3893495.4954954949</v>
      </c>
      <c r="K128" s="35">
        <f t="shared" si="1"/>
        <v>428284.50450450444</v>
      </c>
      <c r="L128" s="32">
        <f>1590300+2031480+700000</f>
        <v>4321780</v>
      </c>
    </row>
    <row r="129" spans="1:12" x14ac:dyDescent="0.25">
      <c r="A129" s="13">
        <v>61</v>
      </c>
      <c r="B129" s="14" t="s">
        <v>302</v>
      </c>
      <c r="C129" s="15" t="s">
        <v>303</v>
      </c>
      <c r="D129" s="16"/>
      <c r="E129" s="17" t="s">
        <v>128</v>
      </c>
      <c r="F129" s="28" t="s">
        <v>48</v>
      </c>
      <c r="G129" s="33"/>
      <c r="I129" s="29">
        <v>45174</v>
      </c>
      <c r="J129" s="35">
        <f t="shared" si="0"/>
        <v>6614464.8648648644</v>
      </c>
      <c r="K129" s="35">
        <f t="shared" si="1"/>
        <v>727591.13513513503</v>
      </c>
      <c r="L129" s="32">
        <f>1580040+2857410+2904606</f>
        <v>7342056</v>
      </c>
    </row>
    <row r="130" spans="1:12" x14ac:dyDescent="0.25">
      <c r="A130" s="13">
        <v>62</v>
      </c>
      <c r="B130" s="14" t="s">
        <v>304</v>
      </c>
      <c r="C130" s="15" t="s">
        <v>305</v>
      </c>
      <c r="D130" s="16"/>
      <c r="E130" s="17" t="s">
        <v>111</v>
      </c>
      <c r="F130" s="28" t="s">
        <v>27</v>
      </c>
      <c r="G130" s="33"/>
      <c r="I130" s="29">
        <v>45178</v>
      </c>
      <c r="J130" s="35">
        <f t="shared" si="0"/>
        <v>2771740.5405405401</v>
      </c>
      <c r="K130" s="35">
        <f t="shared" si="1"/>
        <v>304891.45945945941</v>
      </c>
      <c r="L130" s="32">
        <v>3076632</v>
      </c>
    </row>
    <row r="131" spans="1:12" x14ac:dyDescent="0.25">
      <c r="A131" s="13">
        <v>63</v>
      </c>
      <c r="B131" s="14" t="s">
        <v>306</v>
      </c>
      <c r="C131" s="15" t="s">
        <v>307</v>
      </c>
      <c r="D131" s="16"/>
      <c r="E131" s="17" t="s">
        <v>45</v>
      </c>
      <c r="F131" s="28" t="s">
        <v>58</v>
      </c>
      <c r="G131" s="33"/>
      <c r="I131" s="29">
        <v>45178</v>
      </c>
      <c r="J131" s="35">
        <f t="shared" si="0"/>
        <v>10966183.783783782</v>
      </c>
      <c r="K131" s="35">
        <f t="shared" si="1"/>
        <v>1206280.2162162161</v>
      </c>
      <c r="L131" s="32">
        <f>2833812+4801680+4536972</f>
        <v>12172464</v>
      </c>
    </row>
    <row r="132" spans="1:12" x14ac:dyDescent="0.25">
      <c r="A132" s="13">
        <v>64</v>
      </c>
      <c r="B132" s="14" t="s">
        <v>308</v>
      </c>
      <c r="C132" s="15" t="s">
        <v>309</v>
      </c>
      <c r="D132" s="16"/>
      <c r="E132" s="17" t="s">
        <v>47</v>
      </c>
      <c r="F132" s="28" t="s">
        <v>48</v>
      </c>
      <c r="G132" s="33"/>
      <c r="I132" s="29">
        <v>45178</v>
      </c>
      <c r="J132" s="35">
        <f t="shared" si="0"/>
        <v>2486689.1891891891</v>
      </c>
      <c r="K132" s="35">
        <f t="shared" si="1"/>
        <v>273535.81081081083</v>
      </c>
      <c r="L132" s="32">
        <f>1863216+285000+612009</f>
        <v>2760225</v>
      </c>
    </row>
    <row r="133" spans="1:12" x14ac:dyDescent="0.25">
      <c r="A133" s="13">
        <v>65</v>
      </c>
      <c r="B133" s="14" t="s">
        <v>310</v>
      </c>
      <c r="C133" s="15" t="s">
        <v>311</v>
      </c>
      <c r="D133" s="16"/>
      <c r="E133" s="17" t="s">
        <v>312</v>
      </c>
      <c r="F133" s="28" t="s">
        <v>23</v>
      </c>
      <c r="G133" s="33"/>
      <c r="I133" s="29">
        <v>45180</v>
      </c>
      <c r="J133" s="35">
        <f t="shared" si="0"/>
        <v>1166035.1351351351</v>
      </c>
      <c r="K133" s="35">
        <f t="shared" si="1"/>
        <v>128263.86486486487</v>
      </c>
      <c r="L133" s="32">
        <v>1294299</v>
      </c>
    </row>
    <row r="134" spans="1:12" x14ac:dyDescent="0.25">
      <c r="A134" s="13">
        <v>66</v>
      </c>
      <c r="B134" s="14" t="s">
        <v>313</v>
      </c>
      <c r="C134" s="15" t="s">
        <v>314</v>
      </c>
      <c r="D134" s="16"/>
      <c r="E134" s="17" t="s">
        <v>125</v>
      </c>
      <c r="F134" s="28" t="s">
        <v>49</v>
      </c>
      <c r="G134" s="8"/>
      <c r="I134" s="29">
        <v>45180</v>
      </c>
      <c r="J134" s="35">
        <f t="shared" si="0"/>
        <v>4448310.81081081</v>
      </c>
      <c r="K134" s="35">
        <f t="shared" si="1"/>
        <v>489314.18918918911</v>
      </c>
      <c r="L134" s="32">
        <f>779760+2607750+1550115</f>
        <v>4937625</v>
      </c>
    </row>
    <row r="135" spans="1:12" x14ac:dyDescent="0.25">
      <c r="A135" s="13">
        <v>67</v>
      </c>
      <c r="B135" s="14" t="s">
        <v>315</v>
      </c>
      <c r="C135" s="15" t="s">
        <v>316</v>
      </c>
      <c r="D135" s="16"/>
      <c r="E135" s="17" t="s">
        <v>105</v>
      </c>
      <c r="F135" s="28" t="s">
        <v>77</v>
      </c>
      <c r="G135" s="8"/>
      <c r="I135" s="29">
        <v>45180</v>
      </c>
      <c r="J135" s="35">
        <f t="shared" ref="J135:J198" si="2">L135/1.11</f>
        <v>5192237.8378378376</v>
      </c>
      <c r="K135" s="35">
        <f t="shared" ref="K135:K198" si="3">J135*11%</f>
        <v>571146.16216216213</v>
      </c>
      <c r="L135" s="32">
        <f>4010634+1752750</f>
        <v>5763384</v>
      </c>
    </row>
    <row r="136" spans="1:12" x14ac:dyDescent="0.25">
      <c r="A136" s="13">
        <v>68</v>
      </c>
      <c r="B136" s="14" t="s">
        <v>317</v>
      </c>
      <c r="C136" s="15" t="s">
        <v>318</v>
      </c>
      <c r="D136" s="16"/>
      <c r="E136" s="17" t="s">
        <v>74</v>
      </c>
      <c r="F136" s="28" t="s">
        <v>39</v>
      </c>
      <c r="G136" s="8"/>
      <c r="I136" s="29">
        <v>45180</v>
      </c>
      <c r="J136" s="35">
        <f t="shared" si="2"/>
        <v>6164318.9189189188</v>
      </c>
      <c r="K136" s="35">
        <f t="shared" si="3"/>
        <v>678075.08108108107</v>
      </c>
      <c r="L136" s="32">
        <f>1205550+5636844</f>
        <v>6842394</v>
      </c>
    </row>
    <row r="137" spans="1:12" x14ac:dyDescent="0.25">
      <c r="A137" s="13">
        <v>69</v>
      </c>
      <c r="B137" s="14" t="s">
        <v>319</v>
      </c>
      <c r="C137" s="15" t="s">
        <v>320</v>
      </c>
      <c r="D137" s="16"/>
      <c r="E137" s="17" t="s">
        <v>75</v>
      </c>
      <c r="F137" s="28" t="s">
        <v>76</v>
      </c>
      <c r="G137" s="8"/>
      <c r="I137" s="29">
        <v>45180</v>
      </c>
      <c r="J137" s="35">
        <f t="shared" si="2"/>
        <v>12222340.540540539</v>
      </c>
      <c r="K137" s="35">
        <f t="shared" si="3"/>
        <v>1344457.4594594592</v>
      </c>
      <c r="L137" s="32">
        <f>4903938+5183352+3479508</f>
        <v>13566798</v>
      </c>
    </row>
    <row r="138" spans="1:12" x14ac:dyDescent="0.25">
      <c r="A138" s="13">
        <v>70</v>
      </c>
      <c r="B138" s="14" t="s">
        <v>321</v>
      </c>
      <c r="C138" s="15" t="s">
        <v>322</v>
      </c>
      <c r="D138" s="16"/>
      <c r="E138" s="17" t="s">
        <v>95</v>
      </c>
      <c r="F138" s="28" t="s">
        <v>81</v>
      </c>
      <c r="G138" s="8"/>
      <c r="I138" s="29">
        <v>45180</v>
      </c>
      <c r="J138" s="35">
        <f t="shared" si="2"/>
        <v>4577518.9189189188</v>
      </c>
      <c r="K138" s="35">
        <f t="shared" si="3"/>
        <v>503527.08108108107</v>
      </c>
      <c r="L138" s="32">
        <f>1546296+1717524+1817226</f>
        <v>5081046</v>
      </c>
    </row>
    <row r="139" spans="1:12" x14ac:dyDescent="0.25">
      <c r="A139" s="13">
        <v>71</v>
      </c>
      <c r="B139" s="14" t="s">
        <v>323</v>
      </c>
      <c r="C139" s="15" t="s">
        <v>324</v>
      </c>
      <c r="D139" s="16"/>
      <c r="E139" s="17" t="s">
        <v>45</v>
      </c>
      <c r="F139" s="28" t="s">
        <v>28</v>
      </c>
      <c r="G139" s="8"/>
      <c r="I139" s="29">
        <v>45181</v>
      </c>
      <c r="J139" s="35">
        <f t="shared" si="2"/>
        <v>10936605.405405404</v>
      </c>
      <c r="K139" s="35">
        <f t="shared" si="3"/>
        <v>1203026.5945945946</v>
      </c>
      <c r="L139" s="32">
        <f>5798952+3816720+2523960</f>
        <v>12139632</v>
      </c>
    </row>
    <row r="140" spans="1:12" x14ac:dyDescent="0.25">
      <c r="A140" s="13">
        <v>72</v>
      </c>
      <c r="B140" s="14" t="s">
        <v>325</v>
      </c>
      <c r="C140" s="15" t="s">
        <v>326</v>
      </c>
      <c r="D140" s="16"/>
      <c r="E140" s="8" t="s">
        <v>45</v>
      </c>
      <c r="F140" s="8" t="s">
        <v>36</v>
      </c>
      <c r="G140" s="8"/>
      <c r="I140" s="31">
        <v>45181</v>
      </c>
      <c r="J140" s="35">
        <f t="shared" si="2"/>
        <v>5018310.81081081</v>
      </c>
      <c r="K140" s="35">
        <f t="shared" si="3"/>
        <v>552014.18918918911</v>
      </c>
      <c r="L140" s="32">
        <f>1261980+2108601+2199744</f>
        <v>5570325</v>
      </c>
    </row>
    <row r="141" spans="1:12" x14ac:dyDescent="0.25">
      <c r="A141" s="13">
        <v>73</v>
      </c>
      <c r="B141" s="14" t="s">
        <v>327</v>
      </c>
      <c r="C141" s="15" t="s">
        <v>328</v>
      </c>
      <c r="D141" s="16"/>
      <c r="E141" s="17" t="s">
        <v>80</v>
      </c>
      <c r="F141" s="28" t="s">
        <v>81</v>
      </c>
      <c r="G141" s="8"/>
      <c r="I141" s="29">
        <v>45182</v>
      </c>
      <c r="J141" s="35">
        <f t="shared" si="2"/>
        <v>12250070.270270269</v>
      </c>
      <c r="K141" s="35">
        <f t="shared" si="3"/>
        <v>1347507.7297297297</v>
      </c>
      <c r="L141" s="32">
        <f>7140960+3775680+2680938</f>
        <v>13597578</v>
      </c>
    </row>
    <row r="142" spans="1:12" x14ac:dyDescent="0.25">
      <c r="A142" s="13">
        <v>74</v>
      </c>
      <c r="B142" s="14" t="s">
        <v>329</v>
      </c>
      <c r="C142" s="15" t="s">
        <v>330</v>
      </c>
      <c r="D142" s="16"/>
      <c r="E142" s="17" t="s">
        <v>72</v>
      </c>
      <c r="F142" s="28" t="s">
        <v>73</v>
      </c>
      <c r="G142" s="8"/>
      <c r="I142" s="29">
        <v>45183</v>
      </c>
      <c r="J142" s="35">
        <f t="shared" si="2"/>
        <v>11648797.297297297</v>
      </c>
      <c r="K142" s="35">
        <f t="shared" si="3"/>
        <v>1281367.7027027027</v>
      </c>
      <c r="L142" s="32">
        <f>10003500+1603125+1323540</f>
        <v>12930165</v>
      </c>
    </row>
    <row r="143" spans="1:12" x14ac:dyDescent="0.25">
      <c r="A143" s="13">
        <v>75</v>
      </c>
      <c r="B143" s="14" t="s">
        <v>331</v>
      </c>
      <c r="C143" s="15" t="s">
        <v>332</v>
      </c>
      <c r="D143" s="16"/>
      <c r="E143" s="17" t="s">
        <v>41</v>
      </c>
      <c r="F143" s="28" t="s">
        <v>30</v>
      </c>
      <c r="G143" s="8"/>
      <c r="I143" s="29">
        <v>45185</v>
      </c>
      <c r="J143" s="35">
        <f t="shared" si="2"/>
        <v>33014788.288288284</v>
      </c>
      <c r="K143" s="35">
        <f t="shared" si="3"/>
        <v>3631626.7117117113</v>
      </c>
      <c r="L143" s="32">
        <f>18204899+16791516+1650000</f>
        <v>36646415</v>
      </c>
    </row>
    <row r="144" spans="1:12" x14ac:dyDescent="0.25">
      <c r="A144" s="13">
        <v>76</v>
      </c>
      <c r="B144" s="14" t="s">
        <v>333</v>
      </c>
      <c r="C144" s="15" t="s">
        <v>334</v>
      </c>
      <c r="D144" s="16"/>
      <c r="E144" s="17" t="s">
        <v>40</v>
      </c>
      <c r="F144" s="28" t="s">
        <v>30</v>
      </c>
      <c r="G144" s="8"/>
      <c r="I144" s="29">
        <v>45178</v>
      </c>
      <c r="J144" s="35">
        <f t="shared" si="2"/>
        <v>37072183.783783779</v>
      </c>
      <c r="K144" s="35">
        <f t="shared" si="3"/>
        <v>4077940.2162162159</v>
      </c>
      <c r="L144" s="32">
        <f>26228664+7599924+7321536</f>
        <v>41150124</v>
      </c>
    </row>
    <row r="145" spans="1:12" x14ac:dyDescent="0.25">
      <c r="A145" s="13">
        <v>77</v>
      </c>
      <c r="B145" s="14" t="s">
        <v>335</v>
      </c>
      <c r="C145" s="15" t="s">
        <v>336</v>
      </c>
      <c r="D145" s="16"/>
      <c r="E145" s="17" t="s">
        <v>45</v>
      </c>
      <c r="F145" s="28" t="s">
        <v>46</v>
      </c>
      <c r="G145" s="8"/>
      <c r="I145" s="29">
        <v>45187</v>
      </c>
      <c r="J145" s="35">
        <f t="shared" si="2"/>
        <v>8066454.0540540535</v>
      </c>
      <c r="K145" s="35">
        <f t="shared" si="3"/>
        <v>887309.94594594592</v>
      </c>
      <c r="L145" s="32">
        <f>760950+5625762+2567052</f>
        <v>8953764</v>
      </c>
    </row>
    <row r="146" spans="1:12" x14ac:dyDescent="0.25">
      <c r="A146" s="13">
        <v>78</v>
      </c>
      <c r="B146" s="14" t="s">
        <v>337</v>
      </c>
      <c r="C146" s="15" t="s">
        <v>338</v>
      </c>
      <c r="D146" s="16"/>
      <c r="E146" s="17" t="s">
        <v>75</v>
      </c>
      <c r="F146" s="28" t="s">
        <v>76</v>
      </c>
      <c r="G146" s="8"/>
      <c r="I146" s="29">
        <v>45181</v>
      </c>
      <c r="J146" s="35">
        <f t="shared" si="2"/>
        <v>5951570.2702702694</v>
      </c>
      <c r="K146" s="35">
        <f t="shared" si="3"/>
        <v>654672.72972972959</v>
      </c>
      <c r="L146" s="32">
        <f>3687273+2523960+395010</f>
        <v>6606243</v>
      </c>
    </row>
    <row r="147" spans="1:12" x14ac:dyDescent="0.25">
      <c r="A147" s="13">
        <v>79</v>
      </c>
      <c r="B147" s="14" t="s">
        <v>339</v>
      </c>
      <c r="C147" s="15" t="s">
        <v>340</v>
      </c>
      <c r="D147" s="16"/>
      <c r="E147" s="17" t="s">
        <v>341</v>
      </c>
      <c r="F147" s="28" t="s">
        <v>342</v>
      </c>
      <c r="G147" s="8"/>
      <c r="I147" s="29">
        <v>45185</v>
      </c>
      <c r="J147" s="35">
        <f t="shared" si="2"/>
        <v>7944105.405405405</v>
      </c>
      <c r="K147" s="35">
        <f t="shared" si="3"/>
        <v>873851.59459459456</v>
      </c>
      <c r="L147" s="32">
        <f>1846800+6971157</f>
        <v>8817957</v>
      </c>
    </row>
    <row r="148" spans="1:12" x14ac:dyDescent="0.25">
      <c r="A148" s="13">
        <v>80</v>
      </c>
      <c r="B148" s="14" t="s">
        <v>343</v>
      </c>
      <c r="C148" s="15" t="s">
        <v>344</v>
      </c>
      <c r="D148" s="16"/>
      <c r="E148" s="17" t="s">
        <v>145</v>
      </c>
      <c r="F148" s="28" t="s">
        <v>70</v>
      </c>
      <c r="G148" s="8"/>
      <c r="I148" s="29">
        <v>45187</v>
      </c>
      <c r="J148" s="35">
        <f t="shared" si="2"/>
        <v>9875699.0990990978</v>
      </c>
      <c r="K148" s="35">
        <f t="shared" si="3"/>
        <v>1086326.9009009008</v>
      </c>
      <c r="L148" s="32">
        <f>8176436+2785590</f>
        <v>10962026</v>
      </c>
    </row>
    <row r="149" spans="1:12" x14ac:dyDescent="0.25">
      <c r="A149" s="13">
        <v>81</v>
      </c>
      <c r="B149" s="14" t="s">
        <v>345</v>
      </c>
      <c r="C149" s="15" t="s">
        <v>346</v>
      </c>
      <c r="D149" s="16"/>
      <c r="E149" s="17" t="s">
        <v>97</v>
      </c>
      <c r="F149" s="28" t="s">
        <v>81</v>
      </c>
      <c r="G149" s="8"/>
      <c r="I149" s="29">
        <v>45189</v>
      </c>
      <c r="J149" s="35">
        <f t="shared" si="2"/>
        <v>9796605.405405404</v>
      </c>
      <c r="K149" s="35">
        <f t="shared" si="3"/>
        <v>1077626.5945945946</v>
      </c>
      <c r="L149" s="32">
        <f>7625061+1303875+1945296</f>
        <v>10874232</v>
      </c>
    </row>
    <row r="150" spans="1:12" x14ac:dyDescent="0.25">
      <c r="A150" s="13">
        <v>82</v>
      </c>
      <c r="B150" s="14" t="s">
        <v>347</v>
      </c>
      <c r="C150" s="15" t="s">
        <v>348</v>
      </c>
      <c r="D150" s="16"/>
      <c r="E150" s="17" t="s">
        <v>54</v>
      </c>
      <c r="F150" s="28" t="s">
        <v>55</v>
      </c>
      <c r="G150" s="8"/>
      <c r="I150" s="29">
        <v>45190</v>
      </c>
      <c r="J150" s="35">
        <f t="shared" si="2"/>
        <v>18565054.054054052</v>
      </c>
      <c r="K150" s="35">
        <f t="shared" si="3"/>
        <v>2042155.9459459458</v>
      </c>
      <c r="L150" s="32">
        <f>6463800+11286000+2857410</f>
        <v>20607210</v>
      </c>
    </row>
    <row r="151" spans="1:12" x14ac:dyDescent="0.25">
      <c r="A151" s="13">
        <v>83</v>
      </c>
      <c r="B151" s="14" t="s">
        <v>349</v>
      </c>
      <c r="C151" s="15" t="s">
        <v>350</v>
      </c>
      <c r="D151" s="16"/>
      <c r="E151" s="8" t="s">
        <v>351</v>
      </c>
      <c r="F151" s="8" t="s">
        <v>352</v>
      </c>
      <c r="G151" s="8"/>
      <c r="I151" s="31">
        <v>45196</v>
      </c>
      <c r="J151" s="35">
        <f t="shared" si="2"/>
        <v>6109783.7837837832</v>
      </c>
      <c r="K151" s="35">
        <f t="shared" si="3"/>
        <v>672076.21621621621</v>
      </c>
      <c r="L151" s="32">
        <f>2010960+4770900</f>
        <v>6781860</v>
      </c>
    </row>
    <row r="152" spans="1:12" x14ac:dyDescent="0.25">
      <c r="A152" s="13">
        <v>84</v>
      </c>
      <c r="B152" s="14" t="s">
        <v>353</v>
      </c>
      <c r="C152" s="15" t="s">
        <v>354</v>
      </c>
      <c r="D152" s="16"/>
      <c r="E152" s="8" t="s">
        <v>44</v>
      </c>
      <c r="F152" s="8" t="s">
        <v>23</v>
      </c>
      <c r="G152" s="8"/>
      <c r="I152" s="31">
        <v>45198</v>
      </c>
      <c r="J152" s="35">
        <f t="shared" si="2"/>
        <v>22084475.675675675</v>
      </c>
      <c r="K152" s="35">
        <f t="shared" si="3"/>
        <v>2429292.3243243243</v>
      </c>
      <c r="L152" s="32">
        <f>4743000+18972000+798768</f>
        <v>24513768</v>
      </c>
    </row>
    <row r="153" spans="1:12" x14ac:dyDescent="0.25">
      <c r="A153" s="13">
        <v>85</v>
      </c>
      <c r="B153" s="14" t="s">
        <v>355</v>
      </c>
      <c r="C153" s="15" t="s">
        <v>356</v>
      </c>
      <c r="D153" s="16"/>
      <c r="E153" s="17" t="s">
        <v>128</v>
      </c>
      <c r="F153" s="28" t="s">
        <v>48</v>
      </c>
      <c r="G153" s="8"/>
      <c r="I153" s="29">
        <v>45181</v>
      </c>
      <c r="J153" s="35">
        <f t="shared" si="2"/>
        <v>2662745.9459459456</v>
      </c>
      <c r="K153" s="35">
        <f t="shared" si="3"/>
        <v>292902.05405405402</v>
      </c>
      <c r="L153" s="32">
        <v>2955648</v>
      </c>
    </row>
    <row r="154" spans="1:12" x14ac:dyDescent="0.25">
      <c r="A154" s="13">
        <v>86</v>
      </c>
      <c r="B154" s="14" t="s">
        <v>357</v>
      </c>
      <c r="C154" s="15" t="s">
        <v>358</v>
      </c>
      <c r="D154" s="16"/>
      <c r="E154" s="17" t="s">
        <v>359</v>
      </c>
      <c r="F154" s="28" t="s">
        <v>360</v>
      </c>
      <c r="G154" s="8"/>
      <c r="I154" s="29">
        <v>45181</v>
      </c>
      <c r="J154" s="35">
        <f t="shared" si="2"/>
        <v>1332165.7657657657</v>
      </c>
      <c r="K154" s="35">
        <f t="shared" si="3"/>
        <v>146538.23423423423</v>
      </c>
      <c r="L154" s="32">
        <v>1478704</v>
      </c>
    </row>
    <row r="155" spans="1:12" x14ac:dyDescent="0.25">
      <c r="A155" s="13">
        <v>87</v>
      </c>
      <c r="B155" s="14" t="s">
        <v>361</v>
      </c>
      <c r="C155" s="15" t="s">
        <v>362</v>
      </c>
      <c r="D155" s="16"/>
      <c r="E155" s="17" t="s">
        <v>45</v>
      </c>
      <c r="F155" s="28" t="s">
        <v>50</v>
      </c>
      <c r="G155" s="8"/>
      <c r="I155" s="29">
        <v>45183</v>
      </c>
      <c r="J155" s="35">
        <f t="shared" si="2"/>
        <v>198267.56756756754</v>
      </c>
      <c r="K155" s="35">
        <f t="shared" si="3"/>
        <v>21809.43243243243</v>
      </c>
      <c r="L155" s="32">
        <v>220077</v>
      </c>
    </row>
    <row r="156" spans="1:12" x14ac:dyDescent="0.25">
      <c r="A156" s="13">
        <v>88</v>
      </c>
      <c r="B156" s="14" t="s">
        <v>363</v>
      </c>
      <c r="C156" s="15" t="s">
        <v>364</v>
      </c>
      <c r="D156" s="16"/>
      <c r="E156" s="17" t="s">
        <v>365</v>
      </c>
      <c r="F156" s="28" t="s">
        <v>39</v>
      </c>
      <c r="G156" s="8"/>
      <c r="I156" s="29">
        <v>45183</v>
      </c>
      <c r="J156" s="35">
        <f t="shared" si="2"/>
        <v>11012612.612612613</v>
      </c>
      <c r="K156" s="35">
        <f t="shared" si="3"/>
        <v>1211387.3873873875</v>
      </c>
      <c r="L156" s="32">
        <f>1680000+1920000+8624000</f>
        <v>12224000</v>
      </c>
    </row>
    <row r="157" spans="1:12" x14ac:dyDescent="0.25">
      <c r="A157" s="13">
        <v>89</v>
      </c>
      <c r="B157" s="14" t="s">
        <v>366</v>
      </c>
      <c r="C157" s="15" t="s">
        <v>367</v>
      </c>
      <c r="D157" s="16"/>
      <c r="E157" s="17" t="s">
        <v>143</v>
      </c>
      <c r="F157" s="28" t="s">
        <v>50</v>
      </c>
      <c r="G157" s="8"/>
      <c r="I157" s="29">
        <v>45187</v>
      </c>
      <c r="J157" s="35">
        <f t="shared" si="2"/>
        <v>11247178.378378378</v>
      </c>
      <c r="K157" s="35">
        <f t="shared" si="3"/>
        <v>1237189.6216216215</v>
      </c>
      <c r="L157" s="32">
        <v>12484368</v>
      </c>
    </row>
    <row r="158" spans="1:12" x14ac:dyDescent="0.25">
      <c r="A158" s="13">
        <v>90</v>
      </c>
      <c r="B158" s="14" t="s">
        <v>368</v>
      </c>
      <c r="C158" s="15" t="s">
        <v>369</v>
      </c>
      <c r="D158" s="16"/>
      <c r="E158" s="17" t="s">
        <v>45</v>
      </c>
      <c r="F158" s="28" t="s">
        <v>58</v>
      </c>
      <c r="G158" s="8"/>
      <c r="I158" s="29">
        <v>45184</v>
      </c>
      <c r="J158" s="35">
        <f t="shared" si="2"/>
        <v>11980392.792792792</v>
      </c>
      <c r="K158" s="35">
        <f t="shared" si="3"/>
        <v>1317843.2072072071</v>
      </c>
      <c r="L158" s="32">
        <f>1671354+11626882</f>
        <v>13298236</v>
      </c>
    </row>
    <row r="159" spans="1:12" x14ac:dyDescent="0.25">
      <c r="A159" s="13">
        <v>91</v>
      </c>
      <c r="B159" s="14" t="s">
        <v>370</v>
      </c>
      <c r="C159" s="15" t="s">
        <v>371</v>
      </c>
      <c r="D159" s="16"/>
      <c r="E159" s="17" t="s">
        <v>71</v>
      </c>
      <c r="F159" s="28" t="s">
        <v>49</v>
      </c>
      <c r="G159" s="8"/>
      <c r="I159" s="29">
        <v>45185</v>
      </c>
      <c r="J159" s="35">
        <f t="shared" si="2"/>
        <v>8606845.9459459446</v>
      </c>
      <c r="K159" s="35">
        <f t="shared" si="3"/>
        <v>946753.05405405397</v>
      </c>
      <c r="L159" s="32">
        <f>5040225+2717874+1795500</f>
        <v>9553599</v>
      </c>
    </row>
    <row r="160" spans="1:12" x14ac:dyDescent="0.25">
      <c r="A160" s="13">
        <v>92</v>
      </c>
      <c r="B160" s="14" t="s">
        <v>372</v>
      </c>
      <c r="C160" s="15" t="s">
        <v>373</v>
      </c>
      <c r="D160" s="16"/>
      <c r="E160" s="17" t="s">
        <v>144</v>
      </c>
      <c r="F160" s="28" t="s">
        <v>102</v>
      </c>
      <c r="G160" s="8"/>
      <c r="I160" s="29">
        <v>45189</v>
      </c>
      <c r="J160" s="35">
        <f t="shared" si="2"/>
        <v>1464129.7297297297</v>
      </c>
      <c r="K160" s="35">
        <f t="shared" si="3"/>
        <v>161054.27027027027</v>
      </c>
      <c r="L160" s="32">
        <v>1625184</v>
      </c>
    </row>
    <row r="161" spans="1:12" x14ac:dyDescent="0.25">
      <c r="A161" s="13">
        <v>93</v>
      </c>
      <c r="B161" s="14" t="s">
        <v>374</v>
      </c>
      <c r="C161" s="15" t="s">
        <v>375</v>
      </c>
      <c r="D161" s="16"/>
      <c r="E161" s="17" t="s">
        <v>112</v>
      </c>
      <c r="F161" s="28" t="s">
        <v>98</v>
      </c>
      <c r="G161" s="8"/>
      <c r="I161" s="29">
        <v>45189</v>
      </c>
      <c r="J161" s="35">
        <f t="shared" si="2"/>
        <v>421621.6216216216</v>
      </c>
      <c r="K161" s="35">
        <f t="shared" si="3"/>
        <v>46378.378378378373</v>
      </c>
      <c r="L161" s="32">
        <v>468000</v>
      </c>
    </row>
    <row r="162" spans="1:12" x14ac:dyDescent="0.25">
      <c r="A162" s="13">
        <v>94</v>
      </c>
      <c r="B162" s="14" t="s">
        <v>376</v>
      </c>
      <c r="C162" s="15" t="s">
        <v>377</v>
      </c>
      <c r="D162" s="16"/>
      <c r="E162" s="17" t="s">
        <v>116</v>
      </c>
      <c r="F162" s="28" t="s">
        <v>46</v>
      </c>
      <c r="G162" s="8"/>
      <c r="I162" s="29">
        <v>45190</v>
      </c>
      <c r="J162" s="35">
        <f t="shared" si="2"/>
        <v>161756.75675675675</v>
      </c>
      <c r="K162" s="35">
        <f t="shared" si="3"/>
        <v>17793.243243243243</v>
      </c>
      <c r="L162" s="32">
        <v>179550</v>
      </c>
    </row>
    <row r="163" spans="1:12" x14ac:dyDescent="0.25">
      <c r="A163" s="13">
        <v>95</v>
      </c>
      <c r="B163" s="14" t="s">
        <v>378</v>
      </c>
      <c r="C163" s="24" t="s">
        <v>379</v>
      </c>
      <c r="D163" s="22"/>
      <c r="E163" s="25" t="s">
        <v>380</v>
      </c>
      <c r="F163" s="18" t="s">
        <v>90</v>
      </c>
      <c r="G163" s="18"/>
      <c r="I163" s="26">
        <v>45190</v>
      </c>
      <c r="J163" s="35">
        <f t="shared" si="2"/>
        <v>351243.2432432432</v>
      </c>
      <c r="K163" s="35">
        <f t="shared" si="3"/>
        <v>38636.756756756753</v>
      </c>
      <c r="L163" s="32">
        <v>389880</v>
      </c>
    </row>
    <row r="164" spans="1:12" x14ac:dyDescent="0.25">
      <c r="A164" s="13">
        <v>96</v>
      </c>
      <c r="B164" s="14" t="s">
        <v>381</v>
      </c>
      <c r="C164" s="15" t="s">
        <v>382</v>
      </c>
      <c r="D164" s="16"/>
      <c r="E164" s="8" t="s">
        <v>103</v>
      </c>
      <c r="F164" s="8" t="s">
        <v>104</v>
      </c>
      <c r="G164" s="8"/>
      <c r="I164" s="29">
        <v>45190</v>
      </c>
      <c r="J164" s="35">
        <f t="shared" si="2"/>
        <v>1459198.1981981981</v>
      </c>
      <c r="K164" s="35">
        <f t="shared" si="3"/>
        <v>160511.8018018018</v>
      </c>
      <c r="L164" s="32">
        <v>1619710</v>
      </c>
    </row>
    <row r="165" spans="1:12" x14ac:dyDescent="0.25">
      <c r="A165" s="13">
        <v>97</v>
      </c>
      <c r="B165" s="14" t="s">
        <v>383</v>
      </c>
      <c r="C165" s="15" t="s">
        <v>384</v>
      </c>
      <c r="D165" s="16"/>
      <c r="E165" s="17" t="s">
        <v>89</v>
      </c>
      <c r="F165" s="28" t="s">
        <v>90</v>
      </c>
      <c r="G165" s="8"/>
      <c r="I165" s="29">
        <v>45187</v>
      </c>
      <c r="J165" s="35">
        <f t="shared" si="2"/>
        <v>15501545.945945945</v>
      </c>
      <c r="K165" s="35">
        <f t="shared" si="3"/>
        <v>1705170.054054054</v>
      </c>
      <c r="L165" s="32">
        <f>3078000+3903600+10225116</f>
        <v>17206716</v>
      </c>
    </row>
    <row r="166" spans="1:12" x14ac:dyDescent="0.25">
      <c r="A166" s="13">
        <v>98</v>
      </c>
      <c r="B166" s="14" t="s">
        <v>385</v>
      </c>
      <c r="C166" s="15" t="s">
        <v>386</v>
      </c>
      <c r="D166" s="16"/>
      <c r="E166" s="17" t="s">
        <v>387</v>
      </c>
      <c r="F166" s="28" t="s">
        <v>388</v>
      </c>
      <c r="G166" s="8"/>
      <c r="I166" s="29">
        <v>45191</v>
      </c>
      <c r="J166" s="35">
        <f t="shared" si="2"/>
        <v>1600236.036036036</v>
      </c>
      <c r="K166" s="35">
        <f t="shared" si="3"/>
        <v>176025.96396396396</v>
      </c>
      <c r="L166" s="32">
        <v>1776262</v>
      </c>
    </row>
    <row r="167" spans="1:12" x14ac:dyDescent="0.25">
      <c r="A167" s="13">
        <v>99</v>
      </c>
      <c r="B167" s="14" t="s">
        <v>389</v>
      </c>
      <c r="C167" s="15" t="s">
        <v>390</v>
      </c>
      <c r="D167" s="16"/>
      <c r="E167" s="17" t="s">
        <v>147</v>
      </c>
      <c r="F167" s="28" t="s">
        <v>76</v>
      </c>
      <c r="G167" s="8"/>
      <c r="I167" s="29">
        <v>45194</v>
      </c>
      <c r="J167" s="35">
        <f t="shared" si="2"/>
        <v>2994810.8108108104</v>
      </c>
      <c r="K167" s="35">
        <f t="shared" si="3"/>
        <v>329429.18918918917</v>
      </c>
      <c r="L167" s="32">
        <v>3324240</v>
      </c>
    </row>
    <row r="168" spans="1:12" x14ac:dyDescent="0.25">
      <c r="A168" s="13">
        <v>100</v>
      </c>
      <c r="B168" s="14" t="s">
        <v>391</v>
      </c>
      <c r="C168" s="15" t="s">
        <v>392</v>
      </c>
      <c r="D168" s="16"/>
      <c r="E168" s="17" t="s">
        <v>393</v>
      </c>
      <c r="F168" s="28" t="s">
        <v>394</v>
      </c>
      <c r="G168" s="8"/>
      <c r="I168" s="29">
        <v>45190</v>
      </c>
      <c r="J168" s="35">
        <f t="shared" si="2"/>
        <v>1037837.8378378378</v>
      </c>
      <c r="K168" s="35">
        <f t="shared" si="3"/>
        <v>114162.16216216216</v>
      </c>
      <c r="L168" s="32">
        <f>252000+900000</f>
        <v>1152000</v>
      </c>
    </row>
    <row r="169" spans="1:12" x14ac:dyDescent="0.25">
      <c r="A169" s="13">
        <v>101</v>
      </c>
      <c r="B169" s="14" t="s">
        <v>395</v>
      </c>
      <c r="C169" s="15" t="s">
        <v>396</v>
      </c>
      <c r="D169" s="16"/>
      <c r="E169" s="17" t="s">
        <v>62</v>
      </c>
      <c r="F169" s="28" t="s">
        <v>38</v>
      </c>
      <c r="G169" s="8"/>
      <c r="I169" s="29">
        <v>45196</v>
      </c>
      <c r="J169" s="35">
        <f t="shared" si="2"/>
        <v>661816.21621621621</v>
      </c>
      <c r="K169" s="35">
        <f t="shared" si="3"/>
        <v>72799.783783783787</v>
      </c>
      <c r="L169" s="32">
        <v>734616</v>
      </c>
    </row>
    <row r="170" spans="1:12" x14ac:dyDescent="0.25">
      <c r="A170" s="13">
        <v>102</v>
      </c>
      <c r="B170" s="14" t="s">
        <v>397</v>
      </c>
      <c r="C170" s="15" t="s">
        <v>398</v>
      </c>
      <c r="D170" s="16"/>
      <c r="E170" s="17" t="s">
        <v>88</v>
      </c>
      <c r="F170" s="28" t="s">
        <v>52</v>
      </c>
      <c r="G170" s="8"/>
      <c r="I170" s="29">
        <v>45196</v>
      </c>
      <c r="J170" s="35">
        <f t="shared" si="2"/>
        <v>1689808.1081081079</v>
      </c>
      <c r="K170" s="35">
        <f t="shared" si="3"/>
        <v>185878.89189189186</v>
      </c>
      <c r="L170" s="32">
        <v>1875687</v>
      </c>
    </row>
    <row r="171" spans="1:12" x14ac:dyDescent="0.25">
      <c r="A171" s="13">
        <v>103</v>
      </c>
      <c r="B171" s="14" t="s">
        <v>399</v>
      </c>
      <c r="C171" s="15" t="s">
        <v>400</v>
      </c>
      <c r="D171" s="16"/>
      <c r="E171" s="17" t="s">
        <v>148</v>
      </c>
      <c r="F171" s="28" t="s">
        <v>139</v>
      </c>
      <c r="G171" s="8"/>
      <c r="I171" s="29">
        <v>45198</v>
      </c>
      <c r="J171" s="35">
        <f t="shared" si="2"/>
        <v>5968468.4684684677</v>
      </c>
      <c r="K171" s="35">
        <f t="shared" si="3"/>
        <v>656531.53153153148</v>
      </c>
      <c r="L171" s="32">
        <v>6625000</v>
      </c>
    </row>
    <row r="172" spans="1:12" x14ac:dyDescent="0.25">
      <c r="A172" s="13">
        <v>104</v>
      </c>
      <c r="B172" s="14" t="s">
        <v>401</v>
      </c>
      <c r="C172" s="15" t="s">
        <v>402</v>
      </c>
      <c r="D172" s="16"/>
      <c r="E172" s="17" t="s">
        <v>63</v>
      </c>
      <c r="F172" s="28" t="s">
        <v>48</v>
      </c>
      <c r="G172" s="8"/>
      <c r="I172" s="29">
        <v>45188</v>
      </c>
      <c r="J172" s="35">
        <f t="shared" si="2"/>
        <v>4666710.81081081</v>
      </c>
      <c r="K172" s="35">
        <f t="shared" si="3"/>
        <v>513338.18918918911</v>
      </c>
      <c r="L172" s="32">
        <f>650997+2650000+1879052</f>
        <v>5180049</v>
      </c>
    </row>
    <row r="173" spans="1:12" x14ac:dyDescent="0.25">
      <c r="A173" s="13">
        <v>105</v>
      </c>
      <c r="B173" s="14" t="s">
        <v>403</v>
      </c>
      <c r="C173" s="15" t="s">
        <v>404</v>
      </c>
      <c r="D173" s="16"/>
      <c r="E173" s="17" t="s">
        <v>51</v>
      </c>
      <c r="F173" s="28" t="s">
        <v>52</v>
      </c>
      <c r="G173" s="8"/>
      <c r="I173" s="29">
        <v>45198</v>
      </c>
      <c r="J173" s="35">
        <f t="shared" si="2"/>
        <v>84684.684684684675</v>
      </c>
      <c r="K173" s="35">
        <f t="shared" si="3"/>
        <v>9315.3153153153144</v>
      </c>
      <c r="L173" s="32">
        <v>94000</v>
      </c>
    </row>
    <row r="174" spans="1:12" x14ac:dyDescent="0.25">
      <c r="A174" s="13">
        <v>106</v>
      </c>
      <c r="B174" s="14" t="s">
        <v>405</v>
      </c>
      <c r="C174" s="24" t="s">
        <v>406</v>
      </c>
      <c r="D174" s="22"/>
      <c r="E174" s="25" t="s">
        <v>110</v>
      </c>
      <c r="F174" s="18" t="s">
        <v>64</v>
      </c>
      <c r="G174" s="18"/>
      <c r="I174" s="26">
        <v>45199</v>
      </c>
      <c r="J174" s="35">
        <f t="shared" si="2"/>
        <v>5968468.4684684677</v>
      </c>
      <c r="K174" s="35">
        <f t="shared" si="3"/>
        <v>656531.53153153148</v>
      </c>
      <c r="L174" s="32">
        <v>6625000</v>
      </c>
    </row>
    <row r="175" spans="1:12" x14ac:dyDescent="0.25">
      <c r="A175" s="13">
        <v>107</v>
      </c>
      <c r="B175" s="14" t="s">
        <v>407</v>
      </c>
      <c r="C175" s="15" t="s">
        <v>408</v>
      </c>
      <c r="D175" s="16"/>
      <c r="E175" s="8" t="s">
        <v>45</v>
      </c>
      <c r="F175" s="8" t="s">
        <v>46</v>
      </c>
      <c r="G175" s="8"/>
      <c r="I175" s="29">
        <v>45196</v>
      </c>
      <c r="J175" s="35">
        <f t="shared" si="2"/>
        <v>4905452.2522522518</v>
      </c>
      <c r="K175" s="35">
        <f t="shared" si="3"/>
        <v>539599.74774774769</v>
      </c>
      <c r="L175" s="32">
        <f>4591350+853702</f>
        <v>5445052</v>
      </c>
    </row>
    <row r="176" spans="1:12" x14ac:dyDescent="0.25">
      <c r="A176" s="13">
        <v>108</v>
      </c>
      <c r="B176" s="14" t="s">
        <v>409</v>
      </c>
      <c r="C176" s="15" t="s">
        <v>410</v>
      </c>
      <c r="D176" s="16"/>
      <c r="E176" s="17" t="s">
        <v>78</v>
      </c>
      <c r="F176" s="28" t="s">
        <v>79</v>
      </c>
      <c r="G176" s="8"/>
      <c r="I176" s="29">
        <v>45199</v>
      </c>
      <c r="J176" s="35">
        <f t="shared" si="2"/>
        <v>2126870.2702702703</v>
      </c>
      <c r="K176" s="35">
        <f t="shared" si="3"/>
        <v>233955.72972972973</v>
      </c>
      <c r="L176" s="32">
        <v>2360826</v>
      </c>
    </row>
    <row r="177" spans="1:12" x14ac:dyDescent="0.25">
      <c r="A177" s="13">
        <v>109</v>
      </c>
      <c r="B177" s="14" t="s">
        <v>411</v>
      </c>
      <c r="C177" s="15" t="s">
        <v>412</v>
      </c>
      <c r="D177" s="16"/>
      <c r="E177" s="17" t="s">
        <v>43</v>
      </c>
      <c r="F177" s="28" t="s">
        <v>30</v>
      </c>
      <c r="G177" s="8"/>
      <c r="I177" s="29">
        <v>45178</v>
      </c>
      <c r="J177" s="35">
        <f t="shared" si="2"/>
        <v>25507469.369369365</v>
      </c>
      <c r="K177" s="35">
        <f t="shared" si="3"/>
        <v>2805821.6306306301</v>
      </c>
      <c r="L177" s="32">
        <f>13169736+10967940+4175615</f>
        <v>28313291</v>
      </c>
    </row>
    <row r="178" spans="1:12" x14ac:dyDescent="0.25">
      <c r="A178" s="13">
        <v>110</v>
      </c>
      <c r="B178" s="14" t="s">
        <v>413</v>
      </c>
      <c r="C178" s="15" t="s">
        <v>414</v>
      </c>
      <c r="D178" s="16"/>
      <c r="E178" s="17" t="s">
        <v>415</v>
      </c>
      <c r="F178" s="28" t="s">
        <v>65</v>
      </c>
      <c r="G178" s="8"/>
      <c r="I178" s="29">
        <v>45182</v>
      </c>
      <c r="J178" s="35">
        <f t="shared" si="2"/>
        <v>50450.450450450444</v>
      </c>
      <c r="K178" s="35">
        <f t="shared" si="3"/>
        <v>5549.5495495495488</v>
      </c>
      <c r="L178" s="32">
        <v>56000</v>
      </c>
    </row>
    <row r="179" spans="1:12" x14ac:dyDescent="0.25">
      <c r="A179" s="13">
        <v>111</v>
      </c>
      <c r="B179" s="14" t="s">
        <v>416</v>
      </c>
      <c r="C179" s="15" t="s">
        <v>417</v>
      </c>
      <c r="D179" s="16"/>
      <c r="E179" s="17" t="s">
        <v>106</v>
      </c>
      <c r="F179" s="28" t="s">
        <v>30</v>
      </c>
      <c r="G179" s="8"/>
      <c r="I179" s="29">
        <v>45184</v>
      </c>
      <c r="J179" s="35">
        <f t="shared" si="2"/>
        <v>33107294.59459459</v>
      </c>
      <c r="K179" s="35">
        <f t="shared" si="3"/>
        <v>3641802.405405405</v>
      </c>
      <c r="L179" s="32">
        <f>4801680+3864942+28082475</f>
        <v>36749097</v>
      </c>
    </row>
    <row r="180" spans="1:12" x14ac:dyDescent="0.25">
      <c r="A180" s="13">
        <v>112</v>
      </c>
      <c r="B180" s="14" t="s">
        <v>418</v>
      </c>
      <c r="C180" s="15" t="s">
        <v>419</v>
      </c>
      <c r="D180" s="16"/>
      <c r="E180" s="17" t="s">
        <v>129</v>
      </c>
      <c r="F180" s="28" t="s">
        <v>420</v>
      </c>
      <c r="G180" s="8"/>
      <c r="I180" s="29">
        <v>45184</v>
      </c>
      <c r="J180" s="35">
        <f t="shared" si="2"/>
        <v>1477070.2702702701</v>
      </c>
      <c r="K180" s="35">
        <f t="shared" si="3"/>
        <v>162477.7297297297</v>
      </c>
      <c r="L180" s="32">
        <f>1482570+156978</f>
        <v>1639548</v>
      </c>
    </row>
    <row r="181" spans="1:12" x14ac:dyDescent="0.25">
      <c r="A181" s="13">
        <v>113</v>
      </c>
      <c r="B181" s="14" t="s">
        <v>421</v>
      </c>
      <c r="C181" s="15" t="s">
        <v>422</v>
      </c>
      <c r="D181" s="16"/>
      <c r="E181" s="17" t="s">
        <v>53</v>
      </c>
      <c r="F181" s="28" t="s">
        <v>33</v>
      </c>
      <c r="G181" s="8"/>
      <c r="I181" s="29">
        <v>45185</v>
      </c>
      <c r="J181" s="35">
        <f t="shared" si="2"/>
        <v>1190529.7297297297</v>
      </c>
      <c r="K181" s="35">
        <f t="shared" si="3"/>
        <v>130958.27027027027</v>
      </c>
      <c r="L181" s="32">
        <v>1321488</v>
      </c>
    </row>
    <row r="182" spans="1:12" x14ac:dyDescent="0.25">
      <c r="A182" s="13">
        <v>114</v>
      </c>
      <c r="B182" s="14" t="s">
        <v>423</v>
      </c>
      <c r="C182" s="15" t="s">
        <v>424</v>
      </c>
      <c r="D182" s="16"/>
      <c r="E182" s="17" t="s">
        <v>101</v>
      </c>
      <c r="F182" s="28" t="s">
        <v>102</v>
      </c>
      <c r="G182" s="8"/>
      <c r="I182" s="29">
        <v>45189</v>
      </c>
      <c r="J182" s="35">
        <f t="shared" si="2"/>
        <v>308724.32432432432</v>
      </c>
      <c r="K182" s="35">
        <f t="shared" si="3"/>
        <v>33959.675675675673</v>
      </c>
      <c r="L182" s="32">
        <v>342684</v>
      </c>
    </row>
    <row r="183" spans="1:12" x14ac:dyDescent="0.25">
      <c r="A183" s="13">
        <v>115</v>
      </c>
      <c r="B183" s="14" t="s">
        <v>425</v>
      </c>
      <c r="C183" s="15" t="s">
        <v>426</v>
      </c>
      <c r="D183" s="16"/>
      <c r="E183" s="17" t="s">
        <v>427</v>
      </c>
      <c r="F183" s="28" t="s">
        <v>428</v>
      </c>
      <c r="G183" s="8"/>
      <c r="I183" s="29">
        <v>45189</v>
      </c>
      <c r="J183" s="35">
        <f t="shared" si="2"/>
        <v>2896972.9729729728</v>
      </c>
      <c r="K183" s="35">
        <f t="shared" si="3"/>
        <v>318667.02702702698</v>
      </c>
      <c r="L183" s="32">
        <f>2195640+1020000</f>
        <v>3215640</v>
      </c>
    </row>
    <row r="184" spans="1:12" x14ac:dyDescent="0.25">
      <c r="A184" s="13">
        <v>116</v>
      </c>
      <c r="B184" s="14" t="s">
        <v>429</v>
      </c>
      <c r="C184" s="15" t="s">
        <v>430</v>
      </c>
      <c r="D184" s="16"/>
      <c r="E184" s="17" t="s">
        <v>80</v>
      </c>
      <c r="F184" s="28" t="s">
        <v>81</v>
      </c>
      <c r="G184" s="8"/>
      <c r="I184" s="29">
        <v>45191</v>
      </c>
      <c r="J184" s="35">
        <f t="shared" si="2"/>
        <v>4824972.9729729723</v>
      </c>
      <c r="K184" s="35">
        <f t="shared" si="3"/>
        <v>530747.02702702698</v>
      </c>
      <c r="L184" s="32">
        <f>1292760+4062960</f>
        <v>5355720</v>
      </c>
    </row>
    <row r="185" spans="1:12" x14ac:dyDescent="0.25">
      <c r="A185" s="13">
        <v>117</v>
      </c>
      <c r="B185" s="14" t="s">
        <v>431</v>
      </c>
      <c r="C185" s="24" t="s">
        <v>432</v>
      </c>
      <c r="D185" s="22"/>
      <c r="E185" s="25" t="s">
        <v>47</v>
      </c>
      <c r="F185" s="18" t="s">
        <v>48</v>
      </c>
      <c r="G185" s="18"/>
      <c r="I185" s="26">
        <v>45196</v>
      </c>
      <c r="J185" s="35">
        <f t="shared" si="2"/>
        <v>3721398.1981981979</v>
      </c>
      <c r="K185" s="35">
        <f t="shared" si="3"/>
        <v>409353.80180180178</v>
      </c>
      <c r="L185" s="32">
        <v>4130752</v>
      </c>
    </row>
    <row r="186" spans="1:12" x14ac:dyDescent="0.25">
      <c r="A186" s="13">
        <v>118</v>
      </c>
      <c r="B186" s="14" t="s">
        <v>433</v>
      </c>
      <c r="C186" s="15" t="s">
        <v>434</v>
      </c>
      <c r="D186" s="16"/>
      <c r="E186" s="8" t="s">
        <v>56</v>
      </c>
      <c r="F186" s="8" t="s">
        <v>57</v>
      </c>
      <c r="G186" s="8"/>
      <c r="I186" s="29">
        <v>45192</v>
      </c>
      <c r="J186" s="35">
        <f t="shared" si="2"/>
        <v>227027.02702702701</v>
      </c>
      <c r="K186" s="35">
        <f t="shared" si="3"/>
        <v>24972.97297297297</v>
      </c>
      <c r="L186" s="32">
        <v>252000</v>
      </c>
    </row>
    <row r="187" spans="1:12" x14ac:dyDescent="0.25">
      <c r="A187" s="13">
        <v>119</v>
      </c>
      <c r="B187" s="14" t="s">
        <v>435</v>
      </c>
      <c r="C187" s="15" t="s">
        <v>436</v>
      </c>
      <c r="D187" s="16"/>
      <c r="E187" s="17" t="s">
        <v>437</v>
      </c>
      <c r="F187" s="28" t="s">
        <v>124</v>
      </c>
      <c r="G187" s="8"/>
      <c r="I187" s="29">
        <v>45194</v>
      </c>
      <c r="J187" s="35">
        <f t="shared" si="2"/>
        <v>1657740.5405405404</v>
      </c>
      <c r="K187" s="35">
        <f t="shared" si="3"/>
        <v>182351.45945945944</v>
      </c>
      <c r="L187" s="32">
        <f>1582092+258000</f>
        <v>1840092</v>
      </c>
    </row>
    <row r="188" spans="1:12" x14ac:dyDescent="0.25">
      <c r="A188" s="13">
        <v>120</v>
      </c>
      <c r="B188" s="14" t="s">
        <v>438</v>
      </c>
      <c r="C188" s="15" t="s">
        <v>439</v>
      </c>
      <c r="D188" s="16"/>
      <c r="E188" s="17" t="s">
        <v>69</v>
      </c>
      <c r="F188" s="28" t="s">
        <v>70</v>
      </c>
      <c r="G188" s="8"/>
      <c r="I188" s="29">
        <v>45195</v>
      </c>
      <c r="J188" s="35">
        <f t="shared" si="2"/>
        <v>10035081.081081079</v>
      </c>
      <c r="K188" s="35">
        <f t="shared" si="3"/>
        <v>1103858.9189189188</v>
      </c>
      <c r="L188" s="32">
        <f>6481926+1110645+3546369</f>
        <v>11138940</v>
      </c>
    </row>
    <row r="189" spans="1:12" x14ac:dyDescent="0.25">
      <c r="A189" s="13">
        <v>121</v>
      </c>
      <c r="B189" s="14" t="s">
        <v>440</v>
      </c>
      <c r="C189" s="15" t="s">
        <v>441</v>
      </c>
      <c r="D189" s="16"/>
      <c r="E189" s="17" t="s">
        <v>442</v>
      </c>
      <c r="F189" s="28" t="s">
        <v>443</v>
      </c>
      <c r="G189" s="8"/>
      <c r="I189" s="29">
        <v>45198</v>
      </c>
      <c r="J189" s="35">
        <f t="shared" si="2"/>
        <v>437837.83783783781</v>
      </c>
      <c r="K189" s="35">
        <f t="shared" si="3"/>
        <v>48162.16216216216</v>
      </c>
      <c r="L189" s="32">
        <v>486000</v>
      </c>
    </row>
    <row r="190" spans="1:12" x14ac:dyDescent="0.25">
      <c r="A190" s="13">
        <v>122</v>
      </c>
      <c r="B190" s="14" t="s">
        <v>444</v>
      </c>
      <c r="C190" s="15" t="s">
        <v>445</v>
      </c>
      <c r="D190" s="16"/>
      <c r="E190" s="17" t="s">
        <v>446</v>
      </c>
      <c r="F190" s="28" t="s">
        <v>92</v>
      </c>
      <c r="G190" s="8"/>
      <c r="I190" s="29">
        <v>45198</v>
      </c>
      <c r="J190" s="35">
        <f t="shared" si="2"/>
        <v>254504.50450450447</v>
      </c>
      <c r="K190" s="35">
        <f t="shared" si="3"/>
        <v>27995.495495495492</v>
      </c>
      <c r="L190" s="32">
        <v>282500</v>
      </c>
    </row>
    <row r="191" spans="1:12" x14ac:dyDescent="0.25">
      <c r="A191" s="13">
        <v>123</v>
      </c>
      <c r="B191" s="14" t="s">
        <v>447</v>
      </c>
      <c r="C191" s="15" t="s">
        <v>448</v>
      </c>
      <c r="D191" s="16"/>
      <c r="E191" s="17" t="s">
        <v>87</v>
      </c>
      <c r="F191" s="28" t="s">
        <v>82</v>
      </c>
      <c r="G191" s="8"/>
      <c r="I191" s="29">
        <v>45198</v>
      </c>
      <c r="J191" s="35">
        <f t="shared" si="2"/>
        <v>1629275.6756756755</v>
      </c>
      <c r="K191" s="35">
        <f t="shared" si="3"/>
        <v>179220.32432432432</v>
      </c>
      <c r="L191" s="32">
        <v>1808496</v>
      </c>
    </row>
    <row r="192" spans="1:12" x14ac:dyDescent="0.25">
      <c r="A192" s="13">
        <v>124</v>
      </c>
      <c r="B192" s="14" t="s">
        <v>449</v>
      </c>
      <c r="C192" s="15" t="s">
        <v>450</v>
      </c>
      <c r="D192" s="16"/>
      <c r="E192" s="17" t="s">
        <v>451</v>
      </c>
      <c r="F192" s="28" t="s">
        <v>452</v>
      </c>
      <c r="G192" s="8"/>
      <c r="I192" s="29">
        <v>45199</v>
      </c>
      <c r="J192" s="35">
        <f t="shared" si="2"/>
        <v>7550976.5765765756</v>
      </c>
      <c r="K192" s="35">
        <f t="shared" si="3"/>
        <v>830607.42342342332</v>
      </c>
      <c r="L192" s="32">
        <f>1216000+7165584</f>
        <v>8381584</v>
      </c>
    </row>
    <row r="193" spans="1:12" x14ac:dyDescent="0.25">
      <c r="A193" s="13">
        <v>125</v>
      </c>
      <c r="B193" s="14" t="s">
        <v>453</v>
      </c>
      <c r="C193" s="15" t="s">
        <v>454</v>
      </c>
      <c r="D193" s="16"/>
      <c r="E193" s="17" t="s">
        <v>455</v>
      </c>
      <c r="F193" s="28" t="s">
        <v>452</v>
      </c>
      <c r="G193" s="8"/>
      <c r="I193" s="29">
        <v>45199</v>
      </c>
      <c r="J193" s="35">
        <f t="shared" si="2"/>
        <v>189189.18918918917</v>
      </c>
      <c r="K193" s="35">
        <f t="shared" si="3"/>
        <v>20810.81081081081</v>
      </c>
      <c r="L193" s="32">
        <v>210000</v>
      </c>
    </row>
    <row r="194" spans="1:12" x14ac:dyDescent="0.25">
      <c r="A194" s="13">
        <v>126</v>
      </c>
      <c r="B194" s="14" t="s">
        <v>456</v>
      </c>
      <c r="C194" s="15" t="s">
        <v>457</v>
      </c>
      <c r="D194" s="16"/>
      <c r="E194" s="17" t="s">
        <v>41</v>
      </c>
      <c r="F194" s="28" t="s">
        <v>30</v>
      </c>
      <c r="G194" s="8"/>
      <c r="I194" s="29">
        <v>45178</v>
      </c>
      <c r="J194" s="35">
        <f t="shared" si="2"/>
        <v>22088270.270270269</v>
      </c>
      <c r="K194" s="35">
        <f t="shared" si="3"/>
        <v>2429709.7297297297</v>
      </c>
      <c r="L194" s="32">
        <f>15131448+2031480+7355052</f>
        <v>24517980</v>
      </c>
    </row>
    <row r="195" spans="1:12" x14ac:dyDescent="0.25">
      <c r="A195" s="13">
        <v>127</v>
      </c>
      <c r="B195" s="14" t="s">
        <v>458</v>
      </c>
      <c r="C195" s="15" t="s">
        <v>459</v>
      </c>
      <c r="D195" s="16"/>
      <c r="E195" s="17" t="s">
        <v>42</v>
      </c>
      <c r="F195" s="28" t="s">
        <v>30</v>
      </c>
      <c r="G195" s="8"/>
      <c r="I195" s="29">
        <v>45180</v>
      </c>
      <c r="J195" s="35">
        <f t="shared" si="2"/>
        <v>4586035.1351351347</v>
      </c>
      <c r="K195" s="35">
        <f t="shared" si="3"/>
        <v>504463.86486486479</v>
      </c>
      <c r="L195" s="32">
        <v>5090499</v>
      </c>
    </row>
    <row r="196" spans="1:12" x14ac:dyDescent="0.25">
      <c r="A196" s="13">
        <v>128</v>
      </c>
      <c r="B196" s="14" t="s">
        <v>460</v>
      </c>
      <c r="C196" s="24" t="s">
        <v>461</v>
      </c>
      <c r="D196" s="22"/>
      <c r="E196" s="25" t="s">
        <v>40</v>
      </c>
      <c r="F196" s="18" t="s">
        <v>30</v>
      </c>
      <c r="G196" s="18"/>
      <c r="I196" s="26">
        <v>45187</v>
      </c>
      <c r="J196" s="35">
        <f t="shared" si="2"/>
        <v>56240975.675675668</v>
      </c>
      <c r="K196" s="35">
        <f t="shared" si="3"/>
        <v>6186507.3243243238</v>
      </c>
      <c r="L196" s="32">
        <f>53123715+9303768</f>
        <v>62427483</v>
      </c>
    </row>
    <row r="197" spans="1:12" x14ac:dyDescent="0.25">
      <c r="A197" s="13">
        <v>129</v>
      </c>
      <c r="B197" s="14" t="s">
        <v>462</v>
      </c>
      <c r="C197" s="15" t="s">
        <v>463</v>
      </c>
      <c r="D197" s="16"/>
      <c r="E197" s="8" t="s">
        <v>107</v>
      </c>
      <c r="F197" s="8" t="s">
        <v>30</v>
      </c>
      <c r="G197" s="8"/>
      <c r="I197" s="29">
        <v>45190</v>
      </c>
      <c r="J197" s="35">
        <f t="shared" si="2"/>
        <v>5052356.7567567565</v>
      </c>
      <c r="K197" s="35">
        <f t="shared" si="3"/>
        <v>555759.2432432432</v>
      </c>
      <c r="L197" s="32">
        <v>5608116</v>
      </c>
    </row>
    <row r="198" spans="1:12" x14ac:dyDescent="0.25">
      <c r="A198" s="13">
        <v>130</v>
      </c>
      <c r="B198" s="14" t="s">
        <v>464</v>
      </c>
      <c r="C198" s="15" t="s">
        <v>465</v>
      </c>
      <c r="D198" s="16"/>
      <c r="E198" s="17" t="s">
        <v>43</v>
      </c>
      <c r="F198" s="28" t="s">
        <v>30</v>
      </c>
      <c r="G198" s="8"/>
      <c r="I198" s="29">
        <v>45198</v>
      </c>
      <c r="J198" s="35">
        <f t="shared" si="2"/>
        <v>14752216.216216214</v>
      </c>
      <c r="K198" s="35">
        <f t="shared" si="3"/>
        <v>1622743.7837837834</v>
      </c>
      <c r="L198" s="32">
        <v>16374960</v>
      </c>
    </row>
    <row r="199" spans="1:12" x14ac:dyDescent="0.25">
      <c r="A199" s="13">
        <v>131</v>
      </c>
      <c r="B199" s="14" t="s">
        <v>466</v>
      </c>
      <c r="C199" s="15" t="s">
        <v>467</v>
      </c>
      <c r="D199" s="16"/>
      <c r="E199" s="17" t="s">
        <v>75</v>
      </c>
      <c r="F199" s="28" t="s">
        <v>76</v>
      </c>
      <c r="G199" s="8"/>
      <c r="I199" s="29">
        <v>45198</v>
      </c>
      <c r="J199" s="35">
        <f t="shared" ref="J199:J219" si="4">L199/1.11</f>
        <v>1830162.1621621619</v>
      </c>
      <c r="K199" s="35">
        <f t="shared" ref="K199:K219" si="5">J199*11%</f>
        <v>201317.83783783781</v>
      </c>
      <c r="L199" s="32">
        <v>2031480</v>
      </c>
    </row>
    <row r="200" spans="1:12" x14ac:dyDescent="0.25">
      <c r="A200" s="13">
        <v>132</v>
      </c>
      <c r="B200" s="14" t="s">
        <v>468</v>
      </c>
      <c r="C200" s="15" t="s">
        <v>469</v>
      </c>
      <c r="D200" s="16"/>
      <c r="E200" s="17" t="s">
        <v>45</v>
      </c>
      <c r="F200" s="28" t="s">
        <v>28</v>
      </c>
      <c r="G200" s="8"/>
      <c r="I200" s="29">
        <v>45198</v>
      </c>
      <c r="J200" s="35">
        <f t="shared" si="4"/>
        <v>1830162.1621621619</v>
      </c>
      <c r="K200" s="35">
        <f t="shared" si="5"/>
        <v>201317.83783783781</v>
      </c>
      <c r="L200" s="32">
        <v>2031480</v>
      </c>
    </row>
    <row r="201" spans="1:12" x14ac:dyDescent="0.25">
      <c r="A201" s="13">
        <v>133</v>
      </c>
      <c r="B201" s="14" t="s">
        <v>470</v>
      </c>
      <c r="C201" s="15" t="s">
        <v>471</v>
      </c>
      <c r="D201" s="16"/>
      <c r="E201" s="17" t="s">
        <v>72</v>
      </c>
      <c r="F201" s="28" t="s">
        <v>73</v>
      </c>
      <c r="G201" s="8"/>
      <c r="I201" s="29">
        <v>45199</v>
      </c>
      <c r="J201" s="35">
        <f t="shared" si="4"/>
        <v>2196194.5945945946</v>
      </c>
      <c r="K201" s="35">
        <f t="shared" si="5"/>
        <v>241581.40540540541</v>
      </c>
      <c r="L201" s="32">
        <v>2437776</v>
      </c>
    </row>
    <row r="202" spans="1:12" x14ac:dyDescent="0.25">
      <c r="A202" s="13">
        <v>134</v>
      </c>
      <c r="B202" s="14" t="s">
        <v>472</v>
      </c>
      <c r="C202" s="15" t="s">
        <v>473</v>
      </c>
      <c r="D202" s="16"/>
      <c r="E202" s="17" t="s">
        <v>119</v>
      </c>
      <c r="F202" s="28" t="s">
        <v>120</v>
      </c>
      <c r="G202" s="8"/>
      <c r="I202" s="29">
        <v>45199</v>
      </c>
      <c r="J202" s="35">
        <f t="shared" si="4"/>
        <v>916486.48648648639</v>
      </c>
      <c r="K202" s="35">
        <f t="shared" si="5"/>
        <v>100813.51351351351</v>
      </c>
      <c r="L202" s="32">
        <f>453000+564300</f>
        <v>1017300</v>
      </c>
    </row>
    <row r="203" spans="1:12" x14ac:dyDescent="0.25">
      <c r="A203" s="13">
        <v>135</v>
      </c>
      <c r="B203" s="14" t="s">
        <v>474</v>
      </c>
      <c r="C203" s="15" t="s">
        <v>475</v>
      </c>
      <c r="D203" s="16"/>
      <c r="E203" s="17" t="s">
        <v>71</v>
      </c>
      <c r="F203" s="28" t="s">
        <v>49</v>
      </c>
      <c r="G203" s="8"/>
      <c r="I203" s="29">
        <v>45199</v>
      </c>
      <c r="J203" s="35">
        <f t="shared" si="4"/>
        <v>5587540.5405405397</v>
      </c>
      <c r="K203" s="35">
        <f t="shared" si="5"/>
        <v>614629.45945945941</v>
      </c>
      <c r="L203" s="32">
        <v>6202170</v>
      </c>
    </row>
    <row r="204" spans="1:12" x14ac:dyDescent="0.25">
      <c r="A204" s="13">
        <v>136</v>
      </c>
      <c r="B204" s="14" t="s">
        <v>476</v>
      </c>
      <c r="C204" s="15" t="s">
        <v>477</v>
      </c>
      <c r="D204" s="16"/>
      <c r="E204" s="17" t="s">
        <v>69</v>
      </c>
      <c r="F204" s="28" t="s">
        <v>70</v>
      </c>
      <c r="G204" s="8"/>
      <c r="I204" s="29">
        <v>45199</v>
      </c>
      <c r="J204" s="35">
        <f t="shared" si="4"/>
        <v>12249916.216216216</v>
      </c>
      <c r="K204" s="35">
        <f t="shared" si="5"/>
        <v>1347490.7837837837</v>
      </c>
      <c r="L204" s="32">
        <v>13597407</v>
      </c>
    </row>
    <row r="205" spans="1:12" x14ac:dyDescent="0.25">
      <c r="A205" s="13">
        <v>137</v>
      </c>
      <c r="B205" s="14" t="s">
        <v>478</v>
      </c>
      <c r="C205" s="15" t="s">
        <v>479</v>
      </c>
      <c r="D205" s="16"/>
      <c r="E205" s="17" t="s">
        <v>68</v>
      </c>
      <c r="F205" s="28" t="s">
        <v>52</v>
      </c>
      <c r="G205" s="8"/>
      <c r="I205" s="29">
        <v>45199</v>
      </c>
      <c r="J205" s="35">
        <f t="shared" si="4"/>
        <v>2994810.8108108104</v>
      </c>
      <c r="K205" s="35">
        <f t="shared" si="5"/>
        <v>329429.18918918917</v>
      </c>
      <c r="L205" s="32">
        <v>3324240</v>
      </c>
    </row>
    <row r="206" spans="1:12" x14ac:dyDescent="0.25">
      <c r="A206" s="13">
        <v>138</v>
      </c>
      <c r="B206" s="14" t="s">
        <v>480</v>
      </c>
      <c r="C206" s="15" t="s">
        <v>481</v>
      </c>
      <c r="D206" s="16"/>
      <c r="E206" s="17" t="s">
        <v>113</v>
      </c>
      <c r="F206" s="28" t="s">
        <v>100</v>
      </c>
      <c r="G206" s="8"/>
      <c r="I206" s="29">
        <v>45199</v>
      </c>
      <c r="J206" s="35">
        <f t="shared" si="4"/>
        <v>2296021.6216216213</v>
      </c>
      <c r="K206" s="35">
        <f t="shared" si="5"/>
        <v>252562.37837837834</v>
      </c>
      <c r="L206" s="32">
        <v>2548584</v>
      </c>
    </row>
    <row r="207" spans="1:12" x14ac:dyDescent="0.25">
      <c r="A207" s="13">
        <v>139</v>
      </c>
      <c r="B207" s="14" t="s">
        <v>482</v>
      </c>
      <c r="C207" s="24" t="s">
        <v>483</v>
      </c>
      <c r="D207" s="22"/>
      <c r="E207" s="25" t="s">
        <v>129</v>
      </c>
      <c r="F207" s="18" t="s">
        <v>130</v>
      </c>
      <c r="G207" s="18"/>
      <c r="I207" s="26">
        <v>45181</v>
      </c>
      <c r="J207" s="35">
        <f t="shared" si="4"/>
        <v>2849099.0990990987</v>
      </c>
      <c r="K207" s="35">
        <f t="shared" si="5"/>
        <v>313400.90090090089</v>
      </c>
      <c r="L207" s="32">
        <v>3162500</v>
      </c>
    </row>
    <row r="208" spans="1:12" x14ac:dyDescent="0.25">
      <c r="A208" s="13">
        <v>140</v>
      </c>
      <c r="B208" s="14" t="s">
        <v>484</v>
      </c>
      <c r="C208" s="15" t="s">
        <v>485</v>
      </c>
      <c r="D208" s="16"/>
      <c r="E208" s="17" t="s">
        <v>486</v>
      </c>
      <c r="F208" s="28" t="s">
        <v>61</v>
      </c>
      <c r="G208" s="8"/>
      <c r="I208" s="29">
        <v>45174</v>
      </c>
      <c r="J208" s="35">
        <f t="shared" si="4"/>
        <v>3629243.2432432431</v>
      </c>
      <c r="K208" s="35">
        <f t="shared" si="5"/>
        <v>399216.75675675675</v>
      </c>
      <c r="L208" s="32">
        <f>1080460+66000+305000+626000+1242000+66000+192000+44000+44000+126000+66000+66000+105000</f>
        <v>4028460</v>
      </c>
    </row>
    <row r="209" spans="1:12" x14ac:dyDescent="0.25">
      <c r="A209" s="13">
        <v>141</v>
      </c>
      <c r="B209" s="14" t="s">
        <v>487</v>
      </c>
      <c r="C209" s="15" t="s">
        <v>488</v>
      </c>
      <c r="D209" s="16"/>
      <c r="E209" s="17" t="s">
        <v>37</v>
      </c>
      <c r="F209" s="28" t="s">
        <v>38</v>
      </c>
      <c r="G209" s="8"/>
      <c r="I209" s="29">
        <v>45188</v>
      </c>
      <c r="J209" s="35">
        <f t="shared" si="4"/>
        <v>50175299.999999993</v>
      </c>
      <c r="K209" s="35">
        <f t="shared" si="5"/>
        <v>5519282.9999999991</v>
      </c>
      <c r="L209" s="32">
        <f>41795991+13898592</f>
        <v>55694583</v>
      </c>
    </row>
    <row r="210" spans="1:12" x14ac:dyDescent="0.25">
      <c r="A210" s="13">
        <v>142</v>
      </c>
      <c r="B210" s="14" t="s">
        <v>489</v>
      </c>
      <c r="C210" s="15" t="s">
        <v>490</v>
      </c>
      <c r="D210" s="16"/>
      <c r="E210" s="17" t="s">
        <v>37</v>
      </c>
      <c r="F210" s="28" t="s">
        <v>38</v>
      </c>
      <c r="G210" s="8"/>
      <c r="I210" s="29">
        <v>45198</v>
      </c>
      <c r="J210" s="35">
        <f t="shared" si="4"/>
        <v>13792767.567567566</v>
      </c>
      <c r="K210" s="35">
        <f t="shared" si="5"/>
        <v>1517204.4324324324</v>
      </c>
      <c r="L210" s="32">
        <v>15309972</v>
      </c>
    </row>
    <row r="211" spans="1:12" x14ac:dyDescent="0.25">
      <c r="A211" s="13">
        <v>143</v>
      </c>
      <c r="B211" s="14" t="s">
        <v>491</v>
      </c>
      <c r="C211" s="15" t="s">
        <v>492</v>
      </c>
      <c r="D211" s="16"/>
      <c r="E211" s="17" t="s">
        <v>37</v>
      </c>
      <c r="F211" s="28" t="s">
        <v>38</v>
      </c>
      <c r="G211" s="8"/>
      <c r="I211" s="29">
        <v>45199</v>
      </c>
      <c r="J211" s="35">
        <f t="shared" si="4"/>
        <v>4275924.3243243238</v>
      </c>
      <c r="K211" s="35">
        <f t="shared" si="5"/>
        <v>470351.67567567562</v>
      </c>
      <c r="L211" s="32">
        <v>4746276</v>
      </c>
    </row>
    <row r="212" spans="1:12" x14ac:dyDescent="0.25">
      <c r="A212" s="13">
        <v>144</v>
      </c>
      <c r="B212" s="14" t="s">
        <v>493</v>
      </c>
      <c r="C212" s="24" t="s">
        <v>494</v>
      </c>
      <c r="D212" s="22"/>
      <c r="E212" s="25" t="s">
        <v>495</v>
      </c>
      <c r="F212" s="18" t="s">
        <v>61</v>
      </c>
      <c r="G212" s="18"/>
      <c r="I212" s="26">
        <v>45175</v>
      </c>
      <c r="J212" s="35">
        <f t="shared" si="4"/>
        <v>3549549.5495495494</v>
      </c>
      <c r="K212" s="35">
        <f t="shared" si="5"/>
        <v>390450.45045045041</v>
      </c>
      <c r="L212" s="32">
        <f>140000+3800000</f>
        <v>3940000</v>
      </c>
    </row>
    <row r="213" spans="1:12" x14ac:dyDescent="0.25">
      <c r="A213" s="13">
        <v>145</v>
      </c>
      <c r="B213" s="14" t="s">
        <v>496</v>
      </c>
      <c r="C213" s="15" t="s">
        <v>497</v>
      </c>
      <c r="D213" s="16"/>
      <c r="E213" s="17" t="s">
        <v>498</v>
      </c>
      <c r="F213" s="28" t="s">
        <v>61</v>
      </c>
      <c r="G213" s="8"/>
      <c r="I213" s="29">
        <v>45187</v>
      </c>
      <c r="J213" s="35">
        <f t="shared" si="4"/>
        <v>33545127.927927926</v>
      </c>
      <c r="K213" s="35">
        <f t="shared" si="5"/>
        <v>3689964.072072072</v>
      </c>
      <c r="L213" s="32">
        <f>1746000+319438+169654+35000000</f>
        <v>37235092</v>
      </c>
    </row>
    <row r="214" spans="1:12" x14ac:dyDescent="0.25">
      <c r="A214" s="13">
        <v>146</v>
      </c>
      <c r="B214" s="14" t="s">
        <v>499</v>
      </c>
      <c r="C214" s="15" t="s">
        <v>500</v>
      </c>
      <c r="D214" s="16"/>
      <c r="E214" s="17" t="s">
        <v>501</v>
      </c>
      <c r="F214" s="28" t="s">
        <v>61</v>
      </c>
      <c r="G214" s="8"/>
      <c r="I214" s="29">
        <v>45192</v>
      </c>
      <c r="J214" s="35">
        <f t="shared" si="4"/>
        <v>9495495.4954954945</v>
      </c>
      <c r="K214" s="35">
        <f t="shared" si="5"/>
        <v>1044504.5045045044</v>
      </c>
      <c r="L214" s="32">
        <f>540000+10000000</f>
        <v>10540000</v>
      </c>
    </row>
    <row r="215" spans="1:12" x14ac:dyDescent="0.25">
      <c r="A215" s="13">
        <v>147</v>
      </c>
      <c r="B215" s="14" t="s">
        <v>502</v>
      </c>
      <c r="C215" s="15" t="s">
        <v>503</v>
      </c>
      <c r="D215" s="16"/>
      <c r="E215" s="17" t="s">
        <v>504</v>
      </c>
      <c r="F215" s="28" t="s">
        <v>61</v>
      </c>
      <c r="G215" s="8"/>
      <c r="I215" s="29">
        <v>45176</v>
      </c>
      <c r="J215" s="35">
        <f t="shared" si="4"/>
        <v>916216.2162162161</v>
      </c>
      <c r="K215" s="35">
        <f t="shared" si="5"/>
        <v>100783.78378378377</v>
      </c>
      <c r="L215" s="32">
        <v>1017000</v>
      </c>
    </row>
    <row r="216" spans="1:12" x14ac:dyDescent="0.25">
      <c r="A216" s="13">
        <v>148</v>
      </c>
      <c r="B216" s="14" t="s">
        <v>505</v>
      </c>
      <c r="C216" s="15" t="s">
        <v>506</v>
      </c>
      <c r="D216" s="16"/>
      <c r="E216" s="17" t="s">
        <v>486</v>
      </c>
      <c r="F216" s="28" t="s">
        <v>61</v>
      </c>
      <c r="G216" s="8"/>
      <c r="I216" s="29">
        <v>45180</v>
      </c>
      <c r="J216" s="35">
        <f t="shared" si="4"/>
        <v>1486216.2162162161</v>
      </c>
      <c r="K216" s="35">
        <f t="shared" si="5"/>
        <v>163483.78378378376</v>
      </c>
      <c r="L216" s="32">
        <f>448500+1201200</f>
        <v>1649700</v>
      </c>
    </row>
    <row r="217" spans="1:12" x14ac:dyDescent="0.25">
      <c r="A217" s="13">
        <v>149</v>
      </c>
      <c r="B217" s="14" t="s">
        <v>507</v>
      </c>
      <c r="C217" s="15" t="s">
        <v>508</v>
      </c>
      <c r="D217" s="16"/>
      <c r="E217" s="17" t="s">
        <v>486</v>
      </c>
      <c r="F217" s="28" t="s">
        <v>61</v>
      </c>
      <c r="G217" s="8"/>
      <c r="I217" s="29">
        <v>45183</v>
      </c>
      <c r="J217" s="35">
        <f t="shared" si="4"/>
        <v>11285990.990990991</v>
      </c>
      <c r="K217" s="35">
        <f t="shared" si="5"/>
        <v>1241459.009009009</v>
      </c>
      <c r="L217" s="32">
        <f>1663200+871500+380000+1449000+2075850+3552000+1036500+1499400</f>
        <v>12527450</v>
      </c>
    </row>
    <row r="218" spans="1:12" x14ac:dyDescent="0.25">
      <c r="A218" s="13">
        <v>150</v>
      </c>
      <c r="B218" s="14" t="s">
        <v>509</v>
      </c>
      <c r="C218" s="15" t="s">
        <v>510</v>
      </c>
      <c r="D218" s="16"/>
      <c r="E218" s="17" t="s">
        <v>498</v>
      </c>
      <c r="F218" s="28" t="s">
        <v>61</v>
      </c>
      <c r="G218" s="8"/>
      <c r="I218" s="29">
        <v>45192</v>
      </c>
      <c r="J218" s="35">
        <f t="shared" si="4"/>
        <v>35207322.522522517</v>
      </c>
      <c r="K218" s="35">
        <f t="shared" si="5"/>
        <v>3872805.4774774769</v>
      </c>
      <c r="L218" s="32">
        <v>39080128</v>
      </c>
    </row>
    <row r="219" spans="1:12" x14ac:dyDescent="0.25">
      <c r="A219" s="13">
        <v>151</v>
      </c>
      <c r="B219" s="14" t="s">
        <v>511</v>
      </c>
      <c r="C219" s="15" t="s">
        <v>512</v>
      </c>
      <c r="D219" s="16"/>
      <c r="E219" s="17" t="s">
        <v>498</v>
      </c>
      <c r="F219" s="28" t="s">
        <v>61</v>
      </c>
      <c r="G219" s="8"/>
      <c r="I219" s="29">
        <v>45199</v>
      </c>
      <c r="J219" s="35">
        <f t="shared" si="4"/>
        <v>34285063.963963963</v>
      </c>
      <c r="K219" s="35">
        <f t="shared" si="5"/>
        <v>3771357.036036036</v>
      </c>
      <c r="L219" s="32">
        <v>38056421</v>
      </c>
    </row>
    <row r="220" spans="1:12" x14ac:dyDescent="0.25">
      <c r="A220" s="13"/>
      <c r="B220" s="14"/>
      <c r="C220" s="15"/>
      <c r="D220" s="16"/>
      <c r="E220" s="17"/>
      <c r="F220" s="28"/>
      <c r="G220" s="8"/>
      <c r="I220" s="29"/>
      <c r="J220" s="37">
        <f>SUM(J69:J219)</f>
        <v>1097867290.09009</v>
      </c>
      <c r="K220" s="37">
        <f>SUM(K69:K219)</f>
        <v>120765401.90990986</v>
      </c>
      <c r="L220" s="38">
        <f>SUM(L69:L219)</f>
        <v>1218632692</v>
      </c>
    </row>
    <row r="221" spans="1:12" x14ac:dyDescent="0.25">
      <c r="A221" s="22"/>
      <c r="B221" s="14"/>
      <c r="C221" s="15"/>
      <c r="D221" s="16"/>
      <c r="E221" s="17"/>
      <c r="F221" s="28"/>
      <c r="G221" s="8"/>
      <c r="I221" s="29"/>
      <c r="J221" s="35"/>
      <c r="K221" s="35"/>
      <c r="L221" s="32"/>
    </row>
    <row r="222" spans="1:12" x14ac:dyDescent="0.25">
      <c r="A222" s="13"/>
      <c r="B222" s="14"/>
      <c r="C222" s="15"/>
      <c r="D222" s="16"/>
      <c r="E222" s="17"/>
      <c r="F222" s="28"/>
      <c r="G222" s="8"/>
      <c r="I222" s="29"/>
      <c r="J222" s="35"/>
      <c r="K222" s="35"/>
      <c r="L222" s="32"/>
    </row>
    <row r="223" spans="1:12" x14ac:dyDescent="0.25">
      <c r="A223" s="22"/>
      <c r="B223" s="14"/>
      <c r="C223" s="15"/>
      <c r="D223" s="16"/>
      <c r="E223" s="17"/>
      <c r="F223" s="28"/>
      <c r="G223" s="8"/>
      <c r="I223" s="29"/>
      <c r="J223" s="35"/>
      <c r="K223" s="35"/>
      <c r="L223" s="32"/>
    </row>
    <row r="224" spans="1:12" x14ac:dyDescent="0.25">
      <c r="A224" s="13"/>
      <c r="B224" s="14"/>
      <c r="C224" s="24"/>
      <c r="D224" s="22"/>
      <c r="E224" s="25"/>
      <c r="F224" s="18"/>
      <c r="G224" s="18"/>
      <c r="I224" s="26"/>
      <c r="J224" s="35"/>
      <c r="K224" s="35"/>
      <c r="L224" s="32"/>
    </row>
    <row r="225" spans="1:12" x14ac:dyDescent="0.25">
      <c r="A225" s="22"/>
      <c r="B225" s="14"/>
      <c r="C225" s="15"/>
      <c r="D225" s="16"/>
      <c r="E225" s="17"/>
      <c r="F225" s="28"/>
      <c r="G225" s="8"/>
      <c r="I225" s="29"/>
      <c r="J225" s="35"/>
      <c r="K225" s="35"/>
      <c r="L225" s="32"/>
    </row>
    <row r="226" spans="1:12" x14ac:dyDescent="0.25">
      <c r="A226" s="13"/>
      <c r="B226" s="14"/>
      <c r="C226" s="15"/>
      <c r="D226" s="16"/>
      <c r="E226" s="17"/>
      <c r="F226" s="28"/>
      <c r="G226" s="8"/>
      <c r="I226" s="29"/>
      <c r="J226" s="35"/>
      <c r="K226" s="35"/>
      <c r="L226" s="32"/>
    </row>
    <row r="227" spans="1:12" x14ac:dyDescent="0.25">
      <c r="A227" s="22"/>
      <c r="B227" s="14"/>
      <c r="C227" s="15"/>
      <c r="D227" s="16"/>
      <c r="E227" s="17"/>
      <c r="F227" s="28"/>
      <c r="G227" s="8"/>
      <c r="I227" s="29"/>
      <c r="J227" s="35"/>
      <c r="K227" s="35"/>
      <c r="L227" s="32"/>
    </row>
    <row r="228" spans="1:12" x14ac:dyDescent="0.25">
      <c r="A228" s="13"/>
      <c r="B228" s="14"/>
      <c r="C228" s="15"/>
      <c r="D228" s="16"/>
      <c r="E228" s="17"/>
      <c r="F228" s="28"/>
      <c r="G228" s="8"/>
      <c r="I228" s="29"/>
      <c r="J228" s="35"/>
      <c r="K228" s="35"/>
      <c r="L228" s="32"/>
    </row>
    <row r="229" spans="1:12" x14ac:dyDescent="0.25">
      <c r="A229" s="22"/>
      <c r="B229" s="14"/>
      <c r="C229" s="15"/>
      <c r="D229" s="16"/>
      <c r="E229" s="17"/>
      <c r="F229" s="28"/>
      <c r="G229" s="8"/>
      <c r="I229" s="29"/>
      <c r="J229" s="35"/>
      <c r="K229" s="35"/>
      <c r="L229" s="32"/>
    </row>
    <row r="230" spans="1:12" x14ac:dyDescent="0.25">
      <c r="A230" s="13"/>
      <c r="B230" s="14"/>
      <c r="C230" s="15"/>
      <c r="D230" s="16"/>
      <c r="E230" s="17"/>
      <c r="F230" s="28"/>
      <c r="G230" s="8"/>
      <c r="I230" s="29"/>
      <c r="J230" s="35"/>
      <c r="K230" s="35"/>
      <c r="L230" s="32"/>
    </row>
    <row r="231" spans="1:12" x14ac:dyDescent="0.25">
      <c r="A231" s="22"/>
      <c r="B231" s="14"/>
      <c r="C231" s="24"/>
      <c r="D231" s="22"/>
      <c r="E231" s="25"/>
      <c r="F231" s="18"/>
      <c r="G231" s="18"/>
      <c r="I231" s="26"/>
      <c r="J231" s="35"/>
      <c r="K231" s="35"/>
      <c r="L231" s="32"/>
    </row>
    <row r="232" spans="1:12" x14ac:dyDescent="0.25">
      <c r="A232" s="13"/>
      <c r="B232" s="14"/>
      <c r="C232" s="15"/>
      <c r="D232" s="16"/>
      <c r="E232" s="17"/>
      <c r="F232" s="28"/>
      <c r="G232" s="8"/>
      <c r="I232" s="29"/>
      <c r="J232" s="35"/>
      <c r="K232" s="35"/>
      <c r="L232" s="32"/>
    </row>
    <row r="233" spans="1:12" x14ac:dyDescent="0.25">
      <c r="A233" s="22"/>
      <c r="B233" s="14"/>
      <c r="C233" s="15"/>
      <c r="D233" s="16"/>
      <c r="E233" s="17"/>
      <c r="F233" s="28"/>
      <c r="G233" s="8"/>
      <c r="I233" s="29"/>
      <c r="J233" s="35"/>
      <c r="K233" s="35"/>
      <c r="L233" s="32"/>
    </row>
    <row r="234" spans="1:12" x14ac:dyDescent="0.25">
      <c r="A234" s="13"/>
      <c r="B234" s="14"/>
      <c r="C234" s="15"/>
      <c r="D234" s="16"/>
      <c r="E234" s="17"/>
      <c r="F234" s="28"/>
      <c r="G234" s="8"/>
      <c r="I234" s="29"/>
      <c r="J234" s="35"/>
      <c r="K234" s="35"/>
      <c r="L234" s="32"/>
    </row>
    <row r="235" spans="1:12" x14ac:dyDescent="0.25">
      <c r="A235" s="22"/>
      <c r="B235" s="14"/>
      <c r="C235" s="15"/>
      <c r="D235" s="16"/>
      <c r="E235" s="17"/>
      <c r="F235" s="28"/>
      <c r="G235" s="8"/>
      <c r="I235" s="29"/>
      <c r="J235" s="35"/>
      <c r="K235" s="35"/>
      <c r="L235" s="32"/>
    </row>
    <row r="236" spans="1:12" x14ac:dyDescent="0.25">
      <c r="A236" s="13"/>
      <c r="B236" s="14"/>
      <c r="C236" s="15"/>
      <c r="D236" s="16"/>
      <c r="E236" s="17"/>
      <c r="F236" s="28"/>
      <c r="G236" s="8"/>
      <c r="I236" s="29"/>
      <c r="J236" s="35"/>
      <c r="K236" s="35"/>
      <c r="L236" s="32"/>
    </row>
    <row r="237" spans="1:12" x14ac:dyDescent="0.25">
      <c r="A237" s="22"/>
      <c r="B237" s="14"/>
      <c r="C237" s="24"/>
      <c r="D237" s="22"/>
      <c r="E237" s="25"/>
      <c r="F237" s="18"/>
      <c r="G237" s="18"/>
      <c r="I237" s="26"/>
      <c r="J237" s="35"/>
      <c r="K237" s="35"/>
      <c r="L237" s="32"/>
    </row>
    <row r="238" spans="1:12" x14ac:dyDescent="0.25">
      <c r="A238" s="13"/>
      <c r="B238" s="14"/>
      <c r="C238" s="15"/>
      <c r="D238" s="16"/>
      <c r="E238" s="17"/>
      <c r="F238" s="28"/>
      <c r="G238" s="8"/>
      <c r="I238" s="29"/>
      <c r="J238" s="35"/>
      <c r="K238" s="35"/>
      <c r="L238" s="32"/>
    </row>
    <row r="239" spans="1:12" x14ac:dyDescent="0.25">
      <c r="A239" s="22"/>
      <c r="B239" s="14"/>
      <c r="C239" s="15"/>
      <c r="D239" s="16"/>
      <c r="E239" s="17"/>
      <c r="F239" s="28"/>
      <c r="G239" s="8"/>
      <c r="I239" s="29"/>
      <c r="J239" s="35"/>
      <c r="K239" s="35"/>
      <c r="L239" s="32"/>
    </row>
    <row r="240" spans="1:12" x14ac:dyDescent="0.25">
      <c r="A240" s="13"/>
      <c r="B240" s="14"/>
      <c r="C240" s="15"/>
      <c r="D240" s="16"/>
      <c r="E240" s="17"/>
      <c r="F240" s="28"/>
      <c r="G240" s="8"/>
      <c r="I240" s="29"/>
      <c r="J240" s="35"/>
      <c r="K240" s="35"/>
      <c r="L240" s="32"/>
    </row>
    <row r="241" spans="1:12" x14ac:dyDescent="0.25">
      <c r="A241" s="22"/>
      <c r="B241" s="14"/>
      <c r="C241" s="15"/>
      <c r="D241" s="16"/>
      <c r="E241" s="17"/>
      <c r="F241" s="28"/>
      <c r="G241" s="8"/>
      <c r="I241" s="29"/>
      <c r="J241" s="35"/>
      <c r="K241" s="35"/>
      <c r="L241" s="32"/>
    </row>
    <row r="242" spans="1:12" x14ac:dyDescent="0.25">
      <c r="A242" s="13"/>
      <c r="B242" s="14"/>
      <c r="C242" s="15"/>
      <c r="D242" s="16"/>
      <c r="E242" s="17"/>
      <c r="F242" s="28"/>
      <c r="G242" s="8"/>
      <c r="I242" s="29"/>
      <c r="J242" s="35"/>
      <c r="K242" s="35"/>
      <c r="L242" s="32"/>
    </row>
    <row r="243" spans="1:12" x14ac:dyDescent="0.25">
      <c r="A243" s="22"/>
      <c r="B243" s="14"/>
      <c r="C243" s="15"/>
      <c r="D243" s="16"/>
      <c r="E243" s="17"/>
      <c r="F243" s="28"/>
      <c r="G243" s="8"/>
      <c r="I243" s="29"/>
      <c r="J243" s="35"/>
      <c r="K243" s="35"/>
      <c r="L243" s="32"/>
    </row>
    <row r="244" spans="1:12" x14ac:dyDescent="0.25">
      <c r="A244" s="13"/>
      <c r="B244" s="14"/>
      <c r="C244" s="24"/>
      <c r="D244" s="22"/>
      <c r="E244" s="25"/>
      <c r="F244" s="18"/>
      <c r="G244" s="18"/>
      <c r="I244" s="26"/>
      <c r="J244" s="35"/>
      <c r="K244" s="35"/>
      <c r="L244" s="32"/>
    </row>
    <row r="245" spans="1:12" x14ac:dyDescent="0.25">
      <c r="A245" s="22"/>
      <c r="B245" s="14"/>
      <c r="C245" s="15"/>
      <c r="D245" s="16"/>
      <c r="E245" s="17"/>
      <c r="F245" s="28"/>
      <c r="G245" s="8"/>
      <c r="I245" s="29"/>
      <c r="J245" s="35"/>
      <c r="K245" s="35"/>
      <c r="L245" s="32"/>
    </row>
    <row r="246" spans="1:12" x14ac:dyDescent="0.25">
      <c r="A246" s="13"/>
      <c r="B246" s="14"/>
      <c r="C246" s="15"/>
      <c r="D246" s="16"/>
      <c r="E246" s="17"/>
      <c r="F246" s="28"/>
      <c r="G246" s="8"/>
      <c r="I246" s="29"/>
      <c r="J246" s="35"/>
      <c r="K246" s="35"/>
      <c r="L246" s="32"/>
    </row>
    <row r="247" spans="1:12" x14ac:dyDescent="0.25">
      <c r="A247" s="22"/>
      <c r="B247" s="14"/>
      <c r="C247" s="15"/>
      <c r="D247" s="16"/>
      <c r="E247" s="17"/>
      <c r="F247" s="28"/>
      <c r="G247" s="8"/>
      <c r="I247" s="29"/>
      <c r="J247" s="35"/>
      <c r="K247" s="35"/>
      <c r="L247" s="32"/>
    </row>
    <row r="248" spans="1:12" x14ac:dyDescent="0.25">
      <c r="A248" s="13"/>
      <c r="B248" s="14"/>
      <c r="C248" s="24"/>
      <c r="D248" s="22"/>
      <c r="E248" s="25"/>
      <c r="F248" s="18"/>
      <c r="G248" s="18"/>
      <c r="I248" s="26"/>
      <c r="J248" s="35"/>
      <c r="K248" s="35"/>
      <c r="L248" s="32"/>
    </row>
    <row r="249" spans="1:12" x14ac:dyDescent="0.25">
      <c r="A249" s="22"/>
      <c r="B249" s="14"/>
      <c r="C249" s="15"/>
      <c r="D249" s="16"/>
      <c r="E249" s="17"/>
      <c r="F249" s="28"/>
      <c r="G249" s="8"/>
      <c r="I249" s="29"/>
      <c r="J249" s="35"/>
      <c r="K249" s="35"/>
      <c r="L249" s="32"/>
    </row>
    <row r="250" spans="1:12" x14ac:dyDescent="0.25">
      <c r="A250" s="13"/>
      <c r="B250" s="14"/>
      <c r="C250" s="15"/>
      <c r="D250" s="16"/>
      <c r="E250" s="17"/>
      <c r="F250" s="28"/>
      <c r="G250" s="8"/>
      <c r="I250" s="29"/>
      <c r="J250" s="35"/>
      <c r="K250" s="35"/>
      <c r="L250" s="32"/>
    </row>
    <row r="251" spans="1:12" x14ac:dyDescent="0.25">
      <c r="A251" s="22"/>
      <c r="B251" s="14"/>
      <c r="C251" s="15"/>
      <c r="D251" s="16"/>
      <c r="E251" s="17"/>
      <c r="F251" s="28"/>
      <c r="G251" s="8"/>
      <c r="I251" s="29"/>
      <c r="J251" s="35"/>
      <c r="K251" s="35"/>
      <c r="L251" s="32"/>
    </row>
    <row r="252" spans="1:12" x14ac:dyDescent="0.25">
      <c r="A252" s="13"/>
      <c r="B252" s="14"/>
      <c r="C252" s="15"/>
      <c r="D252" s="16"/>
      <c r="E252" s="17"/>
      <c r="F252" s="28"/>
      <c r="G252" s="8"/>
      <c r="I252" s="29"/>
      <c r="J252" s="35"/>
      <c r="K252" s="35"/>
      <c r="L252" s="32"/>
    </row>
    <row r="253" spans="1:12" x14ac:dyDescent="0.25">
      <c r="A253" s="13"/>
      <c r="B253" s="14"/>
      <c r="C253" s="15"/>
      <c r="D253" s="16"/>
      <c r="E253" s="17"/>
      <c r="F253" s="28"/>
      <c r="G253" s="8"/>
      <c r="I253" s="29"/>
      <c r="J253" s="35"/>
      <c r="K253" s="35"/>
      <c r="L253" s="32"/>
    </row>
    <row r="254" spans="1:12" x14ac:dyDescent="0.25">
      <c r="A254" s="13"/>
      <c r="B254" s="14"/>
      <c r="C254" s="15"/>
      <c r="D254" s="16"/>
      <c r="E254" s="17"/>
      <c r="F254" s="28"/>
      <c r="G254" s="8"/>
      <c r="I254" s="29"/>
      <c r="J254" s="35"/>
      <c r="K254" s="35"/>
      <c r="L254" s="32"/>
    </row>
    <row r="255" spans="1:12" x14ac:dyDescent="0.25">
      <c r="A255" s="13"/>
      <c r="B255" s="14"/>
      <c r="C255" s="24"/>
      <c r="D255" s="13"/>
      <c r="E255" s="25"/>
      <c r="F255" s="18"/>
      <c r="G255" s="18"/>
      <c r="I255" s="26"/>
      <c r="J255" s="35"/>
      <c r="K255" s="35"/>
      <c r="L255" s="32"/>
    </row>
    <row r="256" spans="1:12" x14ac:dyDescent="0.25">
      <c r="A256" s="13"/>
      <c r="B256" s="14"/>
      <c r="C256" s="15"/>
      <c r="D256" s="16"/>
      <c r="E256" s="17"/>
      <c r="F256" s="28"/>
      <c r="G256" s="8"/>
      <c r="I256" s="29"/>
      <c r="J256" s="35"/>
      <c r="K256" s="35"/>
      <c r="L256" s="32"/>
    </row>
    <row r="257" spans="1:12" x14ac:dyDescent="0.25">
      <c r="A257" s="13"/>
      <c r="B257" s="14"/>
      <c r="C257" s="15"/>
      <c r="D257" s="16"/>
      <c r="E257" s="17"/>
      <c r="F257" s="28"/>
      <c r="G257" s="8"/>
      <c r="I257" s="29"/>
      <c r="J257" s="35"/>
      <c r="K257" s="35"/>
      <c r="L257" s="32"/>
    </row>
    <row r="258" spans="1:12" x14ac:dyDescent="0.25">
      <c r="A258" s="13"/>
      <c r="B258" s="14"/>
      <c r="C258" s="15"/>
      <c r="D258" s="16"/>
      <c r="E258" s="17"/>
      <c r="F258" s="28"/>
      <c r="G258" s="8"/>
      <c r="I258" s="29"/>
      <c r="J258" s="35"/>
      <c r="K258" s="35"/>
      <c r="L258" s="32"/>
    </row>
    <row r="259" spans="1:12" x14ac:dyDescent="0.25">
      <c r="A259" s="13"/>
      <c r="B259" s="14"/>
      <c r="C259" s="15"/>
      <c r="D259" s="16"/>
      <c r="E259" s="17"/>
      <c r="F259" s="28"/>
      <c r="G259" s="8"/>
      <c r="I259" s="29"/>
      <c r="J259" s="35"/>
      <c r="K259" s="35"/>
      <c r="L259" s="32"/>
    </row>
    <row r="260" spans="1:12" x14ac:dyDescent="0.25">
      <c r="A260" s="13"/>
      <c r="B260" s="14"/>
      <c r="C260" s="15"/>
      <c r="D260" s="16"/>
      <c r="E260" s="17"/>
      <c r="F260" s="28"/>
      <c r="G260" s="8"/>
      <c r="I260" s="29"/>
      <c r="J260" s="35"/>
      <c r="K260" s="35"/>
      <c r="L260" s="32"/>
    </row>
    <row r="261" spans="1:12" x14ac:dyDescent="0.25">
      <c r="A261" s="13"/>
      <c r="B261" s="14"/>
      <c r="C261" s="24"/>
      <c r="D261" s="13"/>
      <c r="E261" s="25"/>
      <c r="F261" s="18"/>
      <c r="G261" s="18"/>
      <c r="I261" s="26"/>
      <c r="J261" s="35"/>
      <c r="K261" s="35"/>
      <c r="L261" s="32"/>
    </row>
    <row r="262" spans="1:12" x14ac:dyDescent="0.25">
      <c r="A262" s="13"/>
      <c r="B262" s="14"/>
      <c r="C262" s="15"/>
      <c r="D262" s="16"/>
      <c r="E262" s="17"/>
      <c r="F262" s="28"/>
      <c r="G262" s="8"/>
      <c r="I262" s="29"/>
      <c r="J262" s="35"/>
      <c r="K262" s="35"/>
      <c r="L262" s="32"/>
    </row>
    <row r="263" spans="1:12" x14ac:dyDescent="0.25">
      <c r="A263" s="13"/>
      <c r="B263" s="14"/>
      <c r="C263" s="15"/>
      <c r="D263" s="16"/>
      <c r="E263" s="17"/>
      <c r="F263" s="28"/>
      <c r="G263" s="8"/>
      <c r="I263" s="29"/>
      <c r="J263" s="35"/>
      <c r="K263" s="35"/>
      <c r="L263" s="32"/>
    </row>
    <row r="264" spans="1:12" x14ac:dyDescent="0.25">
      <c r="A264" s="13"/>
      <c r="B264" s="14"/>
      <c r="C264" s="15"/>
      <c r="D264" s="16"/>
      <c r="E264" s="17"/>
      <c r="F264" s="28"/>
      <c r="G264" s="8"/>
      <c r="I264" s="29"/>
      <c r="J264" s="35"/>
      <c r="K264" s="35"/>
      <c r="L264" s="32"/>
    </row>
    <row r="265" spans="1:12" x14ac:dyDescent="0.25">
      <c r="J265" s="6">
        <f>SUM(J69:J264)</f>
        <v>2195734580.1801801</v>
      </c>
      <c r="K265" s="6">
        <f>SUM(K69:K264)</f>
        <v>241530803.81981972</v>
      </c>
      <c r="L265" s="27">
        <f>SUM(L69:L264)</f>
        <v>2437265384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2023-07-18T02:55:08Z</dcterms:created>
  <dcterms:modified xsi:type="dcterms:W3CDTF">2023-10-17T09:01:38Z</dcterms:modified>
</cp:coreProperties>
</file>